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Ex1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55859\OneDrive\Documentos\PROFISSIONAL\P&amp;D Consultoria\CONSULTORIAS\PARCERIAS VANDERSON\FORTALEZA FEC CE\DRES 2021\"/>
    </mc:Choice>
  </mc:AlternateContent>
  <xr:revisionPtr revIDLastSave="0" documentId="13_ncr:1_{10A193A6-3D65-4094-818F-612551B2B6B2}" xr6:coauthVersionLast="47" xr6:coauthVersionMax="47" xr10:uidLastSave="{00000000-0000-0000-0000-000000000000}"/>
  <bookViews>
    <workbookView xWindow="-120" yWindow="-120" windowWidth="20730" windowHeight="11040" tabRatio="710" firstSheet="4" activeTab="6" xr2:uid="{00000000-000D-0000-FFFF-FFFF00000000}"/>
  </bookViews>
  <sheets>
    <sheet name="LISTAS" sheetId="110" state="hidden" r:id="rId1"/>
    <sheet name="Junho-2021" sheetId="133" r:id="rId2"/>
    <sheet name="Julho-2021" sheetId="137" r:id="rId3"/>
    <sheet name="Agosto-2021" sheetId="138" r:id="rId4"/>
    <sheet name="Setembro-2021" sheetId="141" r:id="rId5"/>
    <sheet name="Outubro-2021" sheetId="143" r:id="rId6"/>
    <sheet name="DRE Comparativa 2021" sheetId="142" r:id="rId7"/>
    <sheet name="GRÁFICOS 1" sheetId="135" r:id="rId8"/>
    <sheet name="GRÁFICOS 2" sheetId="136" r:id="rId9"/>
    <sheet name="GRÁFICOS 3" sheetId="139" r:id="rId10"/>
    <sheet name="GRÁFICOS 4" sheetId="140" r:id="rId11"/>
    <sheet name="RATEIOS REGRA GERAL" sheetId="132" state="hidden" r:id="rId12"/>
    <sheet name="RATEIOS CASOS ESPECIAIS" sheetId="134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</externalReferences>
  <definedNames>
    <definedName name="\a" localSheetId="3">#REF!</definedName>
    <definedName name="\a" localSheetId="6">#REF!</definedName>
    <definedName name="\a" localSheetId="2">#REF!</definedName>
    <definedName name="\a" localSheetId="1">#REF!</definedName>
    <definedName name="\a" localSheetId="5">#REF!</definedName>
    <definedName name="\a" localSheetId="11">#REF!</definedName>
    <definedName name="\a" localSheetId="4">#REF!</definedName>
    <definedName name="\a">#REF!</definedName>
    <definedName name="\b" localSheetId="3">#REF!</definedName>
    <definedName name="\b" localSheetId="6">#REF!</definedName>
    <definedName name="\b" localSheetId="2">#REF!</definedName>
    <definedName name="\b" localSheetId="1">#REF!</definedName>
    <definedName name="\b" localSheetId="5">#REF!</definedName>
    <definedName name="\b" localSheetId="11">#REF!</definedName>
    <definedName name="\b" localSheetId="4">#REF!</definedName>
    <definedName name="\b">#REF!</definedName>
    <definedName name="\c" localSheetId="3">#REF!</definedName>
    <definedName name="\c" localSheetId="6">#REF!</definedName>
    <definedName name="\c" localSheetId="2">#REF!</definedName>
    <definedName name="\c" localSheetId="1">#REF!</definedName>
    <definedName name="\c" localSheetId="5">#REF!</definedName>
    <definedName name="\c" localSheetId="11">#REF!</definedName>
    <definedName name="\c" localSheetId="4">#REF!</definedName>
    <definedName name="\c">#REF!</definedName>
    <definedName name="_xlnm._FilterDatabase" localSheetId="6" hidden="1">'DRE Comparativa 2021'!$B$3:$J$3</definedName>
    <definedName name="_xlnm._FilterDatabase" localSheetId="8" hidden="1">'GRÁFICOS 2'!$A$60:$C$60</definedName>
    <definedName name="_xlnm._FilterDatabase" localSheetId="9" hidden="1">'GRÁFICOS 3'!$A$3:$I$3</definedName>
    <definedName name="_xlnm._FilterDatabase" localSheetId="11" hidden="1">'RATEIOS REGRA GERAL'!$A$1:$D$1</definedName>
    <definedName name="_xlchart.v1.0" hidden="1">'GRÁFICOS 4'!$A$2</definedName>
    <definedName name="_xlchart.v1.1" hidden="1">'GRÁFICOS 4'!$A$3:$A$6</definedName>
    <definedName name="_xlchart.v1.2" hidden="1">'GRÁFICOS 4'!$R$3:$R$6</definedName>
    <definedName name="Acumulado">[1]Painel_Principal!#REF!</definedName>
    <definedName name="Acumulado_Jan" localSheetId="11">#REF!</definedName>
    <definedName name="Acumulado_Jan">#REF!</definedName>
    <definedName name="_xlnm.Print_Area" localSheetId="3">'Agosto-2021'!$B$9:$N$110</definedName>
    <definedName name="_xlnm.Print_Area" localSheetId="6">'DRE Comparativa 2021'!$B$9:$R$110</definedName>
    <definedName name="_xlnm.Print_Area" localSheetId="2">'Julho-2021'!$B$9:$M$110</definedName>
    <definedName name="_xlnm.Print_Area" localSheetId="1">'Junho-2021'!$B$4:$M$110</definedName>
    <definedName name="_xlnm.Print_Area" localSheetId="5">'Outubro-2021'!$B$9:$N$110</definedName>
    <definedName name="_xlnm.Print_Area" localSheetId="11">'RATEIOS REGRA GERAL'!$A$1:$A$23</definedName>
    <definedName name="_xlnm.Print_Area" localSheetId="4">'Setembro-2021'!$B$9:$N$110</definedName>
    <definedName name="BALANCO" localSheetId="11" hidden="1">{"IMP03",#N/A,FALSE,"PREVISÃO DE VENDAS"}</definedName>
    <definedName name="BALANCO" hidden="1">{"IMP03",#N/A,FALSE,"PREVISÃO DE VENDAS"}</definedName>
    <definedName name="BALANÇO" localSheetId="11" hidden="1">{"IMP03",#N/A,FALSE,"PREVISÃO DE VENDAS"}</definedName>
    <definedName name="BALANÇO" hidden="1">{"IMP03",#N/A,FALSE,"PREVISÃO DE VENDAS"}</definedName>
    <definedName name="CC_ORC">#REF!</definedName>
    <definedName name="da" localSheetId="11" hidden="1">{"E001 - GERAÇÃO DE CAIXA GERAL",#N/A,FALSE,"Ajuste";"E002 - DLP GERAL",#N/A,FALSE,"Ajuste"}</definedName>
    <definedName name="da" hidden="1">{"E001 - GERAÇÃO DE CAIXA GERAL",#N/A,FALSE,"Ajuste";"E002 - DLP GERAL",#N/A,FALSE,"Ajuste"}</definedName>
    <definedName name="daniel" localSheetId="11" hidden="1">{"IMP03",#N/A,FALSE,"PREVISÃO DE VENDAS"}</definedName>
    <definedName name="daniel" hidden="1">{"IMP03",#N/A,FALSE,"PREVISÃO DE VENDAS"}</definedName>
    <definedName name="Despesas" localSheetId="3">#REF!</definedName>
    <definedName name="Despesas" localSheetId="6">#REF!</definedName>
    <definedName name="Despesas" localSheetId="2">#REF!</definedName>
    <definedName name="Despesas" localSheetId="1">#REF!</definedName>
    <definedName name="Despesas" localSheetId="5">#REF!</definedName>
    <definedName name="Despesas" localSheetId="11">#REF!</definedName>
    <definedName name="Despesas" localSheetId="4">#REF!</definedName>
    <definedName name="Despesas">#REF!</definedName>
    <definedName name="DGG" localSheetId="11" hidden="1">{"E001 - GERAÇÃO DE CAIXA GERAL",#N/A,FALSE,"Ajuste";"E002 - DLP GERAL",#N/A,FALSE,"Ajuste"}</definedName>
    <definedName name="DGG" hidden="1">{"E001 - GERAÇÃO DE CAIXA GERAL",#N/A,FALSE,"Ajuste";"E002 - DLP GERAL",#N/A,FALSE,"Ajuste"}</definedName>
    <definedName name="e" localSheetId="11" hidden="1">{"IMP03",#N/A,FALSE,"PREVISÃO DE VENDAS"}</definedName>
    <definedName name="e" hidden="1">{"IMP03",#N/A,FALSE,"PREVISÃO DE VENDAS"}</definedName>
    <definedName name="er" localSheetId="11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er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graficos" localSheetId="11" hidden="1">{"IMP03",#N/A,FALSE,"PREVISÃO DE VENDAS"}</definedName>
    <definedName name="graficos" hidden="1">{"IMP03",#N/A,FALSE,"PREVISÃO DE VENDAS"}</definedName>
    <definedName name="graifocosssss" localSheetId="11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graifocosssss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xlnm.Recorder" localSheetId="3">#REF!</definedName>
    <definedName name="_xlnm.Recorder" localSheetId="6">#REF!</definedName>
    <definedName name="_xlnm.Recorder" localSheetId="2">#REF!</definedName>
    <definedName name="_xlnm.Recorder" localSheetId="1">#REF!</definedName>
    <definedName name="_xlnm.Recorder" localSheetId="5">#REF!</definedName>
    <definedName name="_xlnm.Recorder" localSheetId="11">#REF!</definedName>
    <definedName name="_xlnm.Recorder" localSheetId="4">#REF!</definedName>
    <definedName name="_xlnm.Recorder">#REF!</definedName>
    <definedName name="hjhkj" localSheetId="11" hidden="1">{"IMP03",#N/A,FALSE,"PREVISÃO DE VENDAS"}</definedName>
    <definedName name="hjhkj" hidden="1">{"IMP03",#N/A,FALSE,"PREVISÃO DE VENDAS"}</definedName>
    <definedName name="HJRHR" localSheetId="11" hidden="1">{"IMP03",#N/A,FALSE,"PREVISÃO DE VENDAS"}</definedName>
    <definedName name="HJRHR" hidden="1">{"IMP03",#N/A,FALSE,"PREVISÃO DE VENDAS"}</definedName>
    <definedName name="Hora_Atual">#REF!</definedName>
    <definedName name="huju" localSheetId="11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huju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ID_chave">[1]Graficos!$B$8</definedName>
    <definedName name="LANCAMEN" localSheetId="11" hidden="1">{"IMP02",#N/A,FALSE,"PREVISÃO DE VENDAS"}</definedName>
    <definedName name="LANCAMEN" hidden="1">{"IMP02",#N/A,FALSE,"PREVISÃO DE VENDAS"}</definedName>
    <definedName name="LANCAMENTOS" localSheetId="11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LANCAMENTOS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LOCAL" localSheetId="3">#REF!</definedName>
    <definedName name="LOCAL" localSheetId="6">#REF!</definedName>
    <definedName name="LOCAL" localSheetId="2">#REF!</definedName>
    <definedName name="LOCAL" localSheetId="1">#REF!</definedName>
    <definedName name="LOCAL" localSheetId="5">#REF!</definedName>
    <definedName name="LOCAL" localSheetId="11">#REF!</definedName>
    <definedName name="LOCAL" localSheetId="4">#REF!</definedName>
    <definedName name="LOCAL">#REF!</definedName>
    <definedName name="LucroOper" localSheetId="3">#REF!</definedName>
    <definedName name="LucroOper" localSheetId="6">#REF!</definedName>
    <definedName name="LucroOper" localSheetId="2">#REF!</definedName>
    <definedName name="LucroOper" localSheetId="1">#REF!</definedName>
    <definedName name="LucroOper" localSheetId="5">#REF!</definedName>
    <definedName name="LucroOper" localSheetId="11">#REF!</definedName>
    <definedName name="LucroOper" localSheetId="4">#REF!</definedName>
    <definedName name="LucroOper">#REF!</definedName>
    <definedName name="Mês">[1]Painel_Principal!$F$6</definedName>
    <definedName name="Nome_Empresa" localSheetId="3">#REF!</definedName>
    <definedName name="Nome_Empresa" localSheetId="6">#REF!</definedName>
    <definedName name="Nome_Empresa" localSheetId="2">#REF!</definedName>
    <definedName name="Nome_Empresa" localSheetId="1">#REF!</definedName>
    <definedName name="Nome_Empresa" localSheetId="5">#REF!</definedName>
    <definedName name="Nome_Empresa" localSheetId="11">#REF!</definedName>
    <definedName name="Nome_Empresa" localSheetId="4">#REF!</definedName>
    <definedName name="Nome_Empresa">#REF!</definedName>
    <definedName name="ntujj" localSheetId="11" hidden="1">{"IMP03",#N/A,FALSE,"PREVISÃO DE VENDAS"}</definedName>
    <definedName name="ntujj" hidden="1">{"IMP03",#N/A,FALSE,"PREVISÃO DE VENDAS"}</definedName>
    <definedName name="Print_Area_MI" localSheetId="3">#REF!</definedName>
    <definedName name="Print_Area_MI" localSheetId="6">#REF!</definedName>
    <definedName name="Print_Area_MI" localSheetId="2">#REF!</definedName>
    <definedName name="Print_Area_MI" localSheetId="1">#REF!</definedName>
    <definedName name="Print_Area_MI" localSheetId="5">#REF!</definedName>
    <definedName name="Print_Area_MI" localSheetId="11">#REF!</definedName>
    <definedName name="Print_Area_MI" localSheetId="4">#REF!</definedName>
    <definedName name="Print_Area_MI">#REF!</definedName>
    <definedName name="Processos" localSheetId="3">#REF!</definedName>
    <definedName name="Processos" localSheetId="6">#REF!</definedName>
    <definedName name="Processos" localSheetId="2">#REF!</definedName>
    <definedName name="Processos" localSheetId="1">#REF!</definedName>
    <definedName name="Processos" localSheetId="5">#REF!</definedName>
    <definedName name="Processos" localSheetId="11">#REF!</definedName>
    <definedName name="Processos" localSheetId="4">#REF!</definedName>
    <definedName name="Processos">#REF!</definedName>
    <definedName name="QA" localSheetId="11" hidden="1">{"IMP03",#N/A,FALSE,"PREVISÃO DE VENDAS"}</definedName>
    <definedName name="QA" hidden="1">{"IMP03",#N/A,FALSE,"PREVISÃO DE VENDAS"}</definedName>
    <definedName name="qw" localSheetId="11" hidden="1">{"IMP03",#N/A,FALSE,"PREVISÃO DE VENDAS"}</definedName>
    <definedName name="qw" hidden="1">{"IMP03",#N/A,FALSE,"PREVISÃO DE VENDAS"}</definedName>
    <definedName name="re" localSheetId="11" hidden="1">{"IMP03",#N/A,FALSE,"PREVISÃO DE VENDAS"}</definedName>
    <definedName name="re" hidden="1">{"IMP03",#N/A,FALSE,"PREVISÃO DE VENDAS"}</definedName>
    <definedName name="REVENDA_DE_PRODUTOS_FABRICADOS_POR_COLIGADA" localSheetId="3">#REF!</definedName>
    <definedName name="REVENDA_DE_PRODUTOS_FABRICADOS_POR_COLIGADA" localSheetId="6">#REF!</definedName>
    <definedName name="REVENDA_DE_PRODUTOS_FABRICADOS_POR_COLIGADA" localSheetId="2">#REF!</definedName>
    <definedName name="REVENDA_DE_PRODUTOS_FABRICADOS_POR_COLIGADA" localSheetId="1">#REF!</definedName>
    <definedName name="REVENDA_DE_PRODUTOS_FABRICADOS_POR_COLIGADA" localSheetId="5">#REF!</definedName>
    <definedName name="REVENDA_DE_PRODUTOS_FABRICADOS_POR_COLIGADA" localSheetId="11">#REF!</definedName>
    <definedName name="REVENDA_DE_PRODUTOS_FABRICADOS_POR_COLIGADA" localSheetId="4">#REF!</definedName>
    <definedName name="REVENDA_DE_PRODUTOS_FABRICADOS_POR_COLIGADA">#REF!</definedName>
    <definedName name="rr" localSheetId="11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rr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rt" localSheetId="11" hidden="1">{"E001 - GERAÇÃO DE CAIXA GERAL",#N/A,FALSE,"Ajuste";"E002 - DLP GERAL",#N/A,FALSE,"Ajuste"}</definedName>
    <definedName name="rt" hidden="1">{"E001 - GERAÇÃO DE CAIXA GERAL",#N/A,FALSE,"Ajuste";"E002 - DLP GERAL",#N/A,FALSE,"Ajuste"}</definedName>
    <definedName name="rtgergreg" localSheetId="11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rtgergreg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TA" localSheetId="11" hidden="1">{#N/A,#N/A,FALSE,"PREVISÃO DE VENDAS"}</definedName>
    <definedName name="TA" hidden="1">{#N/A,#N/A,FALSE,"PREVISÃO DE VENDAS"}</definedName>
    <definedName name="TE" localSheetId="11" hidden="1">{"IMP03",#N/A,FALSE,"PREVISÃO DE VENDAS"}</definedName>
    <definedName name="TE" hidden="1">{"IMP03",#N/A,FALSE,"PREVISÃO DE VENDAS"}</definedName>
    <definedName name="thi" localSheetId="11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thi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thiago" localSheetId="11" hidden="1">{"IMP03",#N/A,FALSE,"PREVISÃO DE VENDAS"}</definedName>
    <definedName name="thiago" hidden="1">{"IMP03",#N/A,FALSE,"PREVISÃO DE VENDAS"}</definedName>
    <definedName name="TI" localSheetId="11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TI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xlnm.Print_Titles" localSheetId="3">'Agosto-2021'!$1:$3</definedName>
    <definedName name="_xlnm.Print_Titles" localSheetId="6">'DRE Comparativa 2021'!$1:$3</definedName>
    <definedName name="_xlnm.Print_Titles" localSheetId="2">'Julho-2021'!$1:$3</definedName>
    <definedName name="_xlnm.Print_Titles" localSheetId="1">'Junho-2021'!$1:$3</definedName>
    <definedName name="_xlnm.Print_Titles" localSheetId="5">'Outubro-2021'!$1:$3</definedName>
    <definedName name="_xlnm.Print_Titles" localSheetId="4">'Setembro-2021'!$1:$3</definedName>
    <definedName name="TU" localSheetId="11" hidden="1">{"IMP02",#N/A,FALSE,"PREVISÃO DE VENDAS"}</definedName>
    <definedName name="TU" hidden="1">{"IMP02",#N/A,FALSE,"PREVISÃO DE VENDAS"}</definedName>
    <definedName name="UK" localSheetId="3">#REF!</definedName>
    <definedName name="UK" localSheetId="6">#REF!</definedName>
    <definedName name="UK" localSheetId="2">#REF!</definedName>
    <definedName name="UK" localSheetId="1">#REF!</definedName>
    <definedName name="UK" localSheetId="5">#REF!</definedName>
    <definedName name="UK" localSheetId="11">#REF!</definedName>
    <definedName name="UK" localSheetId="4">#REF!</definedName>
    <definedName name="UK">#REF!</definedName>
    <definedName name="wrn.DLPs._.DFCs." localSheetId="11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DLPs._.DFCs.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IMP01." localSheetId="11" hidden="1">{#N/A,#N/A,FALSE,"PREVISÃO DE VENDAS"}</definedName>
    <definedName name="wrn.IMP01." hidden="1">{#N/A,#N/A,FALSE,"PREVISÃO DE VENDAS"}</definedName>
    <definedName name="wrn.IMP02." localSheetId="11" hidden="1">{"IMP02",#N/A,FALSE,"PREVISÃO DE VENDAS"}</definedName>
    <definedName name="wrn.IMP02." hidden="1">{"IMP02",#N/A,FALSE,"PREVISÃO DE VENDAS"}</definedName>
    <definedName name="wrn.IMP03." localSheetId="11" hidden="1">{"IMP03",#N/A,FALSE,"PREVISÃO DE VENDAS"}</definedName>
    <definedName name="wrn.IMP03." hidden="1">{"IMP03",#N/A,FALSE,"PREVISÃO DE VENDAS"}</definedName>
    <definedName name="wrn.Orçamento._.Geral." localSheetId="11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Geral.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RCSA." localSheetId="11" hidden="1">{"E001 - GERAÇÃO DE CAIXA GERAL",#N/A,FALSE,"Ajuste";"E002 - DLP GERAL",#N/A,FALSE,"Ajuste"}</definedName>
    <definedName name="wrn.ORÇAMENTO._.RCSA." hidden="1">{"E001 - GERAÇÃO DE CAIXA GERAL",#N/A,FALSE,"Ajuste";"E002 - DLP GERAL",#N/A,FALSE,"Ajuste"}</definedName>
    <definedName name="XXX" localSheetId="3">#REF!</definedName>
    <definedName name="XXX" localSheetId="6">#REF!</definedName>
    <definedName name="XXX" localSheetId="2">#REF!</definedName>
    <definedName name="XXX" localSheetId="1">#REF!</definedName>
    <definedName name="XXX" localSheetId="5">#REF!</definedName>
    <definedName name="XXX" localSheetId="11">#REF!</definedName>
    <definedName name="XXX" localSheetId="4">#REF!</definedName>
    <definedName name="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40" l="1"/>
  <c r="R5" i="140"/>
  <c r="R4" i="140"/>
  <c r="R3" i="140"/>
  <c r="O6" i="140"/>
  <c r="O5" i="140"/>
  <c r="O4" i="140"/>
  <c r="O3" i="140"/>
  <c r="K6" i="140"/>
  <c r="K5" i="140"/>
  <c r="K4" i="140"/>
  <c r="K3" i="140"/>
  <c r="J6" i="140"/>
  <c r="J5" i="140"/>
  <c r="J4" i="140"/>
  <c r="J3" i="140"/>
  <c r="I14" i="139"/>
  <c r="I13" i="139"/>
  <c r="I12" i="139"/>
  <c r="I11" i="139"/>
  <c r="I10" i="139"/>
  <c r="I9" i="139"/>
  <c r="I8" i="139"/>
  <c r="I7" i="139"/>
  <c r="I6" i="139"/>
  <c r="I5" i="139"/>
  <c r="I4" i="139"/>
  <c r="F14" i="139"/>
  <c r="F13" i="139"/>
  <c r="F12" i="139"/>
  <c r="F11" i="139"/>
  <c r="F10" i="139"/>
  <c r="F9" i="139"/>
  <c r="F8" i="139"/>
  <c r="F7" i="139"/>
  <c r="F6" i="139"/>
  <c r="F5" i="139"/>
  <c r="F4" i="139"/>
  <c r="C32" i="136"/>
  <c r="C33" i="136"/>
  <c r="C34" i="136"/>
  <c r="C35" i="136"/>
  <c r="C36" i="136"/>
  <c r="C37" i="136"/>
  <c r="C38" i="136"/>
  <c r="C39" i="136"/>
  <c r="C40" i="136"/>
  <c r="C41" i="136"/>
  <c r="C31" i="136"/>
  <c r="C47" i="136"/>
  <c r="C48" i="136"/>
  <c r="C49" i="136"/>
  <c r="C50" i="136"/>
  <c r="C51" i="136"/>
  <c r="C52" i="136"/>
  <c r="C53" i="136"/>
  <c r="C54" i="136"/>
  <c r="C55" i="136"/>
  <c r="C56" i="136"/>
  <c r="C46" i="136"/>
  <c r="C26" i="136"/>
  <c r="C25" i="136"/>
  <c r="C24" i="136"/>
  <c r="C23" i="136"/>
  <c r="C22" i="136"/>
  <c r="C21" i="136"/>
  <c r="C20" i="136"/>
  <c r="C19" i="136"/>
  <c r="C18" i="136"/>
  <c r="C17" i="136"/>
  <c r="B71" i="136"/>
  <c r="C71" i="136" s="1"/>
  <c r="B70" i="136"/>
  <c r="C70" i="136" s="1"/>
  <c r="B66" i="136"/>
  <c r="C66" i="136" s="1"/>
  <c r="B63" i="136"/>
  <c r="C63" i="136" s="1"/>
  <c r="B65" i="136"/>
  <c r="C65" i="136" s="1"/>
  <c r="B64" i="136"/>
  <c r="C64" i="136" s="1"/>
  <c r="B67" i="136"/>
  <c r="C67" i="136" s="1"/>
  <c r="B68" i="136"/>
  <c r="C68" i="136" s="1"/>
  <c r="B69" i="136"/>
  <c r="C69" i="136" s="1"/>
  <c r="B61" i="136"/>
  <c r="C61" i="136" s="1"/>
  <c r="B62" i="136"/>
  <c r="C62" i="136" s="1"/>
  <c r="C50" i="135"/>
  <c r="C49" i="135"/>
  <c r="C48" i="135"/>
  <c r="C47" i="135"/>
  <c r="C46" i="135"/>
  <c r="C45" i="135"/>
  <c r="C38" i="135"/>
  <c r="C37" i="135"/>
  <c r="C36" i="135"/>
  <c r="C35" i="135"/>
  <c r="C34" i="135"/>
  <c r="C33" i="135"/>
  <c r="B50" i="135"/>
  <c r="B49" i="135"/>
  <c r="B48" i="135"/>
  <c r="B47" i="135"/>
  <c r="B46" i="135"/>
  <c r="B45" i="135"/>
  <c r="K100" i="142"/>
  <c r="K99" i="142"/>
  <c r="K98" i="142"/>
  <c r="K97" i="142"/>
  <c r="K96" i="142"/>
  <c r="K95" i="142"/>
  <c r="K94" i="142" s="1"/>
  <c r="K92" i="142"/>
  <c r="K91" i="142"/>
  <c r="K90" i="142" s="1"/>
  <c r="K87" i="142"/>
  <c r="K86" i="142"/>
  <c r="K85" i="142"/>
  <c r="K84" i="142"/>
  <c r="K83" i="142"/>
  <c r="K82" i="142"/>
  <c r="K81" i="142"/>
  <c r="K80" i="142"/>
  <c r="K79" i="142"/>
  <c r="K78" i="142"/>
  <c r="K77" i="142"/>
  <c r="K76" i="142"/>
  <c r="K75" i="142"/>
  <c r="K74" i="142"/>
  <c r="K73" i="142"/>
  <c r="K72" i="142"/>
  <c r="K71" i="142"/>
  <c r="K70" i="142"/>
  <c r="K69" i="142"/>
  <c r="K68" i="142"/>
  <c r="K67" i="142"/>
  <c r="K66" i="142"/>
  <c r="K65" i="142"/>
  <c r="K64" i="142"/>
  <c r="K63" i="142"/>
  <c r="K62" i="142"/>
  <c r="K61" i="142"/>
  <c r="K60" i="142"/>
  <c r="K59" i="142"/>
  <c r="K58" i="142"/>
  <c r="K57" i="142"/>
  <c r="K56" i="142"/>
  <c r="K55" i="142"/>
  <c r="K54" i="142"/>
  <c r="K53" i="142"/>
  <c r="K52" i="142"/>
  <c r="K51" i="142"/>
  <c r="K50" i="142"/>
  <c r="K49" i="142"/>
  <c r="K48" i="142"/>
  <c r="K47" i="142"/>
  <c r="K46" i="142"/>
  <c r="K45" i="142"/>
  <c r="K44" i="142"/>
  <c r="K43" i="142"/>
  <c r="K42" i="142"/>
  <c r="K41" i="142"/>
  <c r="K40" i="142"/>
  <c r="K39" i="142"/>
  <c r="K38" i="142"/>
  <c r="K37" i="142"/>
  <c r="K36" i="142"/>
  <c r="K35" i="142"/>
  <c r="K34" i="142"/>
  <c r="K33" i="142"/>
  <c r="K32" i="142"/>
  <c r="K30" i="142" s="1"/>
  <c r="K31" i="142"/>
  <c r="K27" i="142"/>
  <c r="K26" i="142"/>
  <c r="K25" i="142"/>
  <c r="K24" i="142"/>
  <c r="K23" i="142"/>
  <c r="K22" i="142"/>
  <c r="K21" i="142"/>
  <c r="K20" i="142"/>
  <c r="K19" i="142"/>
  <c r="K18" i="142"/>
  <c r="K17" i="142"/>
  <c r="K16" i="142"/>
  <c r="K7" i="142"/>
  <c r="M25" i="143"/>
  <c r="M100" i="143"/>
  <c r="M99" i="143"/>
  <c r="M98" i="143"/>
  <c r="M97" i="143"/>
  <c r="M96" i="143"/>
  <c r="M95" i="143"/>
  <c r="M92" i="143"/>
  <c r="M91" i="143"/>
  <c r="M87" i="143"/>
  <c r="M86" i="143"/>
  <c r="M85" i="143"/>
  <c r="M84" i="143"/>
  <c r="M83" i="143"/>
  <c r="M82" i="143"/>
  <c r="M81" i="143"/>
  <c r="M80" i="143"/>
  <c r="M79" i="143"/>
  <c r="M78" i="143"/>
  <c r="M77" i="143"/>
  <c r="M76" i="143"/>
  <c r="M75" i="143"/>
  <c r="M74" i="143"/>
  <c r="M73" i="143"/>
  <c r="M72" i="143"/>
  <c r="M71" i="143"/>
  <c r="M70" i="143"/>
  <c r="M69" i="143"/>
  <c r="M68" i="143"/>
  <c r="M67" i="143"/>
  <c r="M66" i="143"/>
  <c r="M65" i="143"/>
  <c r="M64" i="143"/>
  <c r="M63" i="143"/>
  <c r="M62" i="143"/>
  <c r="M61" i="143"/>
  <c r="M60" i="143"/>
  <c r="M59" i="143"/>
  <c r="M58" i="143"/>
  <c r="M57" i="143"/>
  <c r="M56" i="143"/>
  <c r="M55" i="143"/>
  <c r="M54" i="143"/>
  <c r="M53" i="143"/>
  <c r="M52" i="143"/>
  <c r="M51" i="143"/>
  <c r="M50" i="143"/>
  <c r="M49" i="143"/>
  <c r="M48" i="143"/>
  <c r="M47" i="143"/>
  <c r="M46" i="143"/>
  <c r="M45" i="143"/>
  <c r="M44" i="143"/>
  <c r="M43" i="143"/>
  <c r="M42" i="143"/>
  <c r="M41" i="143"/>
  <c r="M40" i="143"/>
  <c r="M39" i="143"/>
  <c r="M38" i="143"/>
  <c r="M37" i="143"/>
  <c r="M36" i="143"/>
  <c r="M35" i="143"/>
  <c r="M34" i="143"/>
  <c r="M33" i="143"/>
  <c r="M32" i="143"/>
  <c r="M31" i="143"/>
  <c r="M26" i="143"/>
  <c r="L100" i="143"/>
  <c r="L99" i="143"/>
  <c r="L98" i="143"/>
  <c r="L97" i="143"/>
  <c r="L96" i="143"/>
  <c r="L95" i="143"/>
  <c r="L92" i="143"/>
  <c r="L91" i="143"/>
  <c r="L87" i="143"/>
  <c r="L86" i="143"/>
  <c r="L85" i="143"/>
  <c r="L84" i="143"/>
  <c r="L83" i="143"/>
  <c r="L82" i="143"/>
  <c r="L81" i="143"/>
  <c r="L80" i="143"/>
  <c r="L79" i="143"/>
  <c r="L78" i="143"/>
  <c r="L77" i="143"/>
  <c r="L76" i="143"/>
  <c r="L75" i="143"/>
  <c r="L74" i="143"/>
  <c r="L73" i="143"/>
  <c r="L72" i="143"/>
  <c r="L71" i="143"/>
  <c r="L70" i="143"/>
  <c r="L69" i="143"/>
  <c r="L68" i="143"/>
  <c r="L67" i="143"/>
  <c r="L66" i="143"/>
  <c r="L65" i="143"/>
  <c r="L64" i="143"/>
  <c r="L63" i="143"/>
  <c r="L62" i="143"/>
  <c r="L61" i="143"/>
  <c r="L60" i="143"/>
  <c r="L59" i="143"/>
  <c r="L58" i="143"/>
  <c r="L57" i="143"/>
  <c r="L56" i="143"/>
  <c r="L55" i="143"/>
  <c r="L54" i="143"/>
  <c r="L53" i="143"/>
  <c r="L52" i="143"/>
  <c r="L51" i="143"/>
  <c r="L50" i="143"/>
  <c r="L49" i="143"/>
  <c r="L48" i="143"/>
  <c r="L47" i="143"/>
  <c r="L46" i="143"/>
  <c r="L45" i="143"/>
  <c r="L44" i="143"/>
  <c r="L43" i="143"/>
  <c r="L42" i="143"/>
  <c r="L41" i="143"/>
  <c r="L40" i="143"/>
  <c r="L39" i="143"/>
  <c r="L38" i="143"/>
  <c r="L37" i="143"/>
  <c r="L36" i="143"/>
  <c r="L35" i="143"/>
  <c r="L34" i="143"/>
  <c r="L33" i="143"/>
  <c r="L32" i="143"/>
  <c r="L31" i="143"/>
  <c r="L26" i="143"/>
  <c r="L25" i="143"/>
  <c r="K100" i="143"/>
  <c r="K99" i="143"/>
  <c r="K98" i="143"/>
  <c r="K97" i="143"/>
  <c r="K96" i="143"/>
  <c r="K95" i="143"/>
  <c r="K92" i="143"/>
  <c r="K91" i="143"/>
  <c r="K87" i="143"/>
  <c r="K86" i="143"/>
  <c r="K85" i="143"/>
  <c r="K84" i="143"/>
  <c r="K83" i="143"/>
  <c r="K82" i="143"/>
  <c r="K81" i="143"/>
  <c r="K80" i="143"/>
  <c r="K79" i="143"/>
  <c r="K78" i="143"/>
  <c r="K77" i="143"/>
  <c r="K76" i="143"/>
  <c r="K75" i="143"/>
  <c r="K74" i="143"/>
  <c r="K73" i="143"/>
  <c r="K72" i="143"/>
  <c r="K71" i="143"/>
  <c r="K70" i="143"/>
  <c r="K69" i="143"/>
  <c r="K68" i="143"/>
  <c r="K67" i="143"/>
  <c r="K66" i="143"/>
  <c r="K65" i="143"/>
  <c r="K64" i="143"/>
  <c r="K63" i="143"/>
  <c r="K62" i="143"/>
  <c r="K61" i="143"/>
  <c r="K60" i="143"/>
  <c r="K59" i="143"/>
  <c r="K58" i="143"/>
  <c r="K57" i="143"/>
  <c r="K56" i="143"/>
  <c r="K55" i="143"/>
  <c r="K54" i="143"/>
  <c r="K53" i="143"/>
  <c r="K52" i="143"/>
  <c r="K51" i="143"/>
  <c r="K50" i="143"/>
  <c r="K49" i="143"/>
  <c r="K48" i="143"/>
  <c r="K47" i="143"/>
  <c r="K46" i="143"/>
  <c r="K45" i="143"/>
  <c r="K44" i="143"/>
  <c r="K43" i="143"/>
  <c r="K42" i="143"/>
  <c r="K41" i="143"/>
  <c r="K40" i="143"/>
  <c r="K39" i="143"/>
  <c r="K38" i="143"/>
  <c r="K37" i="143"/>
  <c r="K36" i="143"/>
  <c r="K35" i="143"/>
  <c r="K34" i="143"/>
  <c r="K33" i="143"/>
  <c r="K32" i="143"/>
  <c r="K31" i="143"/>
  <c r="K26" i="143"/>
  <c r="K25" i="143"/>
  <c r="J100" i="143"/>
  <c r="J99" i="143"/>
  <c r="J98" i="143"/>
  <c r="J97" i="143"/>
  <c r="J96" i="143"/>
  <c r="J95" i="143"/>
  <c r="J92" i="143"/>
  <c r="J91" i="143"/>
  <c r="J87" i="143"/>
  <c r="J86" i="143"/>
  <c r="J85" i="143"/>
  <c r="J84" i="143"/>
  <c r="J83" i="143"/>
  <c r="J82" i="143"/>
  <c r="J81" i="143"/>
  <c r="J80" i="143"/>
  <c r="J79" i="143"/>
  <c r="J78" i="143"/>
  <c r="J77" i="143"/>
  <c r="J76" i="143"/>
  <c r="J75" i="143"/>
  <c r="J74" i="143"/>
  <c r="J73" i="143"/>
  <c r="J72" i="143"/>
  <c r="J71" i="143"/>
  <c r="J70" i="143"/>
  <c r="J69" i="143"/>
  <c r="J68" i="143"/>
  <c r="J67" i="143"/>
  <c r="J66" i="143"/>
  <c r="J65" i="143"/>
  <c r="J64" i="143"/>
  <c r="J63" i="143"/>
  <c r="J62" i="143"/>
  <c r="J61" i="143"/>
  <c r="J60" i="143"/>
  <c r="J59" i="143"/>
  <c r="J58" i="143"/>
  <c r="J57" i="143"/>
  <c r="J56" i="143"/>
  <c r="J55" i="143"/>
  <c r="J54" i="143"/>
  <c r="J53" i="143"/>
  <c r="J52" i="143"/>
  <c r="J51" i="143"/>
  <c r="J50" i="143"/>
  <c r="J49" i="143"/>
  <c r="J48" i="143"/>
  <c r="J47" i="143"/>
  <c r="J46" i="143"/>
  <c r="J45" i="143"/>
  <c r="J44" i="143"/>
  <c r="J43" i="143"/>
  <c r="J42" i="143"/>
  <c r="J41" i="143"/>
  <c r="J40" i="143"/>
  <c r="J39" i="143"/>
  <c r="J38" i="143"/>
  <c r="J37" i="143"/>
  <c r="J36" i="143"/>
  <c r="J35" i="143"/>
  <c r="J34" i="143"/>
  <c r="J33" i="143"/>
  <c r="J32" i="143"/>
  <c r="J31" i="143"/>
  <c r="J26" i="143"/>
  <c r="J25" i="143"/>
  <c r="I100" i="143"/>
  <c r="I99" i="143"/>
  <c r="I98" i="143"/>
  <c r="I97" i="143"/>
  <c r="I96" i="143"/>
  <c r="I95" i="143"/>
  <c r="I92" i="143"/>
  <c r="I91" i="143"/>
  <c r="I87" i="143"/>
  <c r="I86" i="143"/>
  <c r="I85" i="143"/>
  <c r="I84" i="143"/>
  <c r="I83" i="143"/>
  <c r="I82" i="143"/>
  <c r="I81" i="143"/>
  <c r="I80" i="143"/>
  <c r="I79" i="143"/>
  <c r="I78" i="143"/>
  <c r="I77" i="143"/>
  <c r="I76" i="143"/>
  <c r="I75" i="143"/>
  <c r="I74" i="143"/>
  <c r="I73" i="143"/>
  <c r="I72" i="143"/>
  <c r="I71" i="143"/>
  <c r="I70" i="143"/>
  <c r="I69" i="143"/>
  <c r="I68" i="143"/>
  <c r="I67" i="143"/>
  <c r="I66" i="143"/>
  <c r="I65" i="143"/>
  <c r="I64" i="143"/>
  <c r="I63" i="143"/>
  <c r="I62" i="143"/>
  <c r="I61" i="143"/>
  <c r="I60" i="143"/>
  <c r="I59" i="143"/>
  <c r="I58" i="143"/>
  <c r="I57" i="143"/>
  <c r="I56" i="143"/>
  <c r="I55" i="143"/>
  <c r="I54" i="143"/>
  <c r="I53" i="143"/>
  <c r="I52" i="143"/>
  <c r="I51" i="143"/>
  <c r="I50" i="143"/>
  <c r="I49" i="143"/>
  <c r="I48" i="143"/>
  <c r="I47" i="143"/>
  <c r="I46" i="143"/>
  <c r="I45" i="143"/>
  <c r="I44" i="143"/>
  <c r="I43" i="143"/>
  <c r="I42" i="143"/>
  <c r="I41" i="143"/>
  <c r="I40" i="143"/>
  <c r="I39" i="143"/>
  <c r="I38" i="143"/>
  <c r="I37" i="143"/>
  <c r="I36" i="143"/>
  <c r="I35" i="143"/>
  <c r="I34" i="143"/>
  <c r="I33" i="143"/>
  <c r="I32" i="143"/>
  <c r="I31" i="143"/>
  <c r="I26" i="143"/>
  <c r="I25" i="143"/>
  <c r="H100" i="143"/>
  <c r="H99" i="143"/>
  <c r="H98" i="143"/>
  <c r="H97" i="143"/>
  <c r="H96" i="143"/>
  <c r="H95" i="143"/>
  <c r="H92" i="143"/>
  <c r="H91" i="143"/>
  <c r="H87" i="143"/>
  <c r="H86" i="143"/>
  <c r="H85" i="143"/>
  <c r="H84" i="143"/>
  <c r="H83" i="143"/>
  <c r="H82" i="143"/>
  <c r="H81" i="143"/>
  <c r="H80" i="143"/>
  <c r="H79" i="143"/>
  <c r="H78" i="143"/>
  <c r="H77" i="143"/>
  <c r="H76" i="143"/>
  <c r="H75" i="143"/>
  <c r="H74" i="143"/>
  <c r="H73" i="143"/>
  <c r="H72" i="143"/>
  <c r="H71" i="143"/>
  <c r="H70" i="143"/>
  <c r="H69" i="143"/>
  <c r="H68" i="143"/>
  <c r="H67" i="143"/>
  <c r="H66" i="143"/>
  <c r="H65" i="143"/>
  <c r="H64" i="143"/>
  <c r="H63" i="143"/>
  <c r="H62" i="143"/>
  <c r="H61" i="143"/>
  <c r="H60" i="143"/>
  <c r="H59" i="143"/>
  <c r="H58" i="143"/>
  <c r="H57" i="143"/>
  <c r="H56" i="143"/>
  <c r="H55" i="143"/>
  <c r="H54" i="143"/>
  <c r="H53" i="143"/>
  <c r="H52" i="143"/>
  <c r="H51" i="143"/>
  <c r="H50" i="143"/>
  <c r="H49" i="143"/>
  <c r="H48" i="143"/>
  <c r="H47" i="143"/>
  <c r="H46" i="143"/>
  <c r="H45" i="143"/>
  <c r="H44" i="143"/>
  <c r="H43" i="143"/>
  <c r="H42" i="143"/>
  <c r="H41" i="143"/>
  <c r="H40" i="143"/>
  <c r="H39" i="143"/>
  <c r="H38" i="143"/>
  <c r="H37" i="143"/>
  <c r="H36" i="143"/>
  <c r="H35" i="143"/>
  <c r="H34" i="143"/>
  <c r="H33" i="143"/>
  <c r="H32" i="143"/>
  <c r="H31" i="143"/>
  <c r="H26" i="143"/>
  <c r="H25" i="143"/>
  <c r="G100" i="143"/>
  <c r="G99" i="143"/>
  <c r="G98" i="143"/>
  <c r="G97" i="143"/>
  <c r="G96" i="143"/>
  <c r="G95" i="143"/>
  <c r="G92" i="143"/>
  <c r="G91" i="143"/>
  <c r="G87" i="143"/>
  <c r="G86" i="143"/>
  <c r="G85" i="143"/>
  <c r="G84" i="143"/>
  <c r="G83" i="143"/>
  <c r="G82" i="143"/>
  <c r="G81" i="143"/>
  <c r="G80" i="143"/>
  <c r="G79" i="143"/>
  <c r="G78" i="143"/>
  <c r="G77" i="143"/>
  <c r="G76" i="143"/>
  <c r="G75" i="143"/>
  <c r="G74" i="143"/>
  <c r="G73" i="143"/>
  <c r="G72" i="143"/>
  <c r="G71" i="143"/>
  <c r="G70" i="143"/>
  <c r="G69" i="143"/>
  <c r="G68" i="143"/>
  <c r="G67" i="143"/>
  <c r="G66" i="143"/>
  <c r="G65" i="143"/>
  <c r="G64" i="143"/>
  <c r="G63" i="143"/>
  <c r="G62" i="143"/>
  <c r="G61" i="143"/>
  <c r="G60" i="143"/>
  <c r="G59" i="143"/>
  <c r="G58" i="143"/>
  <c r="G57" i="143"/>
  <c r="G56" i="143"/>
  <c r="G55" i="143"/>
  <c r="G54" i="143"/>
  <c r="G53" i="143"/>
  <c r="G52" i="143"/>
  <c r="G51" i="143"/>
  <c r="G50" i="143"/>
  <c r="G49" i="143"/>
  <c r="G48" i="143"/>
  <c r="G47" i="143"/>
  <c r="G46" i="143"/>
  <c r="G45" i="143"/>
  <c r="G44" i="143"/>
  <c r="G43" i="143"/>
  <c r="G42" i="143"/>
  <c r="G41" i="143"/>
  <c r="G40" i="143"/>
  <c r="G39" i="143"/>
  <c r="G38" i="143"/>
  <c r="G37" i="143"/>
  <c r="G36" i="143"/>
  <c r="G35" i="143"/>
  <c r="G34" i="143"/>
  <c r="G33" i="143"/>
  <c r="G32" i="143"/>
  <c r="G31" i="143"/>
  <c r="G26" i="143"/>
  <c r="G25" i="143"/>
  <c r="F100" i="143"/>
  <c r="F99" i="143"/>
  <c r="F98" i="143"/>
  <c r="F97" i="143"/>
  <c r="F96" i="143"/>
  <c r="F95" i="143"/>
  <c r="F92" i="143"/>
  <c r="F91" i="143"/>
  <c r="F87" i="143"/>
  <c r="F86" i="143"/>
  <c r="F85" i="143"/>
  <c r="F84" i="143"/>
  <c r="F83" i="143"/>
  <c r="F82" i="143"/>
  <c r="F81" i="143"/>
  <c r="F80" i="143"/>
  <c r="F79" i="143"/>
  <c r="F78" i="143"/>
  <c r="F77" i="143"/>
  <c r="F76" i="143"/>
  <c r="F75" i="143"/>
  <c r="F74" i="143"/>
  <c r="F73" i="143"/>
  <c r="F72" i="143"/>
  <c r="F71" i="143"/>
  <c r="F70" i="143"/>
  <c r="F69" i="143"/>
  <c r="F68" i="143"/>
  <c r="F67" i="143"/>
  <c r="F66" i="143"/>
  <c r="F65" i="143"/>
  <c r="F64" i="143"/>
  <c r="F63" i="143"/>
  <c r="F62" i="143"/>
  <c r="F61" i="143"/>
  <c r="F60" i="143"/>
  <c r="F59" i="143"/>
  <c r="F58" i="143"/>
  <c r="F57" i="143"/>
  <c r="F56" i="143"/>
  <c r="F55" i="143"/>
  <c r="F54" i="143"/>
  <c r="F53" i="143"/>
  <c r="F52" i="143"/>
  <c r="F51" i="143"/>
  <c r="F50" i="143"/>
  <c r="F49" i="143"/>
  <c r="F48" i="143"/>
  <c r="F47" i="143"/>
  <c r="F46" i="143"/>
  <c r="F45" i="143"/>
  <c r="F44" i="143"/>
  <c r="F43" i="143"/>
  <c r="F42" i="143"/>
  <c r="F41" i="143"/>
  <c r="F40" i="143"/>
  <c r="F39" i="143"/>
  <c r="F38" i="143"/>
  <c r="F37" i="143"/>
  <c r="F36" i="143"/>
  <c r="F35" i="143"/>
  <c r="F34" i="143"/>
  <c r="F33" i="143"/>
  <c r="F32" i="143"/>
  <c r="F31" i="143"/>
  <c r="F26" i="143"/>
  <c r="F25" i="143"/>
  <c r="E100" i="143"/>
  <c r="E99" i="143"/>
  <c r="E98" i="143"/>
  <c r="E97" i="143"/>
  <c r="E96" i="143"/>
  <c r="E95" i="143"/>
  <c r="E92" i="143"/>
  <c r="E91" i="143"/>
  <c r="E87" i="143"/>
  <c r="E86" i="143"/>
  <c r="E85" i="143"/>
  <c r="E84" i="143"/>
  <c r="E83" i="143"/>
  <c r="E82" i="143"/>
  <c r="E81" i="143"/>
  <c r="E80" i="143"/>
  <c r="E79" i="143"/>
  <c r="E78" i="143"/>
  <c r="E77" i="143"/>
  <c r="E76" i="143"/>
  <c r="E75" i="143"/>
  <c r="E74" i="143"/>
  <c r="E73" i="143"/>
  <c r="E72" i="143"/>
  <c r="E71" i="143"/>
  <c r="E70" i="143"/>
  <c r="E69" i="143"/>
  <c r="E68" i="143"/>
  <c r="E67" i="143"/>
  <c r="E66" i="143"/>
  <c r="E65" i="143"/>
  <c r="E64" i="143"/>
  <c r="E63" i="143"/>
  <c r="E62" i="143"/>
  <c r="E61" i="143"/>
  <c r="E60" i="143"/>
  <c r="E59" i="143"/>
  <c r="E58" i="143"/>
  <c r="E57" i="143"/>
  <c r="E56" i="143"/>
  <c r="E55" i="143"/>
  <c r="E54" i="143"/>
  <c r="E53" i="143"/>
  <c r="E52" i="143"/>
  <c r="E51" i="143"/>
  <c r="E50" i="143"/>
  <c r="E49" i="143"/>
  <c r="E48" i="143"/>
  <c r="E47" i="143"/>
  <c r="E46" i="143"/>
  <c r="E45" i="143"/>
  <c r="E44" i="143"/>
  <c r="E43" i="143"/>
  <c r="E42" i="143"/>
  <c r="E41" i="143"/>
  <c r="E40" i="143"/>
  <c r="E39" i="143"/>
  <c r="E38" i="143"/>
  <c r="E37" i="143"/>
  <c r="E36" i="143"/>
  <c r="E35" i="143"/>
  <c r="E34" i="143"/>
  <c r="E33" i="143"/>
  <c r="E32" i="143"/>
  <c r="E31" i="143"/>
  <c r="E26" i="143"/>
  <c r="E25" i="143"/>
  <c r="D84" i="143"/>
  <c r="D83" i="143"/>
  <c r="D82" i="143"/>
  <c r="D81" i="143"/>
  <c r="D100" i="143"/>
  <c r="D99" i="143"/>
  <c r="D98" i="143"/>
  <c r="D97" i="143"/>
  <c r="D96" i="143"/>
  <c r="D95" i="143"/>
  <c r="D92" i="143"/>
  <c r="D91" i="143"/>
  <c r="D87" i="143"/>
  <c r="D86" i="143"/>
  <c r="D85" i="143"/>
  <c r="D80" i="143"/>
  <c r="D79" i="143"/>
  <c r="D78" i="143"/>
  <c r="D77" i="143"/>
  <c r="D76" i="143"/>
  <c r="D75" i="143"/>
  <c r="D74" i="143"/>
  <c r="D73" i="143"/>
  <c r="D72" i="143"/>
  <c r="D71" i="143"/>
  <c r="D70" i="143"/>
  <c r="D69" i="143"/>
  <c r="D68" i="143"/>
  <c r="D67" i="143"/>
  <c r="D66" i="143"/>
  <c r="D65" i="143"/>
  <c r="D64" i="143"/>
  <c r="D63" i="143"/>
  <c r="D62" i="143"/>
  <c r="D61" i="143"/>
  <c r="D60" i="143"/>
  <c r="D59" i="143"/>
  <c r="D58" i="143"/>
  <c r="D57" i="143"/>
  <c r="D56" i="143"/>
  <c r="D55" i="143"/>
  <c r="D54" i="143"/>
  <c r="D53" i="143"/>
  <c r="D52" i="143"/>
  <c r="D51" i="143"/>
  <c r="D50" i="143"/>
  <c r="D49" i="143"/>
  <c r="D48" i="143"/>
  <c r="D47" i="143"/>
  <c r="D46" i="143"/>
  <c r="D45" i="143"/>
  <c r="D44" i="143"/>
  <c r="D43" i="143"/>
  <c r="D42" i="143"/>
  <c r="D41" i="143"/>
  <c r="D40" i="143"/>
  <c r="D39" i="143"/>
  <c r="D38" i="143"/>
  <c r="D37" i="143"/>
  <c r="D36" i="143"/>
  <c r="D35" i="143"/>
  <c r="D34" i="143"/>
  <c r="D33" i="143"/>
  <c r="D32" i="143"/>
  <c r="D31" i="143"/>
  <c r="D26" i="143"/>
  <c r="D25" i="143"/>
  <c r="C100" i="143"/>
  <c r="C99" i="143"/>
  <c r="C98" i="143"/>
  <c r="C97" i="143"/>
  <c r="C96" i="143"/>
  <c r="C95" i="143"/>
  <c r="C92" i="143"/>
  <c r="C91" i="143"/>
  <c r="C87" i="143"/>
  <c r="C86" i="143"/>
  <c r="C85" i="143"/>
  <c r="C84" i="143"/>
  <c r="C83" i="143"/>
  <c r="C82" i="143"/>
  <c r="C81" i="143"/>
  <c r="C80" i="143"/>
  <c r="C79" i="143"/>
  <c r="C78" i="143"/>
  <c r="C77" i="143"/>
  <c r="C76" i="143"/>
  <c r="C75" i="143"/>
  <c r="C74" i="143"/>
  <c r="C73" i="143"/>
  <c r="C72" i="143"/>
  <c r="C71" i="143"/>
  <c r="C70" i="143"/>
  <c r="C69" i="143"/>
  <c r="C68" i="143"/>
  <c r="C67" i="143"/>
  <c r="C66" i="143"/>
  <c r="C65" i="143"/>
  <c r="C64" i="143"/>
  <c r="C63" i="143"/>
  <c r="C62" i="143"/>
  <c r="C61" i="143"/>
  <c r="C60" i="143"/>
  <c r="C59" i="143"/>
  <c r="C58" i="143"/>
  <c r="C57" i="143"/>
  <c r="C56" i="143"/>
  <c r="C55" i="143"/>
  <c r="C54" i="143"/>
  <c r="C53" i="143"/>
  <c r="C52" i="143"/>
  <c r="C51" i="143"/>
  <c r="C50" i="143"/>
  <c r="C49" i="143"/>
  <c r="C48" i="143"/>
  <c r="C47" i="143"/>
  <c r="C46" i="143"/>
  <c r="C45" i="143"/>
  <c r="C44" i="143"/>
  <c r="C43" i="143"/>
  <c r="C42" i="143"/>
  <c r="C41" i="143"/>
  <c r="C40" i="143"/>
  <c r="C39" i="143"/>
  <c r="C38" i="143"/>
  <c r="C37" i="143"/>
  <c r="C36" i="143"/>
  <c r="C35" i="143"/>
  <c r="C34" i="143"/>
  <c r="C33" i="143"/>
  <c r="C32" i="143"/>
  <c r="C31" i="143"/>
  <c r="C26" i="143"/>
  <c r="C25" i="143"/>
  <c r="N137" i="143"/>
  <c r="N136" i="143"/>
  <c r="N135" i="143"/>
  <c r="N133" i="143"/>
  <c r="N134" i="143"/>
  <c r="M24" i="143"/>
  <c r="L24" i="143"/>
  <c r="J24" i="143"/>
  <c r="I24" i="143"/>
  <c r="H24" i="143"/>
  <c r="G24" i="143"/>
  <c r="F24" i="143"/>
  <c r="E24" i="143"/>
  <c r="D24" i="143"/>
  <c r="C24" i="143"/>
  <c r="M23" i="143"/>
  <c r="L23" i="143"/>
  <c r="J23" i="143"/>
  <c r="I23" i="143"/>
  <c r="H23" i="143"/>
  <c r="G23" i="143"/>
  <c r="F23" i="143"/>
  <c r="E23" i="143"/>
  <c r="D23" i="143"/>
  <c r="C23" i="143"/>
  <c r="M22" i="143"/>
  <c r="L22" i="143"/>
  <c r="J22" i="143"/>
  <c r="I22" i="143"/>
  <c r="H22" i="143"/>
  <c r="G22" i="143"/>
  <c r="F22" i="143"/>
  <c r="E22" i="143"/>
  <c r="D22" i="143"/>
  <c r="C22" i="143"/>
  <c r="M21" i="143"/>
  <c r="L21" i="143"/>
  <c r="J21" i="143"/>
  <c r="I21" i="143"/>
  <c r="H21" i="143"/>
  <c r="G21" i="143"/>
  <c r="F21" i="143"/>
  <c r="E21" i="143"/>
  <c r="D21" i="143"/>
  <c r="C21" i="143"/>
  <c r="M20" i="143"/>
  <c r="L20" i="143"/>
  <c r="J20" i="143"/>
  <c r="I20" i="143"/>
  <c r="H20" i="143"/>
  <c r="G20" i="143"/>
  <c r="F20" i="143"/>
  <c r="E20" i="143"/>
  <c r="D20" i="143"/>
  <c r="C20" i="143"/>
  <c r="M19" i="143"/>
  <c r="L19" i="143"/>
  <c r="J19" i="143"/>
  <c r="I19" i="143"/>
  <c r="H19" i="143"/>
  <c r="G19" i="143"/>
  <c r="F19" i="143"/>
  <c r="E19" i="143"/>
  <c r="D19" i="143"/>
  <c r="C19" i="143"/>
  <c r="M18" i="143"/>
  <c r="L18" i="143"/>
  <c r="J18" i="143"/>
  <c r="I18" i="143"/>
  <c r="H18" i="143"/>
  <c r="G18" i="143"/>
  <c r="F18" i="143"/>
  <c r="E18" i="143"/>
  <c r="D18" i="143"/>
  <c r="C18" i="143"/>
  <c r="M17" i="143"/>
  <c r="L17" i="143"/>
  <c r="J17" i="143"/>
  <c r="I17" i="143"/>
  <c r="H17" i="143"/>
  <c r="G17" i="143"/>
  <c r="F17" i="143"/>
  <c r="E17" i="143"/>
  <c r="D17" i="143"/>
  <c r="C17" i="143"/>
  <c r="M16" i="143"/>
  <c r="L16" i="143"/>
  <c r="J16" i="143"/>
  <c r="I16" i="143"/>
  <c r="H16" i="143"/>
  <c r="G16" i="143"/>
  <c r="F16" i="143"/>
  <c r="E16" i="143"/>
  <c r="D16" i="143"/>
  <c r="C16" i="143"/>
  <c r="N100" i="143" l="1"/>
  <c r="N99" i="143"/>
  <c r="N98" i="143"/>
  <c r="N97" i="143"/>
  <c r="N96" i="143"/>
  <c r="M94" i="143"/>
  <c r="K94" i="143"/>
  <c r="H94" i="143"/>
  <c r="F94" i="143"/>
  <c r="E94" i="143"/>
  <c r="C94" i="143"/>
  <c r="L94" i="143"/>
  <c r="J94" i="143"/>
  <c r="I94" i="143"/>
  <c r="G94" i="143"/>
  <c r="D94" i="143"/>
  <c r="N92" i="143"/>
  <c r="N91" i="143"/>
  <c r="N90" i="143" s="1"/>
  <c r="L90" i="143"/>
  <c r="J90" i="143"/>
  <c r="I90" i="143"/>
  <c r="G90" i="143"/>
  <c r="D90" i="143"/>
  <c r="M90" i="143"/>
  <c r="K90" i="143"/>
  <c r="H90" i="143"/>
  <c r="F90" i="143"/>
  <c r="E90" i="143"/>
  <c r="C90" i="143"/>
  <c r="N87" i="143"/>
  <c r="N86" i="143"/>
  <c r="N85" i="143"/>
  <c r="N84" i="143"/>
  <c r="N83" i="143"/>
  <c r="N82" i="143"/>
  <c r="N81" i="143"/>
  <c r="N80" i="143"/>
  <c r="N79" i="143"/>
  <c r="N78" i="143"/>
  <c r="N77" i="143"/>
  <c r="N76" i="143"/>
  <c r="N75" i="143"/>
  <c r="N74" i="143"/>
  <c r="N73" i="143"/>
  <c r="N72" i="143"/>
  <c r="N71" i="143"/>
  <c r="N70" i="143"/>
  <c r="N69" i="143"/>
  <c r="N68" i="143"/>
  <c r="N67" i="143"/>
  <c r="N66" i="143"/>
  <c r="N65" i="143"/>
  <c r="N64" i="143"/>
  <c r="N63" i="143"/>
  <c r="N62" i="143"/>
  <c r="N61" i="143"/>
  <c r="N60" i="143"/>
  <c r="N59" i="143"/>
  <c r="N58" i="143"/>
  <c r="N57" i="143"/>
  <c r="N56" i="143"/>
  <c r="N55" i="143"/>
  <c r="N54" i="143"/>
  <c r="N53" i="143"/>
  <c r="N52" i="143"/>
  <c r="N51" i="143"/>
  <c r="N50" i="143"/>
  <c r="N49" i="143"/>
  <c r="N48" i="143"/>
  <c r="N47" i="143"/>
  <c r="N46" i="143"/>
  <c r="N45" i="143"/>
  <c r="N44" i="143"/>
  <c r="N43" i="143"/>
  <c r="N42" i="143"/>
  <c r="N41" i="143"/>
  <c r="N40" i="143"/>
  <c r="N39" i="143"/>
  <c r="N38" i="143"/>
  <c r="N37" i="143"/>
  <c r="N36" i="143"/>
  <c r="N35" i="143"/>
  <c r="N34" i="143"/>
  <c r="N33" i="143"/>
  <c r="N32" i="143"/>
  <c r="K30" i="143"/>
  <c r="I30" i="143"/>
  <c r="H30" i="143"/>
  <c r="F30" i="143"/>
  <c r="C30" i="143"/>
  <c r="M30" i="143"/>
  <c r="L30" i="143"/>
  <c r="J30" i="143"/>
  <c r="G30" i="143"/>
  <c r="E30" i="143"/>
  <c r="D30" i="143"/>
  <c r="N27" i="143"/>
  <c r="N26" i="143"/>
  <c r="N25" i="143"/>
  <c r="N24" i="143"/>
  <c r="N23" i="143"/>
  <c r="N22" i="143"/>
  <c r="N21" i="143"/>
  <c r="N20" i="143"/>
  <c r="N18" i="143"/>
  <c r="N17" i="143"/>
  <c r="N7" i="143"/>
  <c r="I100" i="142"/>
  <c r="I99" i="142"/>
  <c r="I98" i="142"/>
  <c r="I97" i="142"/>
  <c r="I96" i="142"/>
  <c r="I95" i="142"/>
  <c r="I92" i="142"/>
  <c r="I91" i="142"/>
  <c r="I87" i="142"/>
  <c r="I86" i="142"/>
  <c r="I85" i="142"/>
  <c r="I84" i="142"/>
  <c r="I83" i="142"/>
  <c r="I82" i="142"/>
  <c r="I81" i="142"/>
  <c r="I80" i="142"/>
  <c r="I79" i="142"/>
  <c r="I78" i="142"/>
  <c r="I77" i="142"/>
  <c r="I76" i="142"/>
  <c r="I75" i="142"/>
  <c r="I74" i="142"/>
  <c r="I73" i="142"/>
  <c r="I72" i="142"/>
  <c r="I71" i="142"/>
  <c r="I70" i="142"/>
  <c r="I69" i="142"/>
  <c r="I68" i="142"/>
  <c r="I67" i="142"/>
  <c r="I66" i="142"/>
  <c r="I65" i="142"/>
  <c r="I64" i="142"/>
  <c r="I63" i="142"/>
  <c r="I62" i="142"/>
  <c r="I61" i="142"/>
  <c r="I60" i="142"/>
  <c r="I59" i="142"/>
  <c r="I58" i="142"/>
  <c r="I57" i="142"/>
  <c r="I56" i="142"/>
  <c r="I55" i="142"/>
  <c r="I54" i="142"/>
  <c r="I53" i="142"/>
  <c r="I52" i="142"/>
  <c r="I51" i="142"/>
  <c r="I50" i="142"/>
  <c r="I49" i="142"/>
  <c r="I48" i="142"/>
  <c r="I47" i="142"/>
  <c r="I46" i="142"/>
  <c r="I45" i="142"/>
  <c r="I44" i="142"/>
  <c r="I43" i="142"/>
  <c r="I42" i="142"/>
  <c r="I41" i="142"/>
  <c r="I40" i="142"/>
  <c r="I39" i="142"/>
  <c r="I38" i="142"/>
  <c r="I37" i="142"/>
  <c r="I36" i="142"/>
  <c r="I35" i="142"/>
  <c r="I34" i="142"/>
  <c r="I33" i="142"/>
  <c r="I32" i="142"/>
  <c r="I31" i="142"/>
  <c r="I27" i="142"/>
  <c r="I26" i="142"/>
  <c r="I25" i="142"/>
  <c r="I24" i="142"/>
  <c r="I23" i="142"/>
  <c r="I22" i="142"/>
  <c r="I21" i="142"/>
  <c r="I20" i="142"/>
  <c r="I19" i="142"/>
  <c r="I18" i="142"/>
  <c r="I17" i="142"/>
  <c r="I16" i="142"/>
  <c r="I7" i="142"/>
  <c r="G100" i="142"/>
  <c r="G99" i="142"/>
  <c r="G98" i="142"/>
  <c r="G97" i="142"/>
  <c r="G96" i="142"/>
  <c r="G95" i="142"/>
  <c r="G92" i="142"/>
  <c r="G91" i="142"/>
  <c r="G87" i="142"/>
  <c r="G86" i="142"/>
  <c r="G85" i="142"/>
  <c r="G84" i="142"/>
  <c r="G83" i="142"/>
  <c r="G82" i="142"/>
  <c r="G81" i="142"/>
  <c r="G80" i="142"/>
  <c r="G79" i="142"/>
  <c r="G78" i="142"/>
  <c r="G77" i="142"/>
  <c r="G76" i="142"/>
  <c r="G75" i="142"/>
  <c r="G74" i="142"/>
  <c r="G73" i="142"/>
  <c r="G72" i="142"/>
  <c r="G71" i="142"/>
  <c r="G70" i="142"/>
  <c r="G69" i="142"/>
  <c r="G68" i="142"/>
  <c r="G67" i="142"/>
  <c r="G66" i="142"/>
  <c r="G65" i="142"/>
  <c r="G64" i="142"/>
  <c r="G63" i="142"/>
  <c r="G62" i="142"/>
  <c r="G61" i="142"/>
  <c r="G60" i="142"/>
  <c r="G59" i="142"/>
  <c r="G58" i="142"/>
  <c r="G57" i="142"/>
  <c r="G56" i="142"/>
  <c r="G55" i="142"/>
  <c r="G54" i="142"/>
  <c r="G53" i="142"/>
  <c r="G52" i="142"/>
  <c r="G51" i="142"/>
  <c r="G50" i="142"/>
  <c r="G49" i="142"/>
  <c r="G48" i="142"/>
  <c r="G47" i="142"/>
  <c r="G46" i="142"/>
  <c r="G45" i="142"/>
  <c r="G44" i="142"/>
  <c r="G43" i="142"/>
  <c r="G42" i="142"/>
  <c r="G41" i="142"/>
  <c r="G40" i="142"/>
  <c r="G39" i="142"/>
  <c r="G38" i="142"/>
  <c r="G37" i="142"/>
  <c r="G36" i="142"/>
  <c r="G35" i="142"/>
  <c r="G34" i="142"/>
  <c r="G33" i="142"/>
  <c r="G32" i="142"/>
  <c r="G31" i="142"/>
  <c r="G27" i="142"/>
  <c r="G26" i="142"/>
  <c r="G25" i="142"/>
  <c r="G24" i="142"/>
  <c r="G23" i="142"/>
  <c r="G22" i="142"/>
  <c r="G21" i="142"/>
  <c r="G20" i="142"/>
  <c r="G19" i="142"/>
  <c r="G18" i="142"/>
  <c r="G17" i="142"/>
  <c r="G16" i="142"/>
  <c r="G7" i="142"/>
  <c r="E100" i="142"/>
  <c r="E99" i="142"/>
  <c r="E98" i="142"/>
  <c r="E97" i="142"/>
  <c r="E96" i="142"/>
  <c r="E95" i="142"/>
  <c r="E92" i="142"/>
  <c r="E91" i="142"/>
  <c r="E90" i="142" s="1"/>
  <c r="E87" i="142"/>
  <c r="E86" i="142"/>
  <c r="E85" i="142"/>
  <c r="E84" i="142"/>
  <c r="E83" i="142"/>
  <c r="E82" i="142"/>
  <c r="E81" i="142"/>
  <c r="E80" i="142"/>
  <c r="E79" i="142"/>
  <c r="E78" i="142"/>
  <c r="E77" i="142"/>
  <c r="E76" i="142"/>
  <c r="E75" i="142"/>
  <c r="E74" i="142"/>
  <c r="E73" i="142"/>
  <c r="E72" i="142"/>
  <c r="E71" i="142"/>
  <c r="E70" i="142"/>
  <c r="E69" i="142"/>
  <c r="E68" i="142"/>
  <c r="E67" i="142"/>
  <c r="E66" i="142"/>
  <c r="E65" i="142"/>
  <c r="E64" i="142"/>
  <c r="E63" i="142"/>
  <c r="E62" i="142"/>
  <c r="E61" i="142"/>
  <c r="E60" i="142"/>
  <c r="E59" i="142"/>
  <c r="E58" i="142"/>
  <c r="E57" i="142"/>
  <c r="E56" i="142"/>
  <c r="E55" i="142"/>
  <c r="E54" i="142"/>
  <c r="E53" i="142"/>
  <c r="E52" i="142"/>
  <c r="E51" i="142"/>
  <c r="E50" i="142"/>
  <c r="E49" i="142"/>
  <c r="E48" i="142"/>
  <c r="E47" i="142"/>
  <c r="E46" i="142"/>
  <c r="E45" i="142"/>
  <c r="E44" i="142"/>
  <c r="E43" i="142"/>
  <c r="E42" i="142"/>
  <c r="E41" i="142"/>
  <c r="E40" i="142"/>
  <c r="E39" i="142"/>
  <c r="E38" i="142"/>
  <c r="E37" i="142"/>
  <c r="E36" i="142"/>
  <c r="E35" i="142"/>
  <c r="E34" i="142"/>
  <c r="E33" i="142"/>
  <c r="E32" i="142"/>
  <c r="E30" i="142" s="1"/>
  <c r="E31" i="142"/>
  <c r="E28" i="142"/>
  <c r="E27" i="142"/>
  <c r="E26" i="142"/>
  <c r="E25" i="142"/>
  <c r="E24" i="142"/>
  <c r="E23" i="142"/>
  <c r="E22" i="142"/>
  <c r="E15" i="142" s="1"/>
  <c r="E14" i="142" s="1"/>
  <c r="E21" i="142"/>
  <c r="E20" i="142"/>
  <c r="E19" i="142"/>
  <c r="E18" i="142"/>
  <c r="E17" i="142"/>
  <c r="E16" i="142"/>
  <c r="E11" i="142"/>
  <c r="E7" i="142"/>
  <c r="E9" i="142" s="1"/>
  <c r="E13" i="142" s="1"/>
  <c r="E6" i="142"/>
  <c r="E5" i="142"/>
  <c r="E4" i="142"/>
  <c r="E94" i="142"/>
  <c r="E10" i="142"/>
  <c r="N102" i="142"/>
  <c r="N100" i="142"/>
  <c r="N99" i="142"/>
  <c r="N98" i="142"/>
  <c r="N97" i="142"/>
  <c r="N96" i="142"/>
  <c r="N95" i="142"/>
  <c r="N94" i="142"/>
  <c r="N92" i="142"/>
  <c r="N91" i="142"/>
  <c r="N90" i="142"/>
  <c r="N89" i="142"/>
  <c r="N87" i="142"/>
  <c r="N86" i="142"/>
  <c r="N85" i="142"/>
  <c r="N84" i="142"/>
  <c r="N83" i="142"/>
  <c r="N82" i="142"/>
  <c r="N81" i="142"/>
  <c r="N80" i="142"/>
  <c r="N79" i="142"/>
  <c r="N78" i="142"/>
  <c r="N77" i="142"/>
  <c r="N76" i="142"/>
  <c r="N75" i="142"/>
  <c r="N74" i="142"/>
  <c r="N73" i="142"/>
  <c r="N72" i="142"/>
  <c r="N71" i="142"/>
  <c r="N70" i="142"/>
  <c r="N69" i="142"/>
  <c r="N68" i="142"/>
  <c r="N67" i="142"/>
  <c r="N66" i="142"/>
  <c r="N65" i="142"/>
  <c r="N64" i="142"/>
  <c r="N63" i="142"/>
  <c r="N62" i="142"/>
  <c r="N61" i="142"/>
  <c r="N60" i="142"/>
  <c r="N59" i="142"/>
  <c r="N58" i="142"/>
  <c r="N57" i="142"/>
  <c r="N56" i="142"/>
  <c r="N55" i="142"/>
  <c r="N54" i="142"/>
  <c r="N53" i="142"/>
  <c r="N52" i="142"/>
  <c r="N51" i="142"/>
  <c r="N50" i="142"/>
  <c r="N49" i="142"/>
  <c r="N48" i="142"/>
  <c r="N47" i="142"/>
  <c r="N46" i="142"/>
  <c r="N45" i="142"/>
  <c r="N44" i="142"/>
  <c r="N43" i="142"/>
  <c r="N42" i="142"/>
  <c r="N41" i="142"/>
  <c r="N40" i="142"/>
  <c r="N39" i="142"/>
  <c r="N38" i="142"/>
  <c r="N37" i="142"/>
  <c r="N36" i="142"/>
  <c r="N35" i="142"/>
  <c r="N34" i="142"/>
  <c r="N33" i="142"/>
  <c r="N32" i="142"/>
  <c r="N31" i="142"/>
  <c r="N30" i="142"/>
  <c r="N28" i="142"/>
  <c r="N27" i="142"/>
  <c r="N26" i="142"/>
  <c r="N25" i="142"/>
  <c r="N24" i="142"/>
  <c r="N23" i="142"/>
  <c r="N22" i="142"/>
  <c r="N21" i="142"/>
  <c r="N20" i="142"/>
  <c r="N19" i="142"/>
  <c r="N18" i="142"/>
  <c r="N17" i="142"/>
  <c r="N16" i="142"/>
  <c r="N15" i="142"/>
  <c r="N14" i="142"/>
  <c r="N13" i="142"/>
  <c r="N11" i="142"/>
  <c r="N10" i="142"/>
  <c r="N9" i="142"/>
  <c r="N7" i="142"/>
  <c r="N6" i="142"/>
  <c r="N5" i="142"/>
  <c r="N4" i="142"/>
  <c r="P102" i="142"/>
  <c r="P100" i="142"/>
  <c r="P99" i="142"/>
  <c r="P98" i="142"/>
  <c r="P97" i="142"/>
  <c r="P96" i="142"/>
  <c r="P95" i="142"/>
  <c r="P94" i="142"/>
  <c r="P92" i="142"/>
  <c r="P91" i="142"/>
  <c r="P90" i="142"/>
  <c r="P89" i="142"/>
  <c r="P87" i="142"/>
  <c r="P86" i="142"/>
  <c r="P85" i="142"/>
  <c r="P84" i="142"/>
  <c r="P83" i="142"/>
  <c r="P82" i="142"/>
  <c r="P81" i="142"/>
  <c r="P80" i="142"/>
  <c r="P79" i="142"/>
  <c r="P78" i="142"/>
  <c r="P77" i="142"/>
  <c r="P76" i="142"/>
  <c r="P75" i="142"/>
  <c r="P74" i="142"/>
  <c r="P73" i="142"/>
  <c r="P72" i="142"/>
  <c r="P71" i="142"/>
  <c r="P70" i="142"/>
  <c r="P69" i="142"/>
  <c r="P68" i="142"/>
  <c r="P67" i="142"/>
  <c r="P66" i="142"/>
  <c r="P65" i="142"/>
  <c r="P64" i="142"/>
  <c r="P63" i="142"/>
  <c r="P62" i="142"/>
  <c r="P61" i="142"/>
  <c r="P60" i="142"/>
  <c r="P59" i="142"/>
  <c r="P58" i="142"/>
  <c r="P57" i="142"/>
  <c r="P56" i="142"/>
  <c r="P55" i="142"/>
  <c r="P54" i="142"/>
  <c r="P53" i="142"/>
  <c r="P52" i="142"/>
  <c r="P51" i="142"/>
  <c r="P50" i="142"/>
  <c r="P49" i="142"/>
  <c r="P48" i="142"/>
  <c r="P47" i="142"/>
  <c r="P46" i="142"/>
  <c r="P45" i="142"/>
  <c r="P44" i="142"/>
  <c r="P43" i="142"/>
  <c r="P42" i="142"/>
  <c r="P41" i="142"/>
  <c r="P40" i="142"/>
  <c r="P39" i="142"/>
  <c r="P38" i="142"/>
  <c r="P37" i="142"/>
  <c r="P36" i="142"/>
  <c r="P35" i="142"/>
  <c r="P34" i="142"/>
  <c r="P33" i="142"/>
  <c r="P32" i="142"/>
  <c r="P31" i="142"/>
  <c r="P30" i="142"/>
  <c r="P28" i="142"/>
  <c r="P27" i="142"/>
  <c r="P26" i="142"/>
  <c r="P25" i="142"/>
  <c r="P24" i="142"/>
  <c r="P23" i="142"/>
  <c r="P22" i="142"/>
  <c r="P21" i="142"/>
  <c r="P20" i="142"/>
  <c r="P19" i="142"/>
  <c r="P18" i="142"/>
  <c r="P17" i="142"/>
  <c r="P16" i="142"/>
  <c r="P15" i="142"/>
  <c r="P14" i="142"/>
  <c r="P13" i="142"/>
  <c r="P11" i="142"/>
  <c r="P10" i="142"/>
  <c r="P9" i="142"/>
  <c r="P7" i="142"/>
  <c r="P6" i="142"/>
  <c r="P5" i="142"/>
  <c r="P4" i="142"/>
  <c r="C58" i="142"/>
  <c r="C100" i="142"/>
  <c r="C99" i="142"/>
  <c r="C98" i="142"/>
  <c r="C97" i="142"/>
  <c r="C96" i="142"/>
  <c r="C95" i="142"/>
  <c r="C92" i="142"/>
  <c r="C91" i="142"/>
  <c r="C87" i="142"/>
  <c r="C86" i="142"/>
  <c r="C85" i="142"/>
  <c r="C84" i="142"/>
  <c r="C83" i="142"/>
  <c r="C82" i="142"/>
  <c r="C81" i="142"/>
  <c r="C80" i="142"/>
  <c r="C79" i="142"/>
  <c r="C78" i="142"/>
  <c r="C77" i="142"/>
  <c r="C76" i="142"/>
  <c r="C75" i="142"/>
  <c r="C74" i="142"/>
  <c r="C73" i="142"/>
  <c r="C72" i="142"/>
  <c r="C71" i="142"/>
  <c r="C70" i="142"/>
  <c r="C69" i="142"/>
  <c r="C68" i="142"/>
  <c r="C67" i="142"/>
  <c r="C66" i="142"/>
  <c r="C65" i="142"/>
  <c r="C64" i="142"/>
  <c r="C63" i="142"/>
  <c r="C62" i="142"/>
  <c r="C61" i="142"/>
  <c r="C60" i="142"/>
  <c r="C59" i="142"/>
  <c r="C57" i="142"/>
  <c r="C56" i="142"/>
  <c r="C55" i="142"/>
  <c r="C54" i="142"/>
  <c r="C53" i="142"/>
  <c r="C52" i="142"/>
  <c r="C51" i="142"/>
  <c r="C50" i="142"/>
  <c r="C49" i="142"/>
  <c r="C48" i="142"/>
  <c r="C47" i="142"/>
  <c r="C46" i="142"/>
  <c r="C45" i="142"/>
  <c r="C44" i="142"/>
  <c r="C43" i="142"/>
  <c r="C42" i="142"/>
  <c r="C41" i="142"/>
  <c r="C40" i="142"/>
  <c r="C39" i="142"/>
  <c r="C38" i="142"/>
  <c r="C37" i="142"/>
  <c r="C36" i="142"/>
  <c r="C35" i="142"/>
  <c r="C34" i="142"/>
  <c r="C33" i="142"/>
  <c r="C32" i="142"/>
  <c r="C31" i="142"/>
  <c r="C28" i="142"/>
  <c r="C27" i="142"/>
  <c r="C26" i="142"/>
  <c r="C25" i="142"/>
  <c r="C24" i="142"/>
  <c r="C23" i="142"/>
  <c r="C22" i="142"/>
  <c r="C21" i="142"/>
  <c r="C20" i="142"/>
  <c r="C19" i="142"/>
  <c r="C18" i="142"/>
  <c r="C17" i="142"/>
  <c r="C16" i="142"/>
  <c r="C11" i="142"/>
  <c r="C7" i="142"/>
  <c r="C6" i="142"/>
  <c r="C5" i="142"/>
  <c r="C4" i="142"/>
  <c r="I90" i="142" l="1"/>
  <c r="G94" i="142"/>
  <c r="G30" i="142"/>
  <c r="G90" i="142"/>
  <c r="I30" i="142"/>
  <c r="I94" i="142"/>
  <c r="N31" i="143"/>
  <c r="N30" i="143" s="1"/>
  <c r="N95" i="143"/>
  <c r="N94" i="143" s="1"/>
  <c r="N16" i="143"/>
  <c r="N19" i="143"/>
  <c r="E89" i="142"/>
  <c r="E102" i="142" s="1"/>
  <c r="F102" i="142" l="1"/>
  <c r="F94" i="142"/>
  <c r="F90" i="142"/>
  <c r="F89" i="142"/>
  <c r="F30" i="142"/>
  <c r="F15" i="142"/>
  <c r="F14" i="142"/>
  <c r="F13" i="142"/>
  <c r="F10" i="142"/>
  <c r="F9" i="142"/>
  <c r="Q100" i="142"/>
  <c r="F100" i="142"/>
  <c r="D100" i="142"/>
  <c r="Q99" i="142"/>
  <c r="F99" i="142"/>
  <c r="D99" i="142"/>
  <c r="Q98" i="142"/>
  <c r="F98" i="142"/>
  <c r="D98" i="142"/>
  <c r="Q97" i="142"/>
  <c r="F97" i="142"/>
  <c r="D97" i="142"/>
  <c r="Q96" i="142"/>
  <c r="F96" i="142"/>
  <c r="D96" i="142"/>
  <c r="Q95" i="142"/>
  <c r="F95" i="142"/>
  <c r="D95" i="142"/>
  <c r="Q92" i="142"/>
  <c r="F92" i="142"/>
  <c r="D92" i="142"/>
  <c r="Q91" i="142"/>
  <c r="F91" i="142"/>
  <c r="D91" i="142"/>
  <c r="Q87" i="142"/>
  <c r="F87" i="142"/>
  <c r="D87" i="142"/>
  <c r="Q86" i="142"/>
  <c r="F86" i="142"/>
  <c r="D86" i="142"/>
  <c r="Q85" i="142"/>
  <c r="F85" i="142"/>
  <c r="D85" i="142"/>
  <c r="Q84" i="142"/>
  <c r="F84" i="142"/>
  <c r="D84" i="142"/>
  <c r="Q83" i="142"/>
  <c r="F83" i="142"/>
  <c r="D83" i="142"/>
  <c r="Q82" i="142"/>
  <c r="F82" i="142"/>
  <c r="D82" i="142"/>
  <c r="Q81" i="142"/>
  <c r="F81" i="142"/>
  <c r="D81" i="142"/>
  <c r="Q80" i="142"/>
  <c r="F80" i="142"/>
  <c r="D80" i="142"/>
  <c r="Q79" i="142"/>
  <c r="F79" i="142"/>
  <c r="D79" i="142"/>
  <c r="Q78" i="142"/>
  <c r="F78" i="142"/>
  <c r="D78" i="142"/>
  <c r="Q77" i="142"/>
  <c r="F77" i="142"/>
  <c r="D77" i="142"/>
  <c r="Q76" i="142"/>
  <c r="F76" i="142"/>
  <c r="D76" i="142"/>
  <c r="Q75" i="142"/>
  <c r="F75" i="142"/>
  <c r="D75" i="142"/>
  <c r="Q74" i="142"/>
  <c r="F74" i="142"/>
  <c r="D74" i="142"/>
  <c r="Q73" i="142"/>
  <c r="F73" i="142"/>
  <c r="D73" i="142"/>
  <c r="Q72" i="142"/>
  <c r="F72" i="142"/>
  <c r="D72" i="142"/>
  <c r="Q71" i="142"/>
  <c r="F71" i="142"/>
  <c r="D71" i="142"/>
  <c r="Q70" i="142"/>
  <c r="F70" i="142"/>
  <c r="D70" i="142"/>
  <c r="Q69" i="142"/>
  <c r="F69" i="142"/>
  <c r="D69" i="142"/>
  <c r="Q68" i="142"/>
  <c r="F68" i="142"/>
  <c r="D68" i="142"/>
  <c r="Q67" i="142"/>
  <c r="F67" i="142"/>
  <c r="D67" i="142"/>
  <c r="Q66" i="142"/>
  <c r="F66" i="142"/>
  <c r="D66" i="142"/>
  <c r="Q65" i="142"/>
  <c r="F65" i="142"/>
  <c r="D65" i="142"/>
  <c r="Q64" i="142"/>
  <c r="F64" i="142"/>
  <c r="D64" i="142"/>
  <c r="Q63" i="142"/>
  <c r="F63" i="142"/>
  <c r="D63" i="142"/>
  <c r="Q62" i="142"/>
  <c r="F62" i="142"/>
  <c r="D62" i="142"/>
  <c r="Q61" i="142"/>
  <c r="F61" i="142"/>
  <c r="D61" i="142"/>
  <c r="Q60" i="142"/>
  <c r="F60" i="142"/>
  <c r="D60" i="142"/>
  <c r="Q59" i="142"/>
  <c r="F59" i="142"/>
  <c r="D59" i="142"/>
  <c r="Q58" i="142"/>
  <c r="F58" i="142"/>
  <c r="D58" i="142"/>
  <c r="Q57" i="142"/>
  <c r="F57" i="142"/>
  <c r="D57" i="142"/>
  <c r="Q56" i="142"/>
  <c r="F56" i="142"/>
  <c r="D56" i="142"/>
  <c r="Q55" i="142"/>
  <c r="F55" i="142"/>
  <c r="D55" i="142"/>
  <c r="Q54" i="142"/>
  <c r="F54" i="142"/>
  <c r="D54" i="142"/>
  <c r="Q53" i="142"/>
  <c r="F53" i="142"/>
  <c r="D53" i="142"/>
  <c r="Q52" i="142"/>
  <c r="F52" i="142"/>
  <c r="D52" i="142"/>
  <c r="Q51" i="142"/>
  <c r="F51" i="142"/>
  <c r="D51" i="142"/>
  <c r="Q50" i="142"/>
  <c r="F50" i="142"/>
  <c r="D50" i="142"/>
  <c r="Q49" i="142"/>
  <c r="F49" i="142"/>
  <c r="D49" i="142"/>
  <c r="Q48" i="142"/>
  <c r="F48" i="142"/>
  <c r="D48" i="142"/>
  <c r="Q47" i="142"/>
  <c r="F47" i="142"/>
  <c r="D47" i="142"/>
  <c r="Q46" i="142"/>
  <c r="F46" i="142"/>
  <c r="D46" i="142"/>
  <c r="Q45" i="142"/>
  <c r="F45" i="142"/>
  <c r="D45" i="142"/>
  <c r="Q44" i="142"/>
  <c r="F44" i="142"/>
  <c r="D44" i="142"/>
  <c r="Q43" i="142"/>
  <c r="F43" i="142"/>
  <c r="D43" i="142"/>
  <c r="Q42" i="142"/>
  <c r="F42" i="142"/>
  <c r="D42" i="142"/>
  <c r="Q41" i="142"/>
  <c r="F41" i="142"/>
  <c r="D41" i="142"/>
  <c r="Q40" i="142"/>
  <c r="F40" i="142"/>
  <c r="D40" i="142"/>
  <c r="Q39" i="142"/>
  <c r="F39" i="142"/>
  <c r="D39" i="142"/>
  <c r="Q38" i="142"/>
  <c r="F38" i="142"/>
  <c r="D38" i="142"/>
  <c r="Q37" i="142"/>
  <c r="F37" i="142"/>
  <c r="D37" i="142"/>
  <c r="Q36" i="142"/>
  <c r="F36" i="142"/>
  <c r="D36" i="142"/>
  <c r="Q35" i="142"/>
  <c r="F35" i="142"/>
  <c r="D35" i="142"/>
  <c r="Q34" i="142"/>
  <c r="F34" i="142"/>
  <c r="D34" i="142"/>
  <c r="Q33" i="142"/>
  <c r="F33" i="142"/>
  <c r="D33" i="142"/>
  <c r="Q32" i="142"/>
  <c r="F32" i="142"/>
  <c r="D32" i="142"/>
  <c r="Q31" i="142"/>
  <c r="F31" i="142"/>
  <c r="D31" i="142"/>
  <c r="F28" i="142"/>
  <c r="D28" i="142"/>
  <c r="Q27" i="142"/>
  <c r="F27" i="142"/>
  <c r="D27" i="142"/>
  <c r="Q26" i="142"/>
  <c r="F26" i="142"/>
  <c r="D26" i="142"/>
  <c r="Q25" i="142"/>
  <c r="F25" i="142"/>
  <c r="D25" i="142"/>
  <c r="Q24" i="142"/>
  <c r="F24" i="142"/>
  <c r="D24" i="142"/>
  <c r="Q23" i="142"/>
  <c r="F23" i="142"/>
  <c r="D23" i="142"/>
  <c r="Q22" i="142"/>
  <c r="F22" i="142"/>
  <c r="D22" i="142"/>
  <c r="Q21" i="142"/>
  <c r="F21" i="142"/>
  <c r="D21" i="142"/>
  <c r="Q20" i="142"/>
  <c r="F20" i="142"/>
  <c r="D20" i="142"/>
  <c r="Q19" i="142"/>
  <c r="F19" i="142"/>
  <c r="D19" i="142"/>
  <c r="Q18" i="142"/>
  <c r="F18" i="142"/>
  <c r="D18" i="142"/>
  <c r="Q17" i="142"/>
  <c r="F17" i="142"/>
  <c r="D17" i="142"/>
  <c r="Q16" i="142"/>
  <c r="F16" i="142"/>
  <c r="D16" i="142"/>
  <c r="F11" i="142"/>
  <c r="D11" i="142"/>
  <c r="Q7" i="142"/>
  <c r="F7" i="142"/>
  <c r="D7" i="142"/>
  <c r="F6" i="142"/>
  <c r="D6" i="142"/>
  <c r="F5" i="142"/>
  <c r="D5" i="142"/>
  <c r="F4" i="142"/>
  <c r="D4" i="142"/>
  <c r="M9" i="142"/>
  <c r="O9" i="142"/>
  <c r="M10" i="142"/>
  <c r="O10" i="142"/>
  <c r="M15" i="142"/>
  <c r="M14" i="142" s="1"/>
  <c r="O15" i="142"/>
  <c r="O14" i="142" s="1"/>
  <c r="O108" i="142" s="1"/>
  <c r="M30" i="142"/>
  <c r="O30" i="142"/>
  <c r="M90" i="142"/>
  <c r="O90" i="142"/>
  <c r="M94" i="142"/>
  <c r="O94" i="142"/>
  <c r="O106" i="142"/>
  <c r="C90" i="142"/>
  <c r="D90" i="142" s="1"/>
  <c r="C10" i="142"/>
  <c r="D10" i="142" s="1"/>
  <c r="N137" i="141"/>
  <c r="N136" i="141"/>
  <c r="N135" i="141"/>
  <c r="N134" i="141"/>
  <c r="N133" i="141"/>
  <c r="C100" i="133"/>
  <c r="D100" i="133"/>
  <c r="E100" i="133"/>
  <c r="F100" i="133"/>
  <c r="G100" i="133"/>
  <c r="H100" i="133"/>
  <c r="I100" i="133"/>
  <c r="J100" i="133"/>
  <c r="K100" i="133"/>
  <c r="L100" i="133"/>
  <c r="C100" i="137"/>
  <c r="D100" i="137"/>
  <c r="E100" i="137"/>
  <c r="F100" i="137"/>
  <c r="G100" i="137"/>
  <c r="H100" i="137"/>
  <c r="I100" i="137"/>
  <c r="J100" i="137"/>
  <c r="K100" i="137"/>
  <c r="L100" i="137"/>
  <c r="C100" i="138"/>
  <c r="D100" i="138"/>
  <c r="E100" i="138"/>
  <c r="F100" i="138"/>
  <c r="G100" i="138"/>
  <c r="H100" i="138"/>
  <c r="I100" i="138"/>
  <c r="J100" i="138"/>
  <c r="K100" i="138"/>
  <c r="L100" i="138"/>
  <c r="M100" i="138"/>
  <c r="C100" i="141"/>
  <c r="N100" i="141" s="1"/>
  <c r="D100" i="141"/>
  <c r="E100" i="141"/>
  <c r="F100" i="141"/>
  <c r="G100" i="141"/>
  <c r="H100" i="141"/>
  <c r="I100" i="141"/>
  <c r="J100" i="141"/>
  <c r="K100" i="141"/>
  <c r="L100" i="141"/>
  <c r="M100" i="141"/>
  <c r="M99" i="141"/>
  <c r="M98" i="141"/>
  <c r="M97" i="141"/>
  <c r="M96" i="141"/>
  <c r="M95" i="141"/>
  <c r="M92" i="141"/>
  <c r="M91" i="141"/>
  <c r="M87" i="141"/>
  <c r="M86" i="141"/>
  <c r="M85" i="141"/>
  <c r="M84" i="141"/>
  <c r="M83" i="141"/>
  <c r="M82" i="141"/>
  <c r="M81" i="141"/>
  <c r="M80" i="141"/>
  <c r="M79" i="141"/>
  <c r="M78" i="141"/>
  <c r="M77" i="141"/>
  <c r="M76" i="141"/>
  <c r="M75" i="141"/>
  <c r="M74" i="141"/>
  <c r="M73" i="141"/>
  <c r="M72" i="141"/>
  <c r="M71" i="141"/>
  <c r="M70" i="141"/>
  <c r="M69" i="141"/>
  <c r="M68" i="141"/>
  <c r="M67" i="141"/>
  <c r="M66" i="141"/>
  <c r="M65" i="141"/>
  <c r="M64" i="141"/>
  <c r="M63" i="141"/>
  <c r="M62" i="141"/>
  <c r="M61" i="141"/>
  <c r="M60" i="141"/>
  <c r="M59" i="141"/>
  <c r="M58" i="141"/>
  <c r="M57" i="141"/>
  <c r="M56" i="141"/>
  <c r="M55" i="141"/>
  <c r="M54" i="141"/>
  <c r="M53" i="141"/>
  <c r="M52" i="141"/>
  <c r="M51" i="141"/>
  <c r="M50" i="141"/>
  <c r="M49" i="141"/>
  <c r="M48" i="141"/>
  <c r="M47" i="141"/>
  <c r="M46" i="141"/>
  <c r="M45" i="141"/>
  <c r="M44" i="141"/>
  <c r="M43" i="141"/>
  <c r="M42" i="141"/>
  <c r="M41" i="141"/>
  <c r="M40" i="141"/>
  <c r="M39" i="141"/>
  <c r="M38" i="141"/>
  <c r="M37" i="141"/>
  <c r="M36" i="141"/>
  <c r="M35" i="141"/>
  <c r="M34" i="141"/>
  <c r="M33" i="141"/>
  <c r="M32" i="141"/>
  <c r="M31" i="141"/>
  <c r="M26" i="141"/>
  <c r="M25" i="141"/>
  <c r="L99" i="141"/>
  <c r="L98" i="141"/>
  <c r="L97" i="141"/>
  <c r="L96" i="141"/>
  <c r="L95" i="141"/>
  <c r="L92" i="141"/>
  <c r="L91" i="141"/>
  <c r="L87" i="141"/>
  <c r="L86" i="141"/>
  <c r="L85" i="141"/>
  <c r="L84" i="141"/>
  <c r="L83" i="141"/>
  <c r="L82" i="141"/>
  <c r="L81" i="141"/>
  <c r="L80" i="141"/>
  <c r="L79" i="141"/>
  <c r="L78" i="141"/>
  <c r="L77" i="141"/>
  <c r="L76" i="141"/>
  <c r="L75" i="141"/>
  <c r="L74" i="141"/>
  <c r="L73" i="141"/>
  <c r="L72" i="141"/>
  <c r="L71" i="141"/>
  <c r="L70" i="141"/>
  <c r="L69" i="141"/>
  <c r="L68" i="141"/>
  <c r="L67" i="141"/>
  <c r="L66" i="141"/>
  <c r="L65" i="141"/>
  <c r="L64" i="141"/>
  <c r="L63" i="141"/>
  <c r="L62" i="141"/>
  <c r="L61" i="141"/>
  <c r="L60" i="141"/>
  <c r="L59" i="141"/>
  <c r="L58" i="141"/>
  <c r="L57" i="141"/>
  <c r="L56" i="141"/>
  <c r="L55" i="141"/>
  <c r="L54" i="141"/>
  <c r="L53" i="141"/>
  <c r="L52" i="141"/>
  <c r="L51" i="141"/>
  <c r="L50" i="141"/>
  <c r="L49" i="141"/>
  <c r="L48" i="141"/>
  <c r="L47" i="141"/>
  <c r="L46" i="141"/>
  <c r="L45" i="141"/>
  <c r="L44" i="141"/>
  <c r="L43" i="141"/>
  <c r="L42" i="141"/>
  <c r="L41" i="141"/>
  <c r="L40" i="141"/>
  <c r="L39" i="141"/>
  <c r="L38" i="141"/>
  <c r="L37" i="141"/>
  <c r="L36" i="141"/>
  <c r="L35" i="141"/>
  <c r="L34" i="141"/>
  <c r="L33" i="141"/>
  <c r="L32" i="141"/>
  <c r="L31" i="141"/>
  <c r="L26" i="141"/>
  <c r="L25" i="141"/>
  <c r="L26" i="138"/>
  <c r="L25" i="138"/>
  <c r="K99" i="141"/>
  <c r="K98" i="141"/>
  <c r="K97" i="141"/>
  <c r="K96" i="141"/>
  <c r="K95" i="141"/>
  <c r="K92" i="141"/>
  <c r="K91" i="141"/>
  <c r="K87" i="141"/>
  <c r="K86" i="141"/>
  <c r="K85" i="141"/>
  <c r="K84" i="141"/>
  <c r="K83" i="141"/>
  <c r="K82" i="141"/>
  <c r="K81" i="141"/>
  <c r="K80" i="141"/>
  <c r="K79" i="141"/>
  <c r="K78" i="141"/>
  <c r="K77" i="141"/>
  <c r="K76" i="141"/>
  <c r="K75" i="141"/>
  <c r="K74" i="141"/>
  <c r="K73" i="141"/>
  <c r="K72" i="141"/>
  <c r="K71" i="141"/>
  <c r="K70" i="141"/>
  <c r="K69" i="141"/>
  <c r="K68" i="141"/>
  <c r="K67" i="141"/>
  <c r="K66" i="141"/>
  <c r="K65" i="141"/>
  <c r="K64" i="141"/>
  <c r="K63" i="141"/>
  <c r="K62" i="141"/>
  <c r="K61" i="141"/>
  <c r="K60" i="141"/>
  <c r="K59" i="141"/>
  <c r="K58" i="141"/>
  <c r="K57" i="141"/>
  <c r="K56" i="141"/>
  <c r="K55" i="141"/>
  <c r="K54" i="141"/>
  <c r="K53" i="141"/>
  <c r="K52" i="141"/>
  <c r="K51" i="141"/>
  <c r="K50" i="141"/>
  <c r="K49" i="141"/>
  <c r="K48" i="141"/>
  <c r="K47" i="141"/>
  <c r="K46" i="141"/>
  <c r="K45" i="141"/>
  <c r="K44" i="141"/>
  <c r="K43" i="141"/>
  <c r="K42" i="141"/>
  <c r="K41" i="141"/>
  <c r="K40" i="141"/>
  <c r="K39" i="141"/>
  <c r="K38" i="141"/>
  <c r="K37" i="141"/>
  <c r="K36" i="141"/>
  <c r="K35" i="141"/>
  <c r="K34" i="141"/>
  <c r="K33" i="141"/>
  <c r="K32" i="141"/>
  <c r="K31" i="141"/>
  <c r="K26" i="141"/>
  <c r="K25" i="141"/>
  <c r="J99" i="141"/>
  <c r="J98" i="141"/>
  <c r="J97" i="141"/>
  <c r="J96" i="141"/>
  <c r="J95" i="141"/>
  <c r="J92" i="141"/>
  <c r="J91" i="141"/>
  <c r="J87" i="141"/>
  <c r="J86" i="141"/>
  <c r="J85" i="141"/>
  <c r="J84" i="141"/>
  <c r="J83" i="141"/>
  <c r="J82" i="141"/>
  <c r="J81" i="141"/>
  <c r="J80" i="141"/>
  <c r="J79" i="141"/>
  <c r="J78" i="141"/>
  <c r="J77" i="141"/>
  <c r="J76" i="141"/>
  <c r="J75" i="141"/>
  <c r="J74" i="141"/>
  <c r="J73" i="141"/>
  <c r="J72" i="141"/>
  <c r="J71" i="141"/>
  <c r="J70" i="141"/>
  <c r="J69" i="141"/>
  <c r="J68" i="141"/>
  <c r="J67" i="141"/>
  <c r="J66" i="141"/>
  <c r="J65" i="141"/>
  <c r="J64" i="141"/>
  <c r="J63" i="141"/>
  <c r="J62" i="141"/>
  <c r="J61" i="141"/>
  <c r="J60" i="141"/>
  <c r="J59" i="141"/>
  <c r="J58" i="141"/>
  <c r="J57" i="141"/>
  <c r="J56" i="141"/>
  <c r="J55" i="141"/>
  <c r="J54" i="141"/>
  <c r="J53" i="141"/>
  <c r="J52" i="141"/>
  <c r="J51" i="141"/>
  <c r="J50" i="141"/>
  <c r="J49" i="141"/>
  <c r="J48" i="141"/>
  <c r="J47" i="141"/>
  <c r="J46" i="141"/>
  <c r="J45" i="141"/>
  <c r="J44" i="141"/>
  <c r="J43" i="141"/>
  <c r="J42" i="141"/>
  <c r="J41" i="141"/>
  <c r="J40" i="141"/>
  <c r="J39" i="141"/>
  <c r="J38" i="141"/>
  <c r="J37" i="141"/>
  <c r="J36" i="141"/>
  <c r="J35" i="141"/>
  <c r="J34" i="141"/>
  <c r="J33" i="141"/>
  <c r="J32" i="141"/>
  <c r="J31" i="141"/>
  <c r="J26" i="141"/>
  <c r="J25" i="141"/>
  <c r="I99" i="141"/>
  <c r="I98" i="141"/>
  <c r="I97" i="141"/>
  <c r="I96" i="141"/>
  <c r="I95" i="141"/>
  <c r="I92" i="141"/>
  <c r="I91" i="141"/>
  <c r="I87" i="141"/>
  <c r="I86" i="141"/>
  <c r="I85" i="141"/>
  <c r="I84" i="141"/>
  <c r="I83" i="141"/>
  <c r="I82" i="141"/>
  <c r="I81" i="141"/>
  <c r="I80" i="141"/>
  <c r="I79" i="141"/>
  <c r="I78" i="141"/>
  <c r="I77" i="141"/>
  <c r="I76" i="141"/>
  <c r="I75" i="141"/>
  <c r="I74" i="141"/>
  <c r="I73" i="141"/>
  <c r="I72" i="141"/>
  <c r="I71" i="141"/>
  <c r="I70" i="141"/>
  <c r="I69" i="141"/>
  <c r="I68" i="141"/>
  <c r="I67" i="141"/>
  <c r="I66" i="141"/>
  <c r="I65" i="141"/>
  <c r="I64" i="141"/>
  <c r="I63" i="141"/>
  <c r="I62" i="141"/>
  <c r="I61" i="141"/>
  <c r="I60" i="141"/>
  <c r="I59" i="141"/>
  <c r="I58" i="141"/>
  <c r="I57" i="141"/>
  <c r="I56" i="141"/>
  <c r="I55" i="141"/>
  <c r="I54" i="141"/>
  <c r="I53" i="141"/>
  <c r="I52" i="141"/>
  <c r="I51" i="141"/>
  <c r="I50" i="141"/>
  <c r="I49" i="141"/>
  <c r="I48" i="141"/>
  <c r="I47" i="141"/>
  <c r="I46" i="141"/>
  <c r="I45" i="141"/>
  <c r="I44" i="141"/>
  <c r="I43" i="141"/>
  <c r="I42" i="141"/>
  <c r="I41" i="141"/>
  <c r="I40" i="141"/>
  <c r="I39" i="141"/>
  <c r="I38" i="141"/>
  <c r="I37" i="141"/>
  <c r="I36" i="141"/>
  <c r="I35" i="141"/>
  <c r="I34" i="141"/>
  <c r="I33" i="141"/>
  <c r="I32" i="141"/>
  <c r="I31" i="141"/>
  <c r="I26" i="141"/>
  <c r="I25" i="141"/>
  <c r="H99" i="141"/>
  <c r="H98" i="141"/>
  <c r="H97" i="141"/>
  <c r="H96" i="141"/>
  <c r="H95" i="141"/>
  <c r="H92" i="141"/>
  <c r="H91" i="141"/>
  <c r="H87" i="141"/>
  <c r="H86" i="141"/>
  <c r="H85" i="141"/>
  <c r="H84" i="141"/>
  <c r="H83" i="141"/>
  <c r="H82" i="141"/>
  <c r="H81" i="141"/>
  <c r="H80" i="141"/>
  <c r="H79" i="141"/>
  <c r="H78" i="141"/>
  <c r="H77" i="141"/>
  <c r="H76" i="141"/>
  <c r="H75" i="141"/>
  <c r="H74" i="141"/>
  <c r="H73" i="141"/>
  <c r="H72" i="141"/>
  <c r="H71" i="141"/>
  <c r="H70" i="141"/>
  <c r="H69" i="141"/>
  <c r="H68" i="141"/>
  <c r="H67" i="141"/>
  <c r="H66" i="141"/>
  <c r="H65" i="141"/>
  <c r="H64" i="141"/>
  <c r="H63" i="141"/>
  <c r="H62" i="141"/>
  <c r="H61" i="141"/>
  <c r="H60" i="141"/>
  <c r="H59" i="141"/>
  <c r="H58" i="141"/>
  <c r="H57" i="141"/>
  <c r="H56" i="141"/>
  <c r="H55" i="141"/>
  <c r="H54" i="141"/>
  <c r="H53" i="141"/>
  <c r="H52" i="141"/>
  <c r="H51" i="141"/>
  <c r="H50" i="141"/>
  <c r="H49" i="141"/>
  <c r="H48" i="141"/>
  <c r="H47" i="141"/>
  <c r="H46" i="141"/>
  <c r="H45" i="141"/>
  <c r="H44" i="141"/>
  <c r="H43" i="141"/>
  <c r="H42" i="141"/>
  <c r="H41" i="141"/>
  <c r="H40" i="141"/>
  <c r="H39" i="141"/>
  <c r="H38" i="141"/>
  <c r="H37" i="141"/>
  <c r="H36" i="141"/>
  <c r="H35" i="141"/>
  <c r="H34" i="141"/>
  <c r="H33" i="141"/>
  <c r="H32" i="141"/>
  <c r="H31" i="141"/>
  <c r="H26" i="141"/>
  <c r="H25" i="141"/>
  <c r="M87" i="138"/>
  <c r="L87" i="138"/>
  <c r="K87" i="138"/>
  <c r="J87" i="138"/>
  <c r="I87" i="138"/>
  <c r="H87" i="138"/>
  <c r="G87" i="138"/>
  <c r="F87" i="138"/>
  <c r="E87" i="138"/>
  <c r="D87" i="138"/>
  <c r="C87" i="138"/>
  <c r="M86" i="138"/>
  <c r="L86" i="138"/>
  <c r="K86" i="138"/>
  <c r="J86" i="138"/>
  <c r="I86" i="138"/>
  <c r="H86" i="138"/>
  <c r="G86" i="138"/>
  <c r="F86" i="138"/>
  <c r="E86" i="138"/>
  <c r="D86" i="138"/>
  <c r="C86" i="138"/>
  <c r="L87" i="137"/>
  <c r="K87" i="137"/>
  <c r="J87" i="137"/>
  <c r="I87" i="137"/>
  <c r="H87" i="137"/>
  <c r="G87" i="137"/>
  <c r="F87" i="137"/>
  <c r="E87" i="137"/>
  <c r="D87" i="137"/>
  <c r="C87" i="137"/>
  <c r="L86" i="137"/>
  <c r="K86" i="137"/>
  <c r="J86" i="137"/>
  <c r="I86" i="137"/>
  <c r="H86" i="137"/>
  <c r="G86" i="137"/>
  <c r="F86" i="137"/>
  <c r="E86" i="137"/>
  <c r="D86" i="137"/>
  <c r="C86" i="137"/>
  <c r="L87" i="133"/>
  <c r="K87" i="133"/>
  <c r="J87" i="133"/>
  <c r="I87" i="133"/>
  <c r="H87" i="133"/>
  <c r="G87" i="133"/>
  <c r="F87" i="133"/>
  <c r="E87" i="133"/>
  <c r="D87" i="133"/>
  <c r="C87" i="133"/>
  <c r="L86" i="133"/>
  <c r="K86" i="133"/>
  <c r="J86" i="133"/>
  <c r="I86" i="133"/>
  <c r="H86" i="133"/>
  <c r="G86" i="133"/>
  <c r="F86" i="133"/>
  <c r="E86" i="133"/>
  <c r="D86" i="133"/>
  <c r="C86" i="133"/>
  <c r="C86" i="141"/>
  <c r="N86" i="141" s="1"/>
  <c r="D86" i="141"/>
  <c r="E86" i="141"/>
  <c r="F86" i="141"/>
  <c r="G86" i="141"/>
  <c r="C87" i="141"/>
  <c r="N87" i="141" s="1"/>
  <c r="D87" i="141"/>
  <c r="E87" i="141"/>
  <c r="F87" i="141"/>
  <c r="G87" i="141"/>
  <c r="G99" i="141"/>
  <c r="G98" i="141"/>
  <c r="G97" i="141"/>
  <c r="G96" i="141"/>
  <c r="G95" i="141"/>
  <c r="G92" i="141"/>
  <c r="G91" i="141"/>
  <c r="G85" i="141"/>
  <c r="G84" i="141"/>
  <c r="G83" i="141"/>
  <c r="G82" i="141"/>
  <c r="G81" i="141"/>
  <c r="G80" i="141"/>
  <c r="G79" i="141"/>
  <c r="G78" i="141"/>
  <c r="G77" i="141"/>
  <c r="G76" i="141"/>
  <c r="G75" i="141"/>
  <c r="G74" i="141"/>
  <c r="G73" i="141"/>
  <c r="G72" i="141"/>
  <c r="G71" i="141"/>
  <c r="G70" i="141"/>
  <c r="G69" i="141"/>
  <c r="G68" i="141"/>
  <c r="G67" i="141"/>
  <c r="G66" i="141"/>
  <c r="G65" i="141"/>
  <c r="G64" i="141"/>
  <c r="G63" i="141"/>
  <c r="G62" i="141"/>
  <c r="G61" i="141"/>
  <c r="G60" i="141"/>
  <c r="G59" i="141"/>
  <c r="G58" i="141"/>
  <c r="G57" i="141"/>
  <c r="G56" i="141"/>
  <c r="G55" i="141"/>
  <c r="G54" i="141"/>
  <c r="G53" i="141"/>
  <c r="G52" i="141"/>
  <c r="G51" i="141"/>
  <c r="G50" i="141"/>
  <c r="G49" i="141"/>
  <c r="G48" i="141"/>
  <c r="G47" i="141"/>
  <c r="G46" i="141"/>
  <c r="G45" i="141"/>
  <c r="G44" i="141"/>
  <c r="G43" i="141"/>
  <c r="G42" i="141"/>
  <c r="G41" i="141"/>
  <c r="G40" i="141"/>
  <c r="G39" i="141"/>
  <c r="G38" i="141"/>
  <c r="G37" i="141"/>
  <c r="G36" i="141"/>
  <c r="G35" i="141"/>
  <c r="G34" i="141"/>
  <c r="G33" i="141"/>
  <c r="G32" i="141"/>
  <c r="G31" i="141"/>
  <c r="G26" i="141"/>
  <c r="G25" i="141"/>
  <c r="F99" i="141"/>
  <c r="F98" i="141"/>
  <c r="F97" i="141"/>
  <c r="F96" i="141"/>
  <c r="F95" i="141"/>
  <c r="F92" i="141"/>
  <c r="F91" i="141"/>
  <c r="F85" i="141"/>
  <c r="F84" i="141"/>
  <c r="F83" i="141"/>
  <c r="F82" i="141"/>
  <c r="F81" i="141"/>
  <c r="F80" i="141"/>
  <c r="F79" i="141"/>
  <c r="F78" i="141"/>
  <c r="F77" i="141"/>
  <c r="F76" i="141"/>
  <c r="F75" i="141"/>
  <c r="F74" i="141"/>
  <c r="F73" i="141"/>
  <c r="F72" i="141"/>
  <c r="F71" i="141"/>
  <c r="F70" i="141"/>
  <c r="F69" i="141"/>
  <c r="F68" i="141"/>
  <c r="F67" i="141"/>
  <c r="F66" i="141"/>
  <c r="F65" i="141"/>
  <c r="F64" i="141"/>
  <c r="F63" i="141"/>
  <c r="F62" i="141"/>
  <c r="F61" i="141"/>
  <c r="F60" i="141"/>
  <c r="F59" i="141"/>
  <c r="F58" i="141"/>
  <c r="F57" i="141"/>
  <c r="F56" i="141"/>
  <c r="F55" i="141"/>
  <c r="F54" i="141"/>
  <c r="F53" i="141"/>
  <c r="F52" i="141"/>
  <c r="F51" i="141"/>
  <c r="F50" i="141"/>
  <c r="F49" i="141"/>
  <c r="F48" i="141"/>
  <c r="F47" i="141"/>
  <c r="F46" i="141"/>
  <c r="F45" i="141"/>
  <c r="F44" i="141"/>
  <c r="F43" i="141"/>
  <c r="F42" i="141"/>
  <c r="F41" i="141"/>
  <c r="F40" i="141"/>
  <c r="F39" i="141"/>
  <c r="F38" i="141"/>
  <c r="F37" i="141"/>
  <c r="F36" i="141"/>
  <c r="F35" i="141"/>
  <c r="F34" i="141"/>
  <c r="F33" i="141"/>
  <c r="F32" i="141"/>
  <c r="F31" i="141"/>
  <c r="F26" i="141"/>
  <c r="F25" i="141"/>
  <c r="E26" i="141"/>
  <c r="E25" i="141"/>
  <c r="E26" i="138"/>
  <c r="E25" i="138"/>
  <c r="E99" i="141"/>
  <c r="E98" i="141"/>
  <c r="E97" i="141"/>
  <c r="E96" i="141"/>
  <c r="E95" i="141"/>
  <c r="E92" i="141"/>
  <c r="E91" i="141"/>
  <c r="E85" i="141"/>
  <c r="E84" i="141"/>
  <c r="E83" i="141"/>
  <c r="E82" i="141"/>
  <c r="E81" i="141"/>
  <c r="E80" i="141"/>
  <c r="E79" i="141"/>
  <c r="E78" i="141"/>
  <c r="E77" i="141"/>
  <c r="E76" i="141"/>
  <c r="E75" i="141"/>
  <c r="E74" i="141"/>
  <c r="E73" i="141"/>
  <c r="E72" i="141"/>
  <c r="E71" i="141"/>
  <c r="E70" i="141"/>
  <c r="E69" i="141"/>
  <c r="E68" i="141"/>
  <c r="E67" i="141"/>
  <c r="E66" i="141"/>
  <c r="E65" i="141"/>
  <c r="E64" i="141"/>
  <c r="E63" i="141"/>
  <c r="E62" i="141"/>
  <c r="E61" i="141"/>
  <c r="E60" i="141"/>
  <c r="E59" i="141"/>
  <c r="E58" i="141"/>
  <c r="E57" i="141"/>
  <c r="E56" i="141"/>
  <c r="E55" i="141"/>
  <c r="E54" i="141"/>
  <c r="E53" i="141"/>
  <c r="E52" i="141"/>
  <c r="E51" i="141"/>
  <c r="E50" i="141"/>
  <c r="E49" i="141"/>
  <c r="E48" i="141"/>
  <c r="E47" i="141"/>
  <c r="E46" i="141"/>
  <c r="E45" i="141"/>
  <c r="E44" i="141"/>
  <c r="E43" i="141"/>
  <c r="E42" i="141"/>
  <c r="E41" i="141"/>
  <c r="E40" i="141"/>
  <c r="E39" i="141"/>
  <c r="E38" i="141"/>
  <c r="E37" i="141"/>
  <c r="E36" i="141"/>
  <c r="E35" i="141"/>
  <c r="E34" i="141"/>
  <c r="E33" i="141"/>
  <c r="E32" i="141"/>
  <c r="E31" i="141"/>
  <c r="D99" i="141"/>
  <c r="D98" i="141"/>
  <c r="D97" i="141"/>
  <c r="D96" i="141"/>
  <c r="D95" i="141"/>
  <c r="D92" i="141"/>
  <c r="D91" i="141"/>
  <c r="D85" i="141"/>
  <c r="D84" i="141"/>
  <c r="D83" i="141"/>
  <c r="D82" i="141"/>
  <c r="D81" i="141"/>
  <c r="D80" i="141"/>
  <c r="D79" i="141"/>
  <c r="D78" i="141"/>
  <c r="D77" i="141"/>
  <c r="D76" i="141"/>
  <c r="D75" i="141"/>
  <c r="D74" i="141"/>
  <c r="D73" i="141"/>
  <c r="D72" i="141"/>
  <c r="D71" i="141"/>
  <c r="D70" i="141"/>
  <c r="D69" i="141"/>
  <c r="D68" i="141"/>
  <c r="D67" i="141"/>
  <c r="D66" i="141"/>
  <c r="D65" i="141"/>
  <c r="D64" i="141"/>
  <c r="D63" i="141"/>
  <c r="D62" i="141"/>
  <c r="D61" i="141"/>
  <c r="D60" i="141"/>
  <c r="D59" i="141"/>
  <c r="D58" i="141"/>
  <c r="D57" i="141"/>
  <c r="D56" i="141"/>
  <c r="D55" i="141"/>
  <c r="D54" i="141"/>
  <c r="D53" i="141"/>
  <c r="D52" i="141"/>
  <c r="D51" i="141"/>
  <c r="D50" i="141"/>
  <c r="D49" i="141"/>
  <c r="D48" i="141"/>
  <c r="D47" i="141"/>
  <c r="D46" i="141"/>
  <c r="D45" i="141"/>
  <c r="D44" i="141"/>
  <c r="D43" i="141"/>
  <c r="D42" i="141"/>
  <c r="D41" i="141"/>
  <c r="D40" i="141"/>
  <c r="D39" i="141"/>
  <c r="D38" i="141"/>
  <c r="D37" i="141"/>
  <c r="D36" i="141"/>
  <c r="D35" i="141"/>
  <c r="D34" i="141"/>
  <c r="D33" i="141"/>
  <c r="D32" i="141"/>
  <c r="D31" i="141"/>
  <c r="D26" i="141"/>
  <c r="D25" i="141"/>
  <c r="L42" i="133"/>
  <c r="K42" i="133"/>
  <c r="J42" i="133"/>
  <c r="I42" i="133"/>
  <c r="H42" i="133"/>
  <c r="G42" i="133"/>
  <c r="F42" i="133"/>
  <c r="E42" i="133"/>
  <c r="D42" i="133"/>
  <c r="C42" i="133"/>
  <c r="L42" i="137"/>
  <c r="K42" i="137"/>
  <c r="J42" i="137"/>
  <c r="I42" i="137"/>
  <c r="H42" i="137"/>
  <c r="G42" i="137"/>
  <c r="F42" i="137"/>
  <c r="E42" i="137"/>
  <c r="D42" i="137"/>
  <c r="C42" i="137"/>
  <c r="M42" i="138"/>
  <c r="L42" i="138"/>
  <c r="K42" i="138"/>
  <c r="J42" i="138"/>
  <c r="I42" i="138"/>
  <c r="H42" i="138"/>
  <c r="G42" i="138"/>
  <c r="F42" i="138"/>
  <c r="E42" i="138"/>
  <c r="D42" i="138"/>
  <c r="C42" i="138"/>
  <c r="C42" i="141"/>
  <c r="N42" i="141" s="1"/>
  <c r="C99" i="141"/>
  <c r="C98" i="141"/>
  <c r="C97" i="141"/>
  <c r="C96" i="141"/>
  <c r="C95" i="141"/>
  <c r="C92" i="141"/>
  <c r="C91" i="141"/>
  <c r="C85" i="141"/>
  <c r="C84" i="141"/>
  <c r="C83" i="141"/>
  <c r="C82" i="141"/>
  <c r="C81" i="141"/>
  <c r="C80" i="141"/>
  <c r="C79" i="141"/>
  <c r="C78" i="141"/>
  <c r="C77" i="141"/>
  <c r="C76" i="141"/>
  <c r="C75" i="141"/>
  <c r="C74" i="141"/>
  <c r="C73" i="141"/>
  <c r="C72" i="141"/>
  <c r="C71" i="141"/>
  <c r="C70" i="141"/>
  <c r="C69" i="141"/>
  <c r="C68" i="141"/>
  <c r="C67" i="141"/>
  <c r="C66" i="141"/>
  <c r="C65" i="141"/>
  <c r="C64" i="141"/>
  <c r="C63" i="141"/>
  <c r="C62" i="141"/>
  <c r="C61" i="141"/>
  <c r="C60" i="141"/>
  <c r="C59" i="141"/>
  <c r="C58" i="141"/>
  <c r="C57" i="141"/>
  <c r="C56" i="141"/>
  <c r="C55" i="141"/>
  <c r="C54" i="141"/>
  <c r="C53" i="141"/>
  <c r="C52" i="141"/>
  <c r="C51" i="141"/>
  <c r="C50" i="141"/>
  <c r="C49" i="141"/>
  <c r="C48" i="141"/>
  <c r="C47" i="141"/>
  <c r="C46" i="141"/>
  <c r="C45" i="141"/>
  <c r="C44" i="141"/>
  <c r="C43" i="141"/>
  <c r="C41" i="141"/>
  <c r="C40" i="141"/>
  <c r="C39" i="141"/>
  <c r="C38" i="141"/>
  <c r="C37" i="141"/>
  <c r="C36" i="141"/>
  <c r="C35" i="141"/>
  <c r="C34" i="141"/>
  <c r="C33" i="141"/>
  <c r="C32" i="141"/>
  <c r="C31" i="141"/>
  <c r="C26" i="141"/>
  <c r="C25" i="141"/>
  <c r="M68" i="138"/>
  <c r="L68" i="138"/>
  <c r="K68" i="138"/>
  <c r="J68" i="138"/>
  <c r="I68" i="138"/>
  <c r="H68" i="138"/>
  <c r="G68" i="138"/>
  <c r="F68" i="138"/>
  <c r="E68" i="138"/>
  <c r="D68" i="138"/>
  <c r="C68" i="138"/>
  <c r="L68" i="137"/>
  <c r="K68" i="137"/>
  <c r="J68" i="137"/>
  <c r="I68" i="137"/>
  <c r="H68" i="137"/>
  <c r="G68" i="137"/>
  <c r="F68" i="137"/>
  <c r="E68" i="137"/>
  <c r="D68" i="137"/>
  <c r="C68" i="137"/>
  <c r="L68" i="133"/>
  <c r="K68" i="133"/>
  <c r="J68" i="133"/>
  <c r="I68" i="133"/>
  <c r="H68" i="133"/>
  <c r="G68" i="133"/>
  <c r="F68" i="133"/>
  <c r="E68" i="133"/>
  <c r="D68" i="133"/>
  <c r="C68" i="133"/>
  <c r="Q90" i="142" l="1"/>
  <c r="Q30" i="142"/>
  <c r="Q94" i="142"/>
  <c r="O13" i="142"/>
  <c r="M13" i="142"/>
  <c r="M106" i="142"/>
  <c r="M108" i="142"/>
  <c r="M89" i="142"/>
  <c r="M107" i="142"/>
  <c r="O89" i="142"/>
  <c r="O107" i="142"/>
  <c r="E106" i="142"/>
  <c r="C9" i="142"/>
  <c r="C30" i="142"/>
  <c r="D30" i="142" s="1"/>
  <c r="C94" i="142"/>
  <c r="D94" i="142" s="1"/>
  <c r="M100" i="137"/>
  <c r="M86" i="137"/>
  <c r="M87" i="137"/>
  <c r="M68" i="137"/>
  <c r="M42" i="137"/>
  <c r="M86" i="133"/>
  <c r="M42" i="133"/>
  <c r="M87" i="133"/>
  <c r="M68" i="133"/>
  <c r="M100" i="133"/>
  <c r="N100" i="138"/>
  <c r="N87" i="138"/>
  <c r="N42" i="138"/>
  <c r="N86" i="138"/>
  <c r="N68" i="138"/>
  <c r="N68" i="141"/>
  <c r="M24" i="141"/>
  <c r="L24" i="141"/>
  <c r="J24" i="141"/>
  <c r="I24" i="141"/>
  <c r="H24" i="141"/>
  <c r="G24" i="141"/>
  <c r="F24" i="141"/>
  <c r="E24" i="141"/>
  <c r="D24" i="141"/>
  <c r="C24" i="141"/>
  <c r="M23" i="141"/>
  <c r="L23" i="141"/>
  <c r="J23" i="141"/>
  <c r="I23" i="141"/>
  <c r="H23" i="141"/>
  <c r="G23" i="141"/>
  <c r="F23" i="141"/>
  <c r="E23" i="141"/>
  <c r="D23" i="141"/>
  <c r="C23" i="141"/>
  <c r="M22" i="141"/>
  <c r="L22" i="141"/>
  <c r="J22" i="141"/>
  <c r="I22" i="141"/>
  <c r="H22" i="141"/>
  <c r="G22" i="141"/>
  <c r="F22" i="141"/>
  <c r="E22" i="141"/>
  <c r="D22" i="141"/>
  <c r="C22" i="141"/>
  <c r="M21" i="141"/>
  <c r="L21" i="141"/>
  <c r="J21" i="141"/>
  <c r="I21" i="141"/>
  <c r="H21" i="141"/>
  <c r="G21" i="141"/>
  <c r="F21" i="141"/>
  <c r="E21" i="141"/>
  <c r="D21" i="141"/>
  <c r="C21" i="141"/>
  <c r="M20" i="141"/>
  <c r="L20" i="141"/>
  <c r="J20" i="141"/>
  <c r="I20" i="141"/>
  <c r="H20" i="141"/>
  <c r="G20" i="141"/>
  <c r="F20" i="141"/>
  <c r="E20" i="141"/>
  <c r="D20" i="141"/>
  <c r="C20" i="141"/>
  <c r="M19" i="141"/>
  <c r="L19" i="141"/>
  <c r="J19" i="141"/>
  <c r="I19" i="141"/>
  <c r="H19" i="141"/>
  <c r="G19" i="141"/>
  <c r="F19" i="141"/>
  <c r="E19" i="141"/>
  <c r="D19" i="141"/>
  <c r="C19" i="141"/>
  <c r="M18" i="141"/>
  <c r="L18" i="141"/>
  <c r="J18" i="141"/>
  <c r="I18" i="141"/>
  <c r="H18" i="141"/>
  <c r="G18" i="141"/>
  <c r="F18" i="141"/>
  <c r="E18" i="141"/>
  <c r="D18" i="141"/>
  <c r="C18" i="141"/>
  <c r="M17" i="141"/>
  <c r="L17" i="141"/>
  <c r="J17" i="141"/>
  <c r="I17" i="141"/>
  <c r="H17" i="141"/>
  <c r="G17" i="141"/>
  <c r="F17" i="141"/>
  <c r="E17" i="141"/>
  <c r="D17" i="141"/>
  <c r="C17" i="141"/>
  <c r="M16" i="141"/>
  <c r="L16" i="141"/>
  <c r="J16" i="141"/>
  <c r="I16" i="141"/>
  <c r="H16" i="141"/>
  <c r="G16" i="141"/>
  <c r="F16" i="141"/>
  <c r="E16" i="141"/>
  <c r="D16" i="141"/>
  <c r="C16" i="141"/>
  <c r="N99" i="141"/>
  <c r="N98" i="141"/>
  <c r="N97" i="141"/>
  <c r="N96" i="141"/>
  <c r="M94" i="141"/>
  <c r="L94" i="141"/>
  <c r="K94" i="141"/>
  <c r="J94" i="141"/>
  <c r="I94" i="141"/>
  <c r="H94" i="141"/>
  <c r="G94" i="141"/>
  <c r="F94" i="141"/>
  <c r="E94" i="141"/>
  <c r="D94" i="141"/>
  <c r="C94" i="141"/>
  <c r="N92" i="141"/>
  <c r="M90" i="141"/>
  <c r="K90" i="141"/>
  <c r="J90" i="141"/>
  <c r="H90" i="141"/>
  <c r="F90" i="141"/>
  <c r="E90" i="141"/>
  <c r="N91" i="141"/>
  <c r="N90" i="141" s="1"/>
  <c r="I90" i="141"/>
  <c r="G90" i="141"/>
  <c r="C90" i="141"/>
  <c r="N85" i="141"/>
  <c r="N84" i="141"/>
  <c r="N83" i="141"/>
  <c r="N82" i="141"/>
  <c r="N81" i="141"/>
  <c r="N80" i="141"/>
  <c r="N79" i="141"/>
  <c r="N78" i="141"/>
  <c r="N77" i="141"/>
  <c r="N76" i="141"/>
  <c r="N75" i="141"/>
  <c r="N74" i="141"/>
  <c r="N73" i="141"/>
  <c r="N72" i="141"/>
  <c r="N71" i="141"/>
  <c r="N70" i="141"/>
  <c r="N69" i="141"/>
  <c r="N67" i="141"/>
  <c r="N66" i="141"/>
  <c r="N65" i="141"/>
  <c r="N64" i="141"/>
  <c r="N63" i="141"/>
  <c r="N62" i="141"/>
  <c r="N61" i="141"/>
  <c r="N60" i="141"/>
  <c r="N59" i="141"/>
  <c r="N58" i="141"/>
  <c r="N57" i="141"/>
  <c r="N56" i="141"/>
  <c r="N55" i="141"/>
  <c r="N54" i="141"/>
  <c r="N53" i="141"/>
  <c r="N52" i="141"/>
  <c r="N51" i="141"/>
  <c r="N50" i="141"/>
  <c r="N49" i="141"/>
  <c r="N48" i="141"/>
  <c r="N47" i="141"/>
  <c r="N46" i="141"/>
  <c r="N45" i="141"/>
  <c r="N44" i="141"/>
  <c r="N43" i="141"/>
  <c r="N41" i="141"/>
  <c r="N40" i="141"/>
  <c r="N39" i="141"/>
  <c r="N38" i="141"/>
  <c r="N37" i="141"/>
  <c r="N36" i="141"/>
  <c r="N35" i="141"/>
  <c r="N34" i="141"/>
  <c r="N33" i="141"/>
  <c r="N32" i="141"/>
  <c r="J30" i="141"/>
  <c r="I30" i="141"/>
  <c r="H30" i="141"/>
  <c r="G30" i="141"/>
  <c r="F30" i="141"/>
  <c r="D30" i="141"/>
  <c r="M30" i="141"/>
  <c r="K30" i="141"/>
  <c r="E30" i="141"/>
  <c r="N27" i="141"/>
  <c r="N26" i="141"/>
  <c r="N25" i="141"/>
  <c r="M11" i="141"/>
  <c r="M10" i="141" s="1"/>
  <c r="L11" i="141"/>
  <c r="L10" i="141" s="1"/>
  <c r="K11" i="141"/>
  <c r="K10" i="141" s="1"/>
  <c r="J11" i="141"/>
  <c r="J10" i="141" s="1"/>
  <c r="I11" i="141"/>
  <c r="I10" i="141" s="1"/>
  <c r="H11" i="141"/>
  <c r="H10" i="141" s="1"/>
  <c r="G11" i="141"/>
  <c r="G10" i="141" s="1"/>
  <c r="F11" i="141"/>
  <c r="F10" i="141" s="1"/>
  <c r="E11" i="141"/>
  <c r="E10" i="141" s="1"/>
  <c r="D11" i="141"/>
  <c r="D10" i="141" s="1"/>
  <c r="C11" i="141"/>
  <c r="N7" i="141"/>
  <c r="M6" i="141"/>
  <c r="L6" i="141"/>
  <c r="K6" i="141"/>
  <c r="J6" i="141"/>
  <c r="I6" i="141"/>
  <c r="H6" i="141"/>
  <c r="G6" i="141"/>
  <c r="F6" i="141"/>
  <c r="E6" i="141"/>
  <c r="D6" i="141"/>
  <c r="C6" i="141"/>
  <c r="M5" i="141"/>
  <c r="L5" i="141"/>
  <c r="K5" i="141"/>
  <c r="J5" i="141"/>
  <c r="I5" i="141"/>
  <c r="H5" i="141"/>
  <c r="H9" i="141" s="1"/>
  <c r="G5" i="141"/>
  <c r="F5" i="141"/>
  <c r="F9" i="141" s="1"/>
  <c r="E5" i="141"/>
  <c r="D5" i="141"/>
  <c r="C5" i="141"/>
  <c r="M4" i="141"/>
  <c r="L4" i="141"/>
  <c r="K4" i="141"/>
  <c r="J4" i="141"/>
  <c r="I4" i="141"/>
  <c r="H4" i="141"/>
  <c r="G4" i="141"/>
  <c r="F4" i="141"/>
  <c r="E4" i="141"/>
  <c r="D4" i="141"/>
  <c r="C4" i="141"/>
  <c r="M39" i="138"/>
  <c r="M38" i="138"/>
  <c r="M37" i="138"/>
  <c r="M36" i="138"/>
  <c r="C37" i="138"/>
  <c r="D37" i="138"/>
  <c r="E37" i="138"/>
  <c r="F37" i="138"/>
  <c r="G37" i="138"/>
  <c r="H37" i="138"/>
  <c r="I37" i="138"/>
  <c r="J37" i="138"/>
  <c r="K37" i="138"/>
  <c r="L37" i="138"/>
  <c r="C37" i="137"/>
  <c r="D37" i="137"/>
  <c r="E37" i="137"/>
  <c r="F37" i="137"/>
  <c r="G37" i="137"/>
  <c r="H37" i="137"/>
  <c r="I37" i="137"/>
  <c r="J37" i="137"/>
  <c r="K37" i="137"/>
  <c r="L37" i="137"/>
  <c r="C37" i="133"/>
  <c r="D37" i="133"/>
  <c r="E37" i="133"/>
  <c r="F37" i="133"/>
  <c r="G37" i="133"/>
  <c r="H37" i="133"/>
  <c r="I37" i="133"/>
  <c r="J37" i="133"/>
  <c r="K37" i="133"/>
  <c r="L37" i="133"/>
  <c r="G9" i="141" l="1"/>
  <c r="G13" i="141" s="1"/>
  <c r="G107" i="141" s="1"/>
  <c r="H13" i="141"/>
  <c r="H107" i="141" s="1"/>
  <c r="C13" i="142"/>
  <c r="D13" i="142" s="1"/>
  <c r="D9" i="142"/>
  <c r="O102" i="142"/>
  <c r="O110" i="142" s="1"/>
  <c r="O109" i="142"/>
  <c r="M102" i="142"/>
  <c r="M110" i="142" s="1"/>
  <c r="M109" i="142"/>
  <c r="E107" i="142"/>
  <c r="C106" i="142"/>
  <c r="M37" i="137"/>
  <c r="M37" i="133"/>
  <c r="N37" i="138"/>
  <c r="L90" i="141"/>
  <c r="L30" i="141"/>
  <c r="I9" i="141"/>
  <c r="I13" i="141" s="1"/>
  <c r="N17" i="141"/>
  <c r="N19" i="141"/>
  <c r="N20" i="141"/>
  <c r="N21" i="141"/>
  <c r="N22" i="141"/>
  <c r="N23" i="141"/>
  <c r="N24" i="141"/>
  <c r="J9" i="141"/>
  <c r="J13" i="141" s="1"/>
  <c r="J107" i="141" s="1"/>
  <c r="N31" i="141"/>
  <c r="N30" i="141" s="1"/>
  <c r="D90" i="141"/>
  <c r="N95" i="141"/>
  <c r="N94" i="141" s="1"/>
  <c r="F13" i="141"/>
  <c r="F107" i="141" s="1"/>
  <c r="C30" i="141"/>
  <c r="N18" i="141"/>
  <c r="N16" i="141"/>
  <c r="N11" i="141"/>
  <c r="N6" i="141"/>
  <c r="I6" i="142" s="1"/>
  <c r="C9" i="141"/>
  <c r="K9" i="141"/>
  <c r="K13" i="141" s="1"/>
  <c r="K107" i="141" s="1"/>
  <c r="D9" i="141"/>
  <c r="D13" i="141" s="1"/>
  <c r="D107" i="141" s="1"/>
  <c r="L9" i="141"/>
  <c r="L13" i="141" s="1"/>
  <c r="L107" i="141" s="1"/>
  <c r="H106" i="141"/>
  <c r="E9" i="141"/>
  <c r="E13" i="141" s="1"/>
  <c r="E107" i="141" s="1"/>
  <c r="M9" i="141"/>
  <c r="M13" i="141" s="1"/>
  <c r="F106" i="141"/>
  <c r="C10" i="141"/>
  <c r="N5" i="141"/>
  <c r="I5" i="142" s="1"/>
  <c r="A6" i="140"/>
  <c r="A5" i="140"/>
  <c r="A4" i="140"/>
  <c r="A3" i="140"/>
  <c r="H3" i="139"/>
  <c r="G3" i="139"/>
  <c r="F3" i="139"/>
  <c r="G106" i="141" l="1"/>
  <c r="I9" i="142"/>
  <c r="J106" i="141"/>
  <c r="B34" i="135"/>
  <c r="I11" i="142"/>
  <c r="C107" i="142"/>
  <c r="C15" i="142"/>
  <c r="I106" i="141"/>
  <c r="L106" i="141"/>
  <c r="M107" i="141"/>
  <c r="M106" i="141"/>
  <c r="I107" i="141"/>
  <c r="D106" i="141"/>
  <c r="N10" i="141"/>
  <c r="H4" i="140" s="1"/>
  <c r="C106" i="141"/>
  <c r="E106" i="141"/>
  <c r="K106" i="141"/>
  <c r="C13" i="141"/>
  <c r="N9" i="141"/>
  <c r="N4" i="141"/>
  <c r="I4" i="142" s="1"/>
  <c r="J94" i="142" l="1"/>
  <c r="J96" i="142"/>
  <c r="J83" i="142"/>
  <c r="J75" i="142"/>
  <c r="J67" i="142"/>
  <c r="J59" i="142"/>
  <c r="J51" i="142"/>
  <c r="J43" i="142"/>
  <c r="J35" i="142"/>
  <c r="J25" i="142"/>
  <c r="J17" i="142"/>
  <c r="J72" i="142"/>
  <c r="J30" i="142"/>
  <c r="J99" i="142"/>
  <c r="J86" i="142"/>
  <c r="J78" i="142"/>
  <c r="J70" i="142"/>
  <c r="J62" i="142"/>
  <c r="J54" i="142"/>
  <c r="J46" i="142"/>
  <c r="J38" i="142"/>
  <c r="J20" i="142"/>
  <c r="J91" i="142"/>
  <c r="J64" i="142"/>
  <c r="J92" i="142"/>
  <c r="J81" i="142"/>
  <c r="J73" i="142"/>
  <c r="J65" i="142"/>
  <c r="J57" i="142"/>
  <c r="J49" i="142"/>
  <c r="J41" i="142"/>
  <c r="J33" i="142"/>
  <c r="J23" i="142"/>
  <c r="J90" i="142"/>
  <c r="J97" i="142"/>
  <c r="J84" i="142"/>
  <c r="J76" i="142"/>
  <c r="J68" i="142"/>
  <c r="J60" i="142"/>
  <c r="J52" i="142"/>
  <c r="J44" i="142"/>
  <c r="J36" i="142"/>
  <c r="J26" i="142"/>
  <c r="J18" i="142"/>
  <c r="J22" i="142"/>
  <c r="J100" i="142"/>
  <c r="J87" i="142"/>
  <c r="J79" i="142"/>
  <c r="J71" i="142"/>
  <c r="J63" i="142"/>
  <c r="J55" i="142"/>
  <c r="J47" i="142"/>
  <c r="J39" i="142"/>
  <c r="J31" i="142"/>
  <c r="J21" i="142"/>
  <c r="J95" i="142"/>
  <c r="J82" i="142"/>
  <c r="J74" i="142"/>
  <c r="J66" i="142"/>
  <c r="J58" i="142"/>
  <c r="J50" i="142"/>
  <c r="J42" i="142"/>
  <c r="J34" i="142"/>
  <c r="J24" i="142"/>
  <c r="J16" i="142"/>
  <c r="J4" i="142"/>
  <c r="J80" i="142"/>
  <c r="J48" i="142"/>
  <c r="J40" i="142"/>
  <c r="J98" i="142"/>
  <c r="J85" i="142"/>
  <c r="J77" i="142"/>
  <c r="J69" i="142"/>
  <c r="J61" i="142"/>
  <c r="J53" i="142"/>
  <c r="J45" i="142"/>
  <c r="J37" i="142"/>
  <c r="J27" i="142"/>
  <c r="J19" i="142"/>
  <c r="J56" i="142"/>
  <c r="J32" i="142"/>
  <c r="J7" i="142"/>
  <c r="J5" i="142"/>
  <c r="J9" i="142"/>
  <c r="I10" i="142"/>
  <c r="J11" i="142"/>
  <c r="J6" i="142"/>
  <c r="C14" i="142"/>
  <c r="C89" i="142" s="1"/>
  <c r="D15" i="142"/>
  <c r="I4" i="140"/>
  <c r="B33" i="135"/>
  <c r="H3" i="140"/>
  <c r="E108" i="142"/>
  <c r="N106" i="141"/>
  <c r="C107" i="141"/>
  <c r="G136" i="141"/>
  <c r="D136" i="141"/>
  <c r="J137" i="141"/>
  <c r="I136" i="141"/>
  <c r="L136" i="141"/>
  <c r="J136" i="141"/>
  <c r="H137" i="141"/>
  <c r="F137" i="141"/>
  <c r="D137" i="141"/>
  <c r="C136" i="141"/>
  <c r="E136" i="141"/>
  <c r="L137" i="141"/>
  <c r="E137" i="141"/>
  <c r="H136" i="141"/>
  <c r="K136" i="141"/>
  <c r="M136" i="141"/>
  <c r="C137" i="141"/>
  <c r="M137" i="141"/>
  <c r="G137" i="141"/>
  <c r="I137" i="141"/>
  <c r="K137" i="141"/>
  <c r="F136" i="141"/>
  <c r="N13" i="141"/>
  <c r="B35" i="135" s="1"/>
  <c r="L81" i="138"/>
  <c r="M81" i="138"/>
  <c r="L84" i="133"/>
  <c r="K84" i="133"/>
  <c r="J84" i="133"/>
  <c r="I84" i="133"/>
  <c r="H84" i="133"/>
  <c r="G84" i="133"/>
  <c r="F84" i="133"/>
  <c r="E84" i="133"/>
  <c r="D84" i="133"/>
  <c r="C84" i="133"/>
  <c r="L84" i="137"/>
  <c r="K84" i="137"/>
  <c r="J84" i="137"/>
  <c r="I84" i="137"/>
  <c r="H84" i="137"/>
  <c r="G84" i="137"/>
  <c r="F84" i="137"/>
  <c r="E84" i="137"/>
  <c r="D84" i="137"/>
  <c r="C84" i="137"/>
  <c r="M84" i="138"/>
  <c r="L84" i="138"/>
  <c r="K84" i="138"/>
  <c r="J84" i="138"/>
  <c r="I84" i="138"/>
  <c r="H84" i="138"/>
  <c r="G84" i="138"/>
  <c r="F84" i="138"/>
  <c r="E84" i="138"/>
  <c r="D84" i="138"/>
  <c r="C84" i="138"/>
  <c r="L85" i="138"/>
  <c r="L83" i="138"/>
  <c r="L82" i="138"/>
  <c r="L80" i="138"/>
  <c r="L79" i="138"/>
  <c r="L78" i="138"/>
  <c r="L77" i="138"/>
  <c r="L76" i="138"/>
  <c r="L75" i="138"/>
  <c r="L74" i="138"/>
  <c r="L73" i="138"/>
  <c r="L72" i="138"/>
  <c r="L71" i="138"/>
  <c r="L70" i="138"/>
  <c r="L69" i="138"/>
  <c r="L67" i="138"/>
  <c r="L66" i="138"/>
  <c r="L65" i="138"/>
  <c r="L64" i="138"/>
  <c r="L63" i="138"/>
  <c r="L62" i="138"/>
  <c r="L61" i="138"/>
  <c r="L60" i="138"/>
  <c r="L59" i="138"/>
  <c r="L58" i="138"/>
  <c r="L57" i="138"/>
  <c r="L56" i="138"/>
  <c r="L55" i="138"/>
  <c r="L54" i="138"/>
  <c r="L53" i="138"/>
  <c r="L52" i="138"/>
  <c r="L51" i="138"/>
  <c r="L50" i="138"/>
  <c r="L49" i="138"/>
  <c r="L48" i="138"/>
  <c r="L47" i="138"/>
  <c r="L46" i="138"/>
  <c r="L45" i="138"/>
  <c r="L44" i="138"/>
  <c r="L43" i="138"/>
  <c r="L41" i="138"/>
  <c r="L40" i="138"/>
  <c r="L39" i="138"/>
  <c r="L38" i="138"/>
  <c r="L36" i="138"/>
  <c r="L35" i="138"/>
  <c r="L34" i="138"/>
  <c r="L33" i="138"/>
  <c r="L32" i="138"/>
  <c r="L31" i="138"/>
  <c r="L99" i="138"/>
  <c r="L98" i="138"/>
  <c r="L97" i="138"/>
  <c r="L96" i="138"/>
  <c r="L95" i="138"/>
  <c r="L92" i="138"/>
  <c r="L91" i="138"/>
  <c r="L90" i="138" s="1"/>
  <c r="L67" i="133"/>
  <c r="K67" i="133"/>
  <c r="J67" i="133"/>
  <c r="I67" i="133"/>
  <c r="H67" i="133"/>
  <c r="G67" i="133"/>
  <c r="F67" i="133"/>
  <c r="E67" i="133"/>
  <c r="D67" i="133"/>
  <c r="C67" i="133"/>
  <c r="L67" i="137"/>
  <c r="K67" i="137"/>
  <c r="J67" i="137"/>
  <c r="I67" i="137"/>
  <c r="H67" i="137"/>
  <c r="G67" i="137"/>
  <c r="F67" i="137"/>
  <c r="E67" i="137"/>
  <c r="D67" i="137"/>
  <c r="C67" i="137"/>
  <c r="M67" i="138"/>
  <c r="K67" i="138"/>
  <c r="J67" i="138"/>
  <c r="I67" i="138"/>
  <c r="H67" i="138"/>
  <c r="G67" i="138"/>
  <c r="F67" i="138"/>
  <c r="E67" i="138"/>
  <c r="D67" i="138"/>
  <c r="C67" i="138"/>
  <c r="C99" i="138"/>
  <c r="C98" i="138"/>
  <c r="C97" i="138"/>
  <c r="C96" i="138"/>
  <c r="C95" i="138"/>
  <c r="C92" i="138"/>
  <c r="C91" i="138"/>
  <c r="C85" i="138"/>
  <c r="C83" i="138"/>
  <c r="C82" i="138"/>
  <c r="C81" i="138"/>
  <c r="C80" i="138"/>
  <c r="C79" i="138"/>
  <c r="C78" i="138"/>
  <c r="C77" i="138"/>
  <c r="C76" i="138"/>
  <c r="C75" i="138"/>
  <c r="C74" i="138"/>
  <c r="C73" i="138"/>
  <c r="C72" i="138"/>
  <c r="C71" i="138"/>
  <c r="C70" i="138"/>
  <c r="C69" i="138"/>
  <c r="C66" i="138"/>
  <c r="C65" i="138"/>
  <c r="C64" i="138"/>
  <c r="C63" i="138"/>
  <c r="C62" i="138"/>
  <c r="C61" i="138"/>
  <c r="C60" i="138"/>
  <c r="C59" i="138"/>
  <c r="C58" i="138"/>
  <c r="C57" i="138"/>
  <c r="C56" i="138"/>
  <c r="C55" i="138"/>
  <c r="C54" i="138"/>
  <c r="C53" i="138"/>
  <c r="C52" i="138"/>
  <c r="C51" i="138"/>
  <c r="C50" i="138"/>
  <c r="C49" i="138"/>
  <c r="C48" i="138"/>
  <c r="C47" i="138"/>
  <c r="C46" i="138"/>
  <c r="C45" i="138"/>
  <c r="C44" i="138"/>
  <c r="C43" i="138"/>
  <c r="C41" i="138"/>
  <c r="C40" i="138"/>
  <c r="C39" i="138"/>
  <c r="C38" i="138"/>
  <c r="C36" i="138"/>
  <c r="C35" i="138"/>
  <c r="C34" i="138"/>
  <c r="C33" i="138"/>
  <c r="C32" i="138"/>
  <c r="C31" i="138"/>
  <c r="C26" i="138"/>
  <c r="C25" i="138"/>
  <c r="L52" i="133"/>
  <c r="K52" i="133"/>
  <c r="J52" i="133"/>
  <c r="I52" i="133"/>
  <c r="H52" i="133"/>
  <c r="G52" i="133"/>
  <c r="F52" i="133"/>
  <c r="E52" i="133"/>
  <c r="D52" i="133"/>
  <c r="C52" i="133"/>
  <c r="L52" i="137"/>
  <c r="K52" i="137"/>
  <c r="J52" i="137"/>
  <c r="I52" i="137"/>
  <c r="H52" i="137"/>
  <c r="G52" i="137"/>
  <c r="F52" i="137"/>
  <c r="E52" i="137"/>
  <c r="D52" i="137"/>
  <c r="C52" i="137"/>
  <c r="M52" i="138"/>
  <c r="K52" i="138"/>
  <c r="J52" i="138"/>
  <c r="I52" i="138"/>
  <c r="H52" i="138"/>
  <c r="G52" i="138"/>
  <c r="F52" i="138"/>
  <c r="E52" i="138"/>
  <c r="D52" i="138"/>
  <c r="D99" i="138"/>
  <c r="D98" i="138"/>
  <c r="D97" i="138"/>
  <c r="D96" i="138"/>
  <c r="D95" i="138"/>
  <c r="D92" i="138"/>
  <c r="D91" i="138"/>
  <c r="D85" i="138"/>
  <c r="D83" i="138"/>
  <c r="D82" i="138"/>
  <c r="D81" i="138"/>
  <c r="D80" i="138"/>
  <c r="D79" i="138"/>
  <c r="D78" i="138"/>
  <c r="D77" i="138"/>
  <c r="D76" i="138"/>
  <c r="D75" i="138"/>
  <c r="D74" i="138"/>
  <c r="D73" i="138"/>
  <c r="D72" i="138"/>
  <c r="D71" i="138"/>
  <c r="D70" i="138"/>
  <c r="D69" i="138"/>
  <c r="D66" i="138"/>
  <c r="D65" i="138"/>
  <c r="D64" i="138"/>
  <c r="D63" i="138"/>
  <c r="D62" i="138"/>
  <c r="D61" i="138"/>
  <c r="D60" i="138"/>
  <c r="D59" i="138"/>
  <c r="D58" i="138"/>
  <c r="D57" i="138"/>
  <c r="D56" i="138"/>
  <c r="D55" i="138"/>
  <c r="D54" i="138"/>
  <c r="D53" i="138"/>
  <c r="D51" i="138"/>
  <c r="D50" i="138"/>
  <c r="D49" i="138"/>
  <c r="D48" i="138"/>
  <c r="D47" i="138"/>
  <c r="D46" i="138"/>
  <c r="D45" i="138"/>
  <c r="D44" i="138"/>
  <c r="D43" i="138"/>
  <c r="D41" i="138"/>
  <c r="D40" i="138"/>
  <c r="D39" i="138"/>
  <c r="D38" i="138"/>
  <c r="D36" i="138"/>
  <c r="D35" i="138"/>
  <c r="D34" i="138"/>
  <c r="D33" i="138"/>
  <c r="D32" i="138"/>
  <c r="D31" i="138"/>
  <c r="D26" i="138"/>
  <c r="D25" i="138"/>
  <c r="E81" i="138"/>
  <c r="G81" i="133"/>
  <c r="F81" i="133"/>
  <c r="E81" i="133"/>
  <c r="D81" i="133"/>
  <c r="C81" i="133"/>
  <c r="E81" i="137"/>
  <c r="L79" i="133"/>
  <c r="K79" i="133"/>
  <c r="J79" i="133"/>
  <c r="I79" i="133"/>
  <c r="H79" i="133"/>
  <c r="G79" i="133"/>
  <c r="F79" i="133"/>
  <c r="E79" i="133"/>
  <c r="D79" i="133"/>
  <c r="C79" i="133"/>
  <c r="L79" i="137"/>
  <c r="K79" i="137"/>
  <c r="J79" i="137"/>
  <c r="I79" i="137"/>
  <c r="H79" i="137"/>
  <c r="G79" i="137"/>
  <c r="F79" i="137"/>
  <c r="E79" i="137"/>
  <c r="D79" i="137"/>
  <c r="C79" i="137"/>
  <c r="M79" i="138"/>
  <c r="K79" i="138"/>
  <c r="J79" i="138"/>
  <c r="I79" i="138"/>
  <c r="H79" i="138"/>
  <c r="G79" i="138"/>
  <c r="F79" i="138"/>
  <c r="E79" i="138"/>
  <c r="E99" i="138"/>
  <c r="E98" i="138"/>
  <c r="E97" i="138"/>
  <c r="E96" i="138"/>
  <c r="E95" i="138"/>
  <c r="E92" i="138"/>
  <c r="E91" i="138"/>
  <c r="E85" i="138"/>
  <c r="E83" i="138"/>
  <c r="E82" i="138"/>
  <c r="E80" i="138"/>
  <c r="E78" i="138"/>
  <c r="E77" i="138"/>
  <c r="E76" i="138"/>
  <c r="E75" i="138"/>
  <c r="E74" i="138"/>
  <c r="E73" i="138"/>
  <c r="E72" i="138"/>
  <c r="E71" i="138"/>
  <c r="E70" i="138"/>
  <c r="E69" i="138"/>
  <c r="E66" i="138"/>
  <c r="E65" i="138"/>
  <c r="E64" i="138"/>
  <c r="E63" i="138"/>
  <c r="E62" i="138"/>
  <c r="E61" i="138"/>
  <c r="E60" i="138"/>
  <c r="E59" i="138"/>
  <c r="E58" i="138"/>
  <c r="E57" i="138"/>
  <c r="E56" i="138"/>
  <c r="E55" i="138"/>
  <c r="E54" i="138"/>
  <c r="E53" i="138"/>
  <c r="E51" i="138"/>
  <c r="E50" i="138"/>
  <c r="E49" i="138"/>
  <c r="E48" i="138"/>
  <c r="E47" i="138"/>
  <c r="E46" i="138"/>
  <c r="E45" i="138"/>
  <c r="E44" i="138"/>
  <c r="E43" i="138"/>
  <c r="E41" i="138"/>
  <c r="E40" i="138"/>
  <c r="E39" i="138"/>
  <c r="E38" i="138"/>
  <c r="E36" i="138"/>
  <c r="E35" i="138"/>
  <c r="E34" i="138"/>
  <c r="E33" i="138"/>
  <c r="E32" i="138"/>
  <c r="E31" i="138"/>
  <c r="L98" i="133"/>
  <c r="K98" i="133"/>
  <c r="J98" i="133"/>
  <c r="I98" i="133"/>
  <c r="H98" i="133"/>
  <c r="G98" i="133"/>
  <c r="F98" i="133"/>
  <c r="E98" i="133"/>
  <c r="D98" i="133"/>
  <c r="C98" i="133"/>
  <c r="L98" i="137"/>
  <c r="K98" i="137"/>
  <c r="J98" i="137"/>
  <c r="I98" i="137"/>
  <c r="H98" i="137"/>
  <c r="G98" i="137"/>
  <c r="F98" i="137"/>
  <c r="E98" i="137"/>
  <c r="D98" i="137"/>
  <c r="C98" i="137"/>
  <c r="M98" i="138"/>
  <c r="K98" i="138"/>
  <c r="J98" i="138"/>
  <c r="I98" i="138"/>
  <c r="H98" i="138"/>
  <c r="G98" i="138"/>
  <c r="F98" i="138"/>
  <c r="F99" i="138"/>
  <c r="F97" i="138"/>
  <c r="F96" i="138"/>
  <c r="F95" i="138"/>
  <c r="F92" i="138"/>
  <c r="F91" i="138"/>
  <c r="F85" i="138"/>
  <c r="F83" i="138"/>
  <c r="F82" i="138"/>
  <c r="F81" i="138"/>
  <c r="F80" i="138"/>
  <c r="F78" i="138"/>
  <c r="F77" i="138"/>
  <c r="F76" i="138"/>
  <c r="F75" i="138"/>
  <c r="F74" i="138"/>
  <c r="F73" i="138"/>
  <c r="F72" i="138"/>
  <c r="F71" i="138"/>
  <c r="F70" i="138"/>
  <c r="F69" i="138"/>
  <c r="F66" i="138"/>
  <c r="F65" i="138"/>
  <c r="F64" i="138"/>
  <c r="F63" i="138"/>
  <c r="F62" i="138"/>
  <c r="F61" i="138"/>
  <c r="F60" i="138"/>
  <c r="F59" i="138"/>
  <c r="F58" i="138"/>
  <c r="F57" i="138"/>
  <c r="F56" i="138"/>
  <c r="F55" i="138"/>
  <c r="F54" i="138"/>
  <c r="F53" i="138"/>
  <c r="F51" i="138"/>
  <c r="F50" i="138"/>
  <c r="F49" i="138"/>
  <c r="F48" i="138"/>
  <c r="F47" i="138"/>
  <c r="F46" i="138"/>
  <c r="F45" i="138"/>
  <c r="F44" i="138"/>
  <c r="F43" i="138"/>
  <c r="F41" i="138"/>
  <c r="F40" i="138"/>
  <c r="F39" i="138"/>
  <c r="F38" i="138"/>
  <c r="F36" i="138"/>
  <c r="F35" i="138"/>
  <c r="F34" i="138"/>
  <c r="F33" i="138"/>
  <c r="F32" i="138"/>
  <c r="F31" i="138"/>
  <c r="F26" i="138"/>
  <c r="F25" i="138"/>
  <c r="G99" i="138"/>
  <c r="G97" i="138"/>
  <c r="G96" i="138"/>
  <c r="G95" i="138"/>
  <c r="G92" i="138"/>
  <c r="G91" i="138"/>
  <c r="G85" i="138"/>
  <c r="G83" i="138"/>
  <c r="G82" i="138"/>
  <c r="G81" i="138"/>
  <c r="G80" i="138"/>
  <c r="G78" i="138"/>
  <c r="G77" i="138"/>
  <c r="G76" i="138"/>
  <c r="G75" i="138"/>
  <c r="G74" i="138"/>
  <c r="G73" i="138"/>
  <c r="G72" i="138"/>
  <c r="G71" i="138"/>
  <c r="G70" i="138"/>
  <c r="G69" i="138"/>
  <c r="G66" i="138"/>
  <c r="G65" i="138"/>
  <c r="G64" i="138"/>
  <c r="G63" i="138"/>
  <c r="G62" i="138"/>
  <c r="G61" i="138"/>
  <c r="G60" i="138"/>
  <c r="G59" i="138"/>
  <c r="G58" i="138"/>
  <c r="G57" i="138"/>
  <c r="G56" i="138"/>
  <c r="G55" i="138"/>
  <c r="G54" i="138"/>
  <c r="G53" i="138"/>
  <c r="G51" i="138"/>
  <c r="G50" i="138"/>
  <c r="G49" i="138"/>
  <c r="G48" i="138"/>
  <c r="G47" i="138"/>
  <c r="G46" i="138"/>
  <c r="G45" i="138"/>
  <c r="G44" i="138"/>
  <c r="G43" i="138"/>
  <c r="G41" i="138"/>
  <c r="G40" i="138"/>
  <c r="G39" i="138"/>
  <c r="G38" i="138"/>
  <c r="G36" i="138"/>
  <c r="G35" i="138"/>
  <c r="G34" i="138"/>
  <c r="G33" i="138"/>
  <c r="G32" i="138"/>
  <c r="G31" i="138"/>
  <c r="G26" i="138"/>
  <c r="G25" i="138"/>
  <c r="H99" i="138"/>
  <c r="H97" i="138"/>
  <c r="H96" i="138"/>
  <c r="H95" i="138"/>
  <c r="H92" i="138"/>
  <c r="H91" i="138"/>
  <c r="H85" i="138"/>
  <c r="H83" i="138"/>
  <c r="H82" i="138"/>
  <c r="H81" i="138"/>
  <c r="H80" i="138"/>
  <c r="H78" i="138"/>
  <c r="H77" i="138"/>
  <c r="H76" i="138"/>
  <c r="H75" i="138"/>
  <c r="H74" i="138"/>
  <c r="H73" i="138"/>
  <c r="H72" i="138"/>
  <c r="H71" i="138"/>
  <c r="H70" i="138"/>
  <c r="H69" i="138"/>
  <c r="H66" i="138"/>
  <c r="H65" i="138"/>
  <c r="H64" i="138"/>
  <c r="H63" i="138"/>
  <c r="H62" i="138"/>
  <c r="H61" i="138"/>
  <c r="H60" i="138"/>
  <c r="H59" i="138"/>
  <c r="H58" i="138"/>
  <c r="H57" i="138"/>
  <c r="H56" i="138"/>
  <c r="H55" i="138"/>
  <c r="H54" i="138"/>
  <c r="H53" i="138"/>
  <c r="H51" i="138"/>
  <c r="H50" i="138"/>
  <c r="H49" i="138"/>
  <c r="H48" i="138"/>
  <c r="H47" i="138"/>
  <c r="H46" i="138"/>
  <c r="H45" i="138"/>
  <c r="H44" i="138"/>
  <c r="H43" i="138"/>
  <c r="H41" i="138"/>
  <c r="H40" i="138"/>
  <c r="H39" i="138"/>
  <c r="H38" i="138"/>
  <c r="H36" i="138"/>
  <c r="H35" i="138"/>
  <c r="H34" i="138"/>
  <c r="H33" i="138"/>
  <c r="H32" i="138"/>
  <c r="H31" i="138"/>
  <c r="H26" i="138"/>
  <c r="H25" i="138"/>
  <c r="H99" i="137"/>
  <c r="H97" i="137"/>
  <c r="H96" i="137"/>
  <c r="H95" i="137"/>
  <c r="H92" i="137"/>
  <c r="H91" i="137"/>
  <c r="H85" i="137"/>
  <c r="H83" i="137"/>
  <c r="H82" i="137"/>
  <c r="H81" i="137"/>
  <c r="H80" i="137"/>
  <c r="H78" i="137"/>
  <c r="H77" i="137"/>
  <c r="H76" i="137"/>
  <c r="H75" i="137"/>
  <c r="H74" i="137"/>
  <c r="H73" i="137"/>
  <c r="H72" i="137"/>
  <c r="H71" i="137"/>
  <c r="H70" i="137"/>
  <c r="H69" i="137"/>
  <c r="H66" i="137"/>
  <c r="H65" i="137"/>
  <c r="H64" i="137"/>
  <c r="H63" i="137"/>
  <c r="H62" i="137"/>
  <c r="H61" i="137"/>
  <c r="H60" i="137"/>
  <c r="H59" i="137"/>
  <c r="H58" i="137"/>
  <c r="H57" i="137"/>
  <c r="H56" i="137"/>
  <c r="H55" i="137"/>
  <c r="H54" i="137"/>
  <c r="H53" i="137"/>
  <c r="H51" i="137"/>
  <c r="H50" i="137"/>
  <c r="H49" i="137"/>
  <c r="H48" i="137"/>
  <c r="H47" i="137"/>
  <c r="H46" i="137"/>
  <c r="H45" i="137"/>
  <c r="H44" i="137"/>
  <c r="H43" i="137"/>
  <c r="H41" i="137"/>
  <c r="H40" i="137"/>
  <c r="H39" i="137"/>
  <c r="H38" i="137"/>
  <c r="H36" i="137"/>
  <c r="H35" i="137"/>
  <c r="H34" i="137"/>
  <c r="H33" i="137"/>
  <c r="H32" i="137"/>
  <c r="H31" i="137"/>
  <c r="H26" i="137"/>
  <c r="H25" i="137"/>
  <c r="L78" i="133"/>
  <c r="K78" i="133"/>
  <c r="J78" i="133"/>
  <c r="I78" i="133"/>
  <c r="H78" i="133"/>
  <c r="G78" i="133"/>
  <c r="F78" i="133"/>
  <c r="E78" i="133"/>
  <c r="D78" i="133"/>
  <c r="C78" i="133"/>
  <c r="L78" i="137"/>
  <c r="K78" i="137"/>
  <c r="J78" i="137"/>
  <c r="I78" i="137"/>
  <c r="G78" i="137"/>
  <c r="F78" i="137"/>
  <c r="E78" i="137"/>
  <c r="D78" i="137"/>
  <c r="C78" i="137"/>
  <c r="M78" i="138"/>
  <c r="K78" i="138"/>
  <c r="J78" i="138"/>
  <c r="I78" i="138"/>
  <c r="I99" i="138"/>
  <c r="I97" i="138"/>
  <c r="I96" i="138"/>
  <c r="I95" i="138"/>
  <c r="I92" i="138"/>
  <c r="I91" i="138"/>
  <c r="I85" i="138"/>
  <c r="I83" i="138"/>
  <c r="I82" i="138"/>
  <c r="I81" i="138"/>
  <c r="I80" i="138"/>
  <c r="I77" i="138"/>
  <c r="I76" i="138"/>
  <c r="I75" i="138"/>
  <c r="I74" i="138"/>
  <c r="I73" i="138"/>
  <c r="I72" i="138"/>
  <c r="I71" i="138"/>
  <c r="I70" i="138"/>
  <c r="I69" i="138"/>
  <c r="I66" i="138"/>
  <c r="I65" i="138"/>
  <c r="I64" i="138"/>
  <c r="I63" i="138"/>
  <c r="I62" i="138"/>
  <c r="I61" i="138"/>
  <c r="I60" i="138"/>
  <c r="I59" i="138"/>
  <c r="I58" i="138"/>
  <c r="I57" i="138"/>
  <c r="I56" i="138"/>
  <c r="I55" i="138"/>
  <c r="I54" i="138"/>
  <c r="I53" i="138"/>
  <c r="I51" i="138"/>
  <c r="I50" i="138"/>
  <c r="I49" i="138"/>
  <c r="I48" i="138"/>
  <c r="I47" i="138"/>
  <c r="I46" i="138"/>
  <c r="I45" i="138"/>
  <c r="I44" i="138"/>
  <c r="I43" i="138"/>
  <c r="I41" i="138"/>
  <c r="I40" i="138"/>
  <c r="I39" i="138"/>
  <c r="I38" i="138"/>
  <c r="I36" i="138"/>
  <c r="I35" i="138"/>
  <c r="I34" i="138"/>
  <c r="I33" i="138"/>
  <c r="I32" i="138"/>
  <c r="I31" i="138"/>
  <c r="I26" i="138"/>
  <c r="I25" i="138"/>
  <c r="C61" i="133"/>
  <c r="D61" i="133"/>
  <c r="E61" i="133"/>
  <c r="F61" i="133"/>
  <c r="G61" i="133"/>
  <c r="H61" i="133"/>
  <c r="I61" i="133"/>
  <c r="J61" i="133"/>
  <c r="K61" i="133"/>
  <c r="L61" i="133"/>
  <c r="C61" i="137"/>
  <c r="D61" i="137"/>
  <c r="E61" i="137"/>
  <c r="F61" i="137"/>
  <c r="G61" i="137"/>
  <c r="I61" i="137"/>
  <c r="J61" i="137"/>
  <c r="K61" i="137"/>
  <c r="L61" i="137"/>
  <c r="J61" i="138"/>
  <c r="K61" i="138"/>
  <c r="M61" i="138"/>
  <c r="J62" i="138"/>
  <c r="J81" i="138"/>
  <c r="J85" i="138"/>
  <c r="J83" i="138"/>
  <c r="J82" i="138"/>
  <c r="J69" i="138"/>
  <c r="J70" i="138"/>
  <c r="J71" i="138"/>
  <c r="J72" i="138"/>
  <c r="J73" i="138"/>
  <c r="J74" i="138"/>
  <c r="J75" i="138"/>
  <c r="J76" i="138"/>
  <c r="J77" i="138"/>
  <c r="J10" i="142" l="1"/>
  <c r="I106" i="142"/>
  <c r="I13" i="142"/>
  <c r="C108" i="142"/>
  <c r="D14" i="142"/>
  <c r="C102" i="142"/>
  <c r="D89" i="142"/>
  <c r="I3" i="140"/>
  <c r="C109" i="142"/>
  <c r="E28" i="141"/>
  <c r="E15" i="141" s="1"/>
  <c r="E14" i="141" s="1"/>
  <c r="C28" i="141"/>
  <c r="C15" i="141" s="1"/>
  <c r="C14" i="141" s="1"/>
  <c r="D28" i="141"/>
  <c r="D15" i="141" s="1"/>
  <c r="D14" i="141" s="1"/>
  <c r="M28" i="141"/>
  <c r="M15" i="141" s="1"/>
  <c r="M14" i="141" s="1"/>
  <c r="K28" i="141"/>
  <c r="K15" i="141" s="1"/>
  <c r="K14" i="141" s="1"/>
  <c r="F28" i="141"/>
  <c r="F15" i="141" s="1"/>
  <c r="F14" i="141" s="1"/>
  <c r="H28" i="141"/>
  <c r="H15" i="141" s="1"/>
  <c r="H14" i="141" s="1"/>
  <c r="J28" i="141"/>
  <c r="J15" i="141" s="1"/>
  <c r="J14" i="141" s="1"/>
  <c r="L28" i="141"/>
  <c r="L15" i="141" s="1"/>
  <c r="L14" i="141" s="1"/>
  <c r="I28" i="141"/>
  <c r="I15" i="141" s="1"/>
  <c r="I14" i="141" s="1"/>
  <c r="G28" i="141"/>
  <c r="G15" i="141" s="1"/>
  <c r="G14" i="141" s="1"/>
  <c r="N107" i="141"/>
  <c r="L94" i="138"/>
  <c r="M61" i="137"/>
  <c r="M79" i="137"/>
  <c r="M78" i="137"/>
  <c r="M52" i="137"/>
  <c r="M67" i="137"/>
  <c r="M84" i="137"/>
  <c r="M98" i="137"/>
  <c r="M98" i="133"/>
  <c r="M52" i="133"/>
  <c r="M84" i="133"/>
  <c r="M78" i="133"/>
  <c r="M61" i="133"/>
  <c r="M79" i="133"/>
  <c r="M67" i="133"/>
  <c r="N84" i="138"/>
  <c r="L30" i="138"/>
  <c r="N61" i="138"/>
  <c r="N67" i="138"/>
  <c r="N78" i="138"/>
  <c r="N52" i="138"/>
  <c r="N98" i="138"/>
  <c r="N79" i="138"/>
  <c r="J13" i="142" l="1"/>
  <c r="I107" i="142"/>
  <c r="C110" i="142"/>
  <c r="D102" i="142"/>
  <c r="E109" i="142"/>
  <c r="H89" i="141"/>
  <c r="H108" i="141"/>
  <c r="F89" i="141"/>
  <c r="F108" i="141"/>
  <c r="J89" i="141"/>
  <c r="J108" i="141"/>
  <c r="D108" i="141"/>
  <c r="D89" i="141"/>
  <c r="I89" i="141"/>
  <c r="I108" i="141"/>
  <c r="E108" i="141"/>
  <c r="E89" i="141"/>
  <c r="L89" i="141"/>
  <c r="L108" i="141"/>
  <c r="K108" i="141"/>
  <c r="K89" i="141"/>
  <c r="M89" i="141"/>
  <c r="M108" i="141"/>
  <c r="G89" i="141"/>
  <c r="G108" i="141"/>
  <c r="C108" i="141"/>
  <c r="C89" i="141"/>
  <c r="N28" i="141"/>
  <c r="H81" i="133"/>
  <c r="I81" i="133"/>
  <c r="J81" i="133"/>
  <c r="K81" i="133"/>
  <c r="L81" i="133"/>
  <c r="C81" i="137"/>
  <c r="D81" i="137"/>
  <c r="F81" i="137"/>
  <c r="G81" i="137"/>
  <c r="I81" i="137"/>
  <c r="J81" i="137"/>
  <c r="K81" i="137"/>
  <c r="L81" i="137"/>
  <c r="K81" i="138"/>
  <c r="N81" i="138" s="1"/>
  <c r="J99" i="138"/>
  <c r="J97" i="138"/>
  <c r="J96" i="138"/>
  <c r="J95" i="138"/>
  <c r="J92" i="138"/>
  <c r="J91" i="138"/>
  <c r="J80" i="138"/>
  <c r="J66" i="138"/>
  <c r="J65" i="138"/>
  <c r="J64" i="138"/>
  <c r="J63" i="138"/>
  <c r="J60" i="138"/>
  <c r="J59" i="138"/>
  <c r="J58" i="138"/>
  <c r="J57" i="138"/>
  <c r="J56" i="138"/>
  <c r="J55" i="138"/>
  <c r="J54" i="138"/>
  <c r="J53" i="138"/>
  <c r="J51" i="138"/>
  <c r="J50" i="138"/>
  <c r="J49" i="138"/>
  <c r="J48" i="138"/>
  <c r="J47" i="138"/>
  <c r="J46" i="138"/>
  <c r="J45" i="138"/>
  <c r="J44" i="138"/>
  <c r="J43" i="138"/>
  <c r="J41" i="138"/>
  <c r="J40" i="138"/>
  <c r="J39" i="138"/>
  <c r="J38" i="138"/>
  <c r="J36" i="138"/>
  <c r="J35" i="138"/>
  <c r="J34" i="138"/>
  <c r="J33" i="138"/>
  <c r="J32" i="138"/>
  <c r="J31" i="138"/>
  <c r="J26" i="138"/>
  <c r="J25" i="138"/>
  <c r="K99" i="138"/>
  <c r="K97" i="138"/>
  <c r="K96" i="138"/>
  <c r="K95" i="138"/>
  <c r="K92" i="138"/>
  <c r="K91" i="138"/>
  <c r="K85" i="138"/>
  <c r="K83" i="138"/>
  <c r="K82" i="138"/>
  <c r="K80" i="138"/>
  <c r="K77" i="138"/>
  <c r="K76" i="138"/>
  <c r="K75" i="138"/>
  <c r="K74" i="138"/>
  <c r="K73" i="138"/>
  <c r="K72" i="138"/>
  <c r="K71" i="138"/>
  <c r="K70" i="138"/>
  <c r="K69" i="138"/>
  <c r="K66" i="138"/>
  <c r="K65" i="138"/>
  <c r="K64" i="138"/>
  <c r="K63" i="138"/>
  <c r="K62" i="138"/>
  <c r="K60" i="138"/>
  <c r="K59" i="138"/>
  <c r="K58" i="138"/>
  <c r="K57" i="138"/>
  <c r="K56" i="138"/>
  <c r="K55" i="138"/>
  <c r="K54" i="138"/>
  <c r="K53" i="138"/>
  <c r="K51" i="138"/>
  <c r="K50" i="138"/>
  <c r="K49" i="138"/>
  <c r="K48" i="138"/>
  <c r="K47" i="138"/>
  <c r="K46" i="138"/>
  <c r="K45" i="138"/>
  <c r="K44" i="138"/>
  <c r="K43" i="138"/>
  <c r="K41" i="138"/>
  <c r="K40" i="138"/>
  <c r="K39" i="138"/>
  <c r="K38" i="138"/>
  <c r="K36" i="138"/>
  <c r="K35" i="138"/>
  <c r="K34" i="138"/>
  <c r="K33" i="138"/>
  <c r="K32" i="138"/>
  <c r="K31" i="138"/>
  <c r="K26" i="138"/>
  <c r="K25" i="138"/>
  <c r="M99" i="138"/>
  <c r="M97" i="138"/>
  <c r="M96" i="138"/>
  <c r="M95" i="138"/>
  <c r="M92" i="138"/>
  <c r="M91" i="138"/>
  <c r="M85" i="138"/>
  <c r="M83" i="138"/>
  <c r="M82" i="138"/>
  <c r="M80" i="138"/>
  <c r="M77" i="138"/>
  <c r="M76" i="138"/>
  <c r="M75" i="138"/>
  <c r="M74" i="138"/>
  <c r="M73" i="138"/>
  <c r="M72" i="138"/>
  <c r="M71" i="138"/>
  <c r="M70" i="138"/>
  <c r="M69" i="138"/>
  <c r="M66" i="138"/>
  <c r="M65" i="138"/>
  <c r="M64" i="138"/>
  <c r="M63" i="138"/>
  <c r="M62" i="138"/>
  <c r="M60" i="138"/>
  <c r="M59" i="138"/>
  <c r="M58" i="138"/>
  <c r="M57" i="138"/>
  <c r="M56" i="138"/>
  <c r="M55" i="138"/>
  <c r="M54" i="138"/>
  <c r="M53" i="138"/>
  <c r="M51" i="138"/>
  <c r="M50" i="138"/>
  <c r="M49" i="138"/>
  <c r="M48" i="138"/>
  <c r="M47" i="138"/>
  <c r="M46" i="138"/>
  <c r="M45" i="138"/>
  <c r="M44" i="138"/>
  <c r="M43" i="138"/>
  <c r="M41" i="138"/>
  <c r="M40" i="138"/>
  <c r="M35" i="138"/>
  <c r="M34" i="138"/>
  <c r="M33" i="138"/>
  <c r="M32" i="138"/>
  <c r="M31" i="138"/>
  <c r="M26" i="138"/>
  <c r="M25" i="138"/>
  <c r="N137" i="138"/>
  <c r="N136" i="138"/>
  <c r="N135" i="138"/>
  <c r="N134" i="138"/>
  <c r="N133" i="138"/>
  <c r="L24" i="138"/>
  <c r="L23" i="138"/>
  <c r="L22" i="138"/>
  <c r="L21" i="138"/>
  <c r="L20" i="138"/>
  <c r="L19" i="138"/>
  <c r="L18" i="138"/>
  <c r="L17" i="138"/>
  <c r="L16" i="138"/>
  <c r="N15" i="141" l="1"/>
  <c r="N14" i="141" s="1"/>
  <c r="B36" i="135" s="1"/>
  <c r="I28" i="142"/>
  <c r="E4" i="139"/>
  <c r="B47" i="136"/>
  <c r="B46" i="136"/>
  <c r="E5" i="139"/>
  <c r="E14" i="139"/>
  <c r="B56" i="136"/>
  <c r="H5" i="140"/>
  <c r="B49" i="136"/>
  <c r="E13" i="139"/>
  <c r="B51" i="136"/>
  <c r="E8" i="139"/>
  <c r="E6" i="139"/>
  <c r="B50" i="136"/>
  <c r="E11" i="139"/>
  <c r="B52" i="136"/>
  <c r="B48" i="136"/>
  <c r="E10" i="139"/>
  <c r="B53" i="136"/>
  <c r="E7" i="139"/>
  <c r="E9" i="139"/>
  <c r="B54" i="136"/>
  <c r="B55" i="136"/>
  <c r="E12" i="139"/>
  <c r="E110" i="142"/>
  <c r="D102" i="141"/>
  <c r="D110" i="141" s="1"/>
  <c r="D109" i="141"/>
  <c r="J102" i="141"/>
  <c r="J110" i="141" s="1"/>
  <c r="J109" i="141"/>
  <c r="E102" i="141"/>
  <c r="E110" i="141" s="1"/>
  <c r="E109" i="141"/>
  <c r="F109" i="141"/>
  <c r="F102" i="141"/>
  <c r="F110" i="141" s="1"/>
  <c r="I109" i="141"/>
  <c r="I102" i="141"/>
  <c r="I110" i="141" s="1"/>
  <c r="H102" i="141"/>
  <c r="H110" i="141" s="1"/>
  <c r="H109" i="141"/>
  <c r="L109" i="141"/>
  <c r="L102" i="141"/>
  <c r="L110" i="141" s="1"/>
  <c r="K102" i="141"/>
  <c r="K110" i="141" s="1"/>
  <c r="K109" i="141"/>
  <c r="N108" i="141"/>
  <c r="N89" i="141"/>
  <c r="M102" i="141"/>
  <c r="M110" i="141" s="1"/>
  <c r="M109" i="141"/>
  <c r="G102" i="141"/>
  <c r="G110" i="141" s="1"/>
  <c r="G109" i="141"/>
  <c r="C102" i="141"/>
  <c r="C110" i="141" s="1"/>
  <c r="C109" i="141"/>
  <c r="M81" i="137"/>
  <c r="M81" i="133"/>
  <c r="M24" i="138"/>
  <c r="J24" i="138"/>
  <c r="I24" i="138"/>
  <c r="H24" i="138"/>
  <c r="G24" i="138"/>
  <c r="F24" i="138"/>
  <c r="E24" i="138"/>
  <c r="D24" i="138"/>
  <c r="C24" i="138"/>
  <c r="M23" i="138"/>
  <c r="J23" i="138"/>
  <c r="I23" i="138"/>
  <c r="H23" i="138"/>
  <c r="G23" i="138"/>
  <c r="F23" i="138"/>
  <c r="E23" i="138"/>
  <c r="D23" i="138"/>
  <c r="C23" i="138"/>
  <c r="M22" i="138"/>
  <c r="J22" i="138"/>
  <c r="I22" i="138"/>
  <c r="H22" i="138"/>
  <c r="G22" i="138"/>
  <c r="F22" i="138"/>
  <c r="E22" i="138"/>
  <c r="D22" i="138"/>
  <c r="C22" i="138"/>
  <c r="M21" i="138"/>
  <c r="J21" i="138"/>
  <c r="I21" i="138"/>
  <c r="H21" i="138"/>
  <c r="G21" i="138"/>
  <c r="F21" i="138"/>
  <c r="E21" i="138"/>
  <c r="D21" i="138"/>
  <c r="C21" i="138"/>
  <c r="M20" i="138"/>
  <c r="J20" i="138"/>
  <c r="I20" i="138"/>
  <c r="H20" i="138"/>
  <c r="G20" i="138"/>
  <c r="F20" i="138"/>
  <c r="E20" i="138"/>
  <c r="D20" i="138"/>
  <c r="C20" i="138"/>
  <c r="M19" i="138"/>
  <c r="J19" i="138"/>
  <c r="I19" i="138"/>
  <c r="H19" i="138"/>
  <c r="G19" i="138"/>
  <c r="F19" i="138"/>
  <c r="E19" i="138"/>
  <c r="D19" i="138"/>
  <c r="C19" i="138"/>
  <c r="M18" i="138"/>
  <c r="J18" i="138"/>
  <c r="I18" i="138"/>
  <c r="H18" i="138"/>
  <c r="G18" i="138"/>
  <c r="F18" i="138"/>
  <c r="E18" i="138"/>
  <c r="D18" i="138"/>
  <c r="C18" i="138"/>
  <c r="M17" i="138"/>
  <c r="J17" i="138"/>
  <c r="I17" i="138"/>
  <c r="H17" i="138"/>
  <c r="G17" i="138"/>
  <c r="F17" i="138"/>
  <c r="E17" i="138"/>
  <c r="D17" i="138"/>
  <c r="C17" i="138"/>
  <c r="M16" i="138"/>
  <c r="J16" i="138"/>
  <c r="I16" i="138"/>
  <c r="H16" i="138"/>
  <c r="G16" i="138"/>
  <c r="F16" i="138"/>
  <c r="E16" i="138"/>
  <c r="D16" i="138"/>
  <c r="C16" i="138"/>
  <c r="I15" i="142" l="1"/>
  <c r="J28" i="142"/>
  <c r="I5" i="140"/>
  <c r="H6" i="140"/>
  <c r="B37" i="135"/>
  <c r="E3" i="139"/>
  <c r="N109" i="141"/>
  <c r="N102" i="141"/>
  <c r="N99" i="138"/>
  <c r="N97" i="138"/>
  <c r="N96" i="138"/>
  <c r="M94" i="138"/>
  <c r="K94" i="138"/>
  <c r="J94" i="138"/>
  <c r="I94" i="138"/>
  <c r="H94" i="138"/>
  <c r="G94" i="138"/>
  <c r="F94" i="138"/>
  <c r="E94" i="138"/>
  <c r="D94" i="138"/>
  <c r="N95" i="138"/>
  <c r="N92" i="138"/>
  <c r="M90" i="138"/>
  <c r="K90" i="138"/>
  <c r="I90" i="138"/>
  <c r="H90" i="138"/>
  <c r="G90" i="138"/>
  <c r="F90" i="138"/>
  <c r="E90" i="138"/>
  <c r="D90" i="138"/>
  <c r="N91" i="138"/>
  <c r="J90" i="138"/>
  <c r="N85" i="138"/>
  <c r="N83" i="138"/>
  <c r="N82" i="138"/>
  <c r="N80" i="138"/>
  <c r="N77" i="138"/>
  <c r="N76" i="138"/>
  <c r="N75" i="138"/>
  <c r="N74" i="138"/>
  <c r="N73" i="138"/>
  <c r="N72" i="138"/>
  <c r="N71" i="138"/>
  <c r="N70" i="138"/>
  <c r="N69" i="138"/>
  <c r="N66" i="138"/>
  <c r="N65" i="138"/>
  <c r="N64" i="138"/>
  <c r="N63" i="138"/>
  <c r="N62" i="138"/>
  <c r="N60" i="138"/>
  <c r="N59" i="138"/>
  <c r="N58" i="138"/>
  <c r="N57" i="138"/>
  <c r="N56" i="138"/>
  <c r="N55" i="138"/>
  <c r="N54" i="138"/>
  <c r="N53" i="138"/>
  <c r="N51" i="138"/>
  <c r="N50" i="138"/>
  <c r="N49" i="138"/>
  <c r="N48" i="138"/>
  <c r="N47" i="138"/>
  <c r="N46" i="138"/>
  <c r="N45" i="138"/>
  <c r="N44" i="138"/>
  <c r="N43" i="138"/>
  <c r="N41" i="138"/>
  <c r="N40" i="138"/>
  <c r="N39" i="138"/>
  <c r="M30" i="138"/>
  <c r="N38" i="138"/>
  <c r="N36" i="138"/>
  <c r="N35" i="138"/>
  <c r="N34" i="138"/>
  <c r="N33" i="138"/>
  <c r="N32" i="138"/>
  <c r="K30" i="138"/>
  <c r="J30" i="138"/>
  <c r="I30" i="138"/>
  <c r="H30" i="138"/>
  <c r="G30" i="138"/>
  <c r="F30" i="138"/>
  <c r="E30" i="138"/>
  <c r="D30" i="138"/>
  <c r="N31" i="138"/>
  <c r="N27" i="138"/>
  <c r="N26" i="138"/>
  <c r="N25" i="138"/>
  <c r="N7" i="138"/>
  <c r="I14" i="142" l="1"/>
  <c r="J15" i="142"/>
  <c r="N110" i="141"/>
  <c r="B38" i="135"/>
  <c r="I6" i="140"/>
  <c r="N30" i="138"/>
  <c r="N90" i="138"/>
  <c r="N94" i="138"/>
  <c r="N18" i="138"/>
  <c r="C94" i="138"/>
  <c r="N19" i="138"/>
  <c r="N20" i="138"/>
  <c r="N17" i="138"/>
  <c r="N21" i="138"/>
  <c r="N22" i="138"/>
  <c r="N23" i="138"/>
  <c r="N16" i="138"/>
  <c r="N24" i="138"/>
  <c r="C30" i="138"/>
  <c r="C90" i="138"/>
  <c r="I89" i="142" l="1"/>
  <c r="J14" i="142"/>
  <c r="I108" i="142"/>
  <c r="L11" i="137"/>
  <c r="L6" i="137"/>
  <c r="L5" i="137"/>
  <c r="I102" i="142" l="1"/>
  <c r="J89" i="142"/>
  <c r="I109" i="142"/>
  <c r="K11" i="137"/>
  <c r="K6" i="137"/>
  <c r="K5" i="137"/>
  <c r="J102" i="142" l="1"/>
  <c r="I110" i="142"/>
  <c r="J11" i="137"/>
  <c r="J6" i="137"/>
  <c r="J5" i="137"/>
  <c r="I11" i="137" l="1"/>
  <c r="I6" i="137"/>
  <c r="I5" i="137"/>
  <c r="H11" i="137" l="1"/>
  <c r="H6" i="137"/>
  <c r="H5" i="137"/>
  <c r="G11" i="137" l="1"/>
  <c r="G6" i="137"/>
  <c r="G5" i="137"/>
  <c r="F11" i="137" l="1"/>
  <c r="F6" i="137"/>
  <c r="F5" i="137"/>
  <c r="D6" i="137" l="1"/>
  <c r="D5" i="137"/>
  <c r="D11" i="137" l="1"/>
  <c r="E11" i="137" l="1"/>
  <c r="E10" i="137" s="1"/>
  <c r="E6" i="137"/>
  <c r="E5" i="137"/>
  <c r="C11" i="137"/>
  <c r="C6" i="137"/>
  <c r="C5" i="137"/>
  <c r="E9" i="137" l="1"/>
  <c r="E4" i="137"/>
  <c r="M137" i="137" a="1"/>
  <c r="M137" i="137" s="1"/>
  <c r="M136" i="137" a="1"/>
  <c r="M136" i="137" s="1"/>
  <c r="M135" i="137" a="1"/>
  <c r="M135" i="137" s="1"/>
  <c r="M134" i="137" a="1"/>
  <c r="M134" i="137" s="1"/>
  <c r="M133" i="137" a="1"/>
  <c r="M133" i="137" s="1"/>
  <c r="E13" i="137" l="1"/>
  <c r="C6" i="139"/>
  <c r="C73" i="137"/>
  <c r="D73" i="137"/>
  <c r="E73" i="137"/>
  <c r="F73" i="137"/>
  <c r="G73" i="137"/>
  <c r="I73" i="137"/>
  <c r="J73" i="137"/>
  <c r="K73" i="137"/>
  <c r="L73" i="137"/>
  <c r="C73" i="133"/>
  <c r="D73" i="133"/>
  <c r="E73" i="133"/>
  <c r="F73" i="133"/>
  <c r="G73" i="133"/>
  <c r="H73" i="133"/>
  <c r="I73" i="133"/>
  <c r="J73" i="133"/>
  <c r="K73" i="133"/>
  <c r="L73" i="133"/>
  <c r="L99" i="137"/>
  <c r="L97" i="137"/>
  <c r="L96" i="137"/>
  <c r="L95" i="137"/>
  <c r="L92" i="137"/>
  <c r="L91" i="137"/>
  <c r="L85" i="137"/>
  <c r="L83" i="137"/>
  <c r="L82" i="137"/>
  <c r="L80" i="137"/>
  <c r="L77" i="137"/>
  <c r="L76" i="137"/>
  <c r="L75" i="137"/>
  <c r="L74" i="137"/>
  <c r="L72" i="137"/>
  <c r="L71" i="137"/>
  <c r="L70" i="137"/>
  <c r="L69" i="137"/>
  <c r="L66" i="137"/>
  <c r="L65" i="137"/>
  <c r="L64" i="137"/>
  <c r="L63" i="137"/>
  <c r="L62" i="137"/>
  <c r="L60" i="137"/>
  <c r="L59" i="137"/>
  <c r="L58" i="137"/>
  <c r="L57" i="137"/>
  <c r="L56" i="137"/>
  <c r="L55" i="137"/>
  <c r="L54" i="137"/>
  <c r="L53" i="137"/>
  <c r="L51" i="137"/>
  <c r="L50" i="137"/>
  <c r="L49" i="137"/>
  <c r="L48" i="137"/>
  <c r="L47" i="137"/>
  <c r="L46" i="137"/>
  <c r="L45" i="137"/>
  <c r="L44" i="137"/>
  <c r="L43" i="137"/>
  <c r="L41" i="137"/>
  <c r="L40" i="137"/>
  <c r="L39" i="137"/>
  <c r="L38" i="137"/>
  <c r="L36" i="137"/>
  <c r="L35" i="137"/>
  <c r="L34" i="137"/>
  <c r="L33" i="137"/>
  <c r="L32" i="137"/>
  <c r="L31" i="137"/>
  <c r="L26" i="137"/>
  <c r="L25" i="137"/>
  <c r="K65" i="137"/>
  <c r="J65" i="137"/>
  <c r="I65" i="137"/>
  <c r="G65" i="137"/>
  <c r="F65" i="137"/>
  <c r="E65" i="137"/>
  <c r="D65" i="137"/>
  <c r="C65" i="137"/>
  <c r="C65" i="133"/>
  <c r="D65" i="133"/>
  <c r="E65" i="133"/>
  <c r="F65" i="133"/>
  <c r="G65" i="133"/>
  <c r="H65" i="133"/>
  <c r="I65" i="133"/>
  <c r="J65" i="133"/>
  <c r="K65" i="133"/>
  <c r="L65" i="133"/>
  <c r="K99" i="137"/>
  <c r="K97" i="137"/>
  <c r="K96" i="137"/>
  <c r="K95" i="137"/>
  <c r="K92" i="137"/>
  <c r="K91" i="137"/>
  <c r="K85" i="137"/>
  <c r="K83" i="137"/>
  <c r="K82" i="137"/>
  <c r="K80" i="137"/>
  <c r="K77" i="137"/>
  <c r="K76" i="137"/>
  <c r="K75" i="137"/>
  <c r="K74" i="137"/>
  <c r="K72" i="137"/>
  <c r="K71" i="137"/>
  <c r="K70" i="137"/>
  <c r="K69" i="137"/>
  <c r="K66" i="137"/>
  <c r="K64" i="137"/>
  <c r="K63" i="137"/>
  <c r="K62" i="137"/>
  <c r="K60" i="137"/>
  <c r="K59" i="137"/>
  <c r="K58" i="137"/>
  <c r="K57" i="137"/>
  <c r="K56" i="137"/>
  <c r="K55" i="137"/>
  <c r="K54" i="137"/>
  <c r="K53" i="137"/>
  <c r="K51" i="137"/>
  <c r="K50" i="137"/>
  <c r="K49" i="137"/>
  <c r="K48" i="137"/>
  <c r="K47" i="137"/>
  <c r="K46" i="137"/>
  <c r="K45" i="137"/>
  <c r="K44" i="137"/>
  <c r="K43" i="137"/>
  <c r="K41" i="137"/>
  <c r="K40" i="137"/>
  <c r="K39" i="137"/>
  <c r="K38" i="137"/>
  <c r="K36" i="137"/>
  <c r="K35" i="137"/>
  <c r="K34" i="137"/>
  <c r="K33" i="137"/>
  <c r="K32" i="137"/>
  <c r="K31" i="137"/>
  <c r="K26" i="137"/>
  <c r="K25" i="137"/>
  <c r="J99" i="137"/>
  <c r="J97" i="137"/>
  <c r="J96" i="137"/>
  <c r="J95" i="137"/>
  <c r="J92" i="137"/>
  <c r="J91" i="137"/>
  <c r="J85" i="137"/>
  <c r="J83" i="137"/>
  <c r="J82" i="137"/>
  <c r="J80" i="137"/>
  <c r="J77" i="137"/>
  <c r="J76" i="137"/>
  <c r="J75" i="137"/>
  <c r="J74" i="137"/>
  <c r="J72" i="137"/>
  <c r="J71" i="137"/>
  <c r="J70" i="137"/>
  <c r="J69" i="137"/>
  <c r="J66" i="137"/>
  <c r="J64" i="137"/>
  <c r="J63" i="137"/>
  <c r="J62" i="137"/>
  <c r="J60" i="137"/>
  <c r="J59" i="137"/>
  <c r="J58" i="137"/>
  <c r="J57" i="137"/>
  <c r="J56" i="137"/>
  <c r="J55" i="137"/>
  <c r="J54" i="137"/>
  <c r="J53" i="137"/>
  <c r="J51" i="137"/>
  <c r="J50" i="137"/>
  <c r="J49" i="137"/>
  <c r="J48" i="137"/>
  <c r="J47" i="137"/>
  <c r="J46" i="137"/>
  <c r="J45" i="137"/>
  <c r="J44" i="137"/>
  <c r="J43" i="137"/>
  <c r="J41" i="137"/>
  <c r="J40" i="137"/>
  <c r="J39" i="137"/>
  <c r="J38" i="137"/>
  <c r="J36" i="137"/>
  <c r="J35" i="137"/>
  <c r="J34" i="137"/>
  <c r="J33" i="137"/>
  <c r="J32" i="137"/>
  <c r="J31" i="137"/>
  <c r="J26" i="137"/>
  <c r="J25" i="137"/>
  <c r="C38" i="137"/>
  <c r="D38" i="137"/>
  <c r="E38" i="137"/>
  <c r="F38" i="137"/>
  <c r="G38" i="137"/>
  <c r="I38" i="137"/>
  <c r="C39" i="137"/>
  <c r="D39" i="137"/>
  <c r="E39" i="137"/>
  <c r="F39" i="137"/>
  <c r="G39" i="137"/>
  <c r="I39" i="137"/>
  <c r="C38" i="133"/>
  <c r="D38" i="133"/>
  <c r="E38" i="133"/>
  <c r="F38" i="133"/>
  <c r="G38" i="133"/>
  <c r="H38" i="133"/>
  <c r="I38" i="133"/>
  <c r="J38" i="133"/>
  <c r="K38" i="133"/>
  <c r="L38" i="133"/>
  <c r="I99" i="137"/>
  <c r="I97" i="137"/>
  <c r="I96" i="137"/>
  <c r="I95" i="137"/>
  <c r="I92" i="137"/>
  <c r="I91" i="137"/>
  <c r="I85" i="137"/>
  <c r="I83" i="137"/>
  <c r="I82" i="137"/>
  <c r="I80" i="137"/>
  <c r="I77" i="137"/>
  <c r="I76" i="137"/>
  <c r="I75" i="137"/>
  <c r="I74" i="137"/>
  <c r="I72" i="137"/>
  <c r="I71" i="137"/>
  <c r="I70" i="137"/>
  <c r="I69" i="137"/>
  <c r="I66" i="137"/>
  <c r="I64" i="137"/>
  <c r="I63" i="137"/>
  <c r="I62" i="137"/>
  <c r="I60" i="137"/>
  <c r="I59" i="137"/>
  <c r="I58" i="137"/>
  <c r="I57" i="137"/>
  <c r="I56" i="137"/>
  <c r="I55" i="137"/>
  <c r="I54" i="137"/>
  <c r="I53" i="137"/>
  <c r="I51" i="137"/>
  <c r="I50" i="137"/>
  <c r="I49" i="137"/>
  <c r="I48" i="137"/>
  <c r="I47" i="137"/>
  <c r="I46" i="137"/>
  <c r="I45" i="137"/>
  <c r="I44" i="137"/>
  <c r="I43" i="137"/>
  <c r="I41" i="137"/>
  <c r="I40" i="137"/>
  <c r="I36" i="137"/>
  <c r="I35" i="137"/>
  <c r="I34" i="137"/>
  <c r="I33" i="137"/>
  <c r="I32" i="137"/>
  <c r="I31" i="137"/>
  <c r="I26" i="137"/>
  <c r="I25" i="137"/>
  <c r="C83" i="137"/>
  <c r="D83" i="137"/>
  <c r="E83" i="137"/>
  <c r="F83" i="137"/>
  <c r="G83" i="137"/>
  <c r="C83" i="133"/>
  <c r="D83" i="133"/>
  <c r="E83" i="133"/>
  <c r="F83" i="133"/>
  <c r="G83" i="133"/>
  <c r="H83" i="133"/>
  <c r="I83" i="133"/>
  <c r="J83" i="133"/>
  <c r="K83" i="133"/>
  <c r="L83" i="133"/>
  <c r="C70" i="137"/>
  <c r="D70" i="137"/>
  <c r="E70" i="137"/>
  <c r="F70" i="137"/>
  <c r="G70" i="137"/>
  <c r="C70" i="133"/>
  <c r="D70" i="133"/>
  <c r="E70" i="133"/>
  <c r="F70" i="133"/>
  <c r="G70" i="133"/>
  <c r="H70" i="133"/>
  <c r="I70" i="133"/>
  <c r="J70" i="133"/>
  <c r="K70" i="133"/>
  <c r="L70" i="133"/>
  <c r="G99" i="137"/>
  <c r="G97" i="137"/>
  <c r="G96" i="137"/>
  <c r="G95" i="137"/>
  <c r="G92" i="137"/>
  <c r="G91" i="137"/>
  <c r="G85" i="137"/>
  <c r="G82" i="137"/>
  <c r="G80" i="137"/>
  <c r="G77" i="137"/>
  <c r="G76" i="137"/>
  <c r="G75" i="137"/>
  <c r="G74" i="137"/>
  <c r="G72" i="137"/>
  <c r="G71" i="137"/>
  <c r="G69" i="137"/>
  <c r="G66" i="137"/>
  <c r="G64" i="137"/>
  <c r="G63" i="137"/>
  <c r="G62" i="137"/>
  <c r="G60" i="137"/>
  <c r="G59" i="137"/>
  <c r="G58" i="137"/>
  <c r="G57" i="137"/>
  <c r="G56" i="137"/>
  <c r="G55" i="137"/>
  <c r="G54" i="137"/>
  <c r="G53" i="137"/>
  <c r="G51" i="137"/>
  <c r="G50" i="137"/>
  <c r="G49" i="137"/>
  <c r="G48" i="137"/>
  <c r="G47" i="137"/>
  <c r="G46" i="137"/>
  <c r="G45" i="137"/>
  <c r="G44" i="137"/>
  <c r="G43" i="137"/>
  <c r="G41" i="137"/>
  <c r="G40" i="137"/>
  <c r="G36" i="137"/>
  <c r="G35" i="137"/>
  <c r="G34" i="137"/>
  <c r="G33" i="137"/>
  <c r="G32" i="137"/>
  <c r="G31" i="137"/>
  <c r="G26" i="137"/>
  <c r="G25" i="137"/>
  <c r="F99" i="137"/>
  <c r="F97" i="137"/>
  <c r="F96" i="137"/>
  <c r="F95" i="137"/>
  <c r="F92" i="137"/>
  <c r="F91" i="137"/>
  <c r="F85" i="137"/>
  <c r="F82" i="137"/>
  <c r="F80" i="137"/>
  <c r="F77" i="137"/>
  <c r="F76" i="137"/>
  <c r="F75" i="137"/>
  <c r="F74" i="137"/>
  <c r="F72" i="137"/>
  <c r="F71" i="137"/>
  <c r="F69" i="137"/>
  <c r="F66" i="137"/>
  <c r="F64" i="137"/>
  <c r="F63" i="137"/>
  <c r="F62" i="137"/>
  <c r="F60" i="137"/>
  <c r="F59" i="137"/>
  <c r="F58" i="137"/>
  <c r="F57" i="137"/>
  <c r="F56" i="137"/>
  <c r="F55" i="137"/>
  <c r="F54" i="137"/>
  <c r="F53" i="137"/>
  <c r="F51" i="137"/>
  <c r="F50" i="137"/>
  <c r="F49" i="137"/>
  <c r="F48" i="137"/>
  <c r="F47" i="137"/>
  <c r="F46" i="137"/>
  <c r="F45" i="137"/>
  <c r="F44" i="137"/>
  <c r="F43" i="137"/>
  <c r="F41" i="137"/>
  <c r="F40" i="137"/>
  <c r="F36" i="137"/>
  <c r="F35" i="137"/>
  <c r="F34" i="137"/>
  <c r="F33" i="137"/>
  <c r="F32" i="137"/>
  <c r="F31" i="137"/>
  <c r="F26" i="137"/>
  <c r="F25" i="137"/>
  <c r="C76" i="137"/>
  <c r="D76" i="137"/>
  <c r="E76" i="137"/>
  <c r="C76" i="133"/>
  <c r="D76" i="133"/>
  <c r="E76" i="133"/>
  <c r="F76" i="133"/>
  <c r="G76" i="133"/>
  <c r="H76" i="133"/>
  <c r="I76" i="133"/>
  <c r="J76" i="133"/>
  <c r="K76" i="133"/>
  <c r="L76" i="133"/>
  <c r="E80" i="137"/>
  <c r="E53" i="137"/>
  <c r="E48" i="137"/>
  <c r="E32" i="137"/>
  <c r="E99" i="137"/>
  <c r="E97" i="137"/>
  <c r="E96" i="137"/>
  <c r="E95" i="137"/>
  <c r="E92" i="137"/>
  <c r="E91" i="137"/>
  <c r="E85" i="137"/>
  <c r="E82" i="137"/>
  <c r="E77" i="137"/>
  <c r="E75" i="137"/>
  <c r="E74" i="137"/>
  <c r="E72" i="137"/>
  <c r="E71" i="137"/>
  <c r="E69" i="137"/>
  <c r="E66" i="137"/>
  <c r="E64" i="137"/>
  <c r="E63" i="137"/>
  <c r="E62" i="137"/>
  <c r="E60" i="137"/>
  <c r="E59" i="137"/>
  <c r="E58" i="137"/>
  <c r="E57" i="137"/>
  <c r="E56" i="137"/>
  <c r="E55" i="137"/>
  <c r="E54" i="137"/>
  <c r="E51" i="137"/>
  <c r="E50" i="137"/>
  <c r="E49" i="137"/>
  <c r="E47" i="137"/>
  <c r="E46" i="137"/>
  <c r="E45" i="137"/>
  <c r="E44" i="137"/>
  <c r="E43" i="137"/>
  <c r="E41" i="137"/>
  <c r="E40" i="137"/>
  <c r="E36" i="137"/>
  <c r="E35" i="137"/>
  <c r="E34" i="137"/>
  <c r="E33" i="137"/>
  <c r="E31" i="137"/>
  <c r="E26" i="137"/>
  <c r="E25" i="137"/>
  <c r="D99" i="137"/>
  <c r="C99" i="137"/>
  <c r="C99" i="133"/>
  <c r="D99" i="133"/>
  <c r="E99" i="133"/>
  <c r="F99" i="133"/>
  <c r="G99" i="133"/>
  <c r="H99" i="133"/>
  <c r="I99" i="133"/>
  <c r="J99" i="133"/>
  <c r="K99" i="133"/>
  <c r="L99" i="133"/>
  <c r="D26" i="137"/>
  <c r="D25" i="137"/>
  <c r="C34" i="137"/>
  <c r="D34" i="137"/>
  <c r="E59" i="133"/>
  <c r="F59" i="133"/>
  <c r="G59" i="133"/>
  <c r="H59" i="133"/>
  <c r="I59" i="133"/>
  <c r="J59" i="133"/>
  <c r="K59" i="133"/>
  <c r="L59" i="133"/>
  <c r="E36" i="133"/>
  <c r="F36" i="133"/>
  <c r="G36" i="133"/>
  <c r="H36" i="133"/>
  <c r="I36" i="133"/>
  <c r="J36" i="133"/>
  <c r="K36" i="133"/>
  <c r="L36" i="133"/>
  <c r="C34" i="133"/>
  <c r="D34" i="133"/>
  <c r="E34" i="133"/>
  <c r="F34" i="133"/>
  <c r="G34" i="133"/>
  <c r="H34" i="133"/>
  <c r="I34" i="133"/>
  <c r="J34" i="133"/>
  <c r="K34" i="133"/>
  <c r="L34" i="133"/>
  <c r="C63" i="137"/>
  <c r="D63" i="137"/>
  <c r="C63" i="133"/>
  <c r="D63" i="133"/>
  <c r="E63" i="133"/>
  <c r="F63" i="133"/>
  <c r="G63" i="133"/>
  <c r="H63" i="133"/>
  <c r="I63" i="133"/>
  <c r="J63" i="133"/>
  <c r="K63" i="133"/>
  <c r="L63" i="133"/>
  <c r="M39" i="137" l="1"/>
  <c r="M38" i="137"/>
  <c r="M38" i="133"/>
  <c r="K90" i="137"/>
  <c r="G90" i="137"/>
  <c r="K94" i="137"/>
  <c r="L90" i="137"/>
  <c r="J90" i="137"/>
  <c r="L94" i="137"/>
  <c r="M65" i="133"/>
  <c r="M73" i="133"/>
  <c r="I90" i="137"/>
  <c r="H90" i="137"/>
  <c r="M65" i="137"/>
  <c r="M76" i="137"/>
  <c r="M73" i="137"/>
  <c r="L30" i="137"/>
  <c r="K30" i="137"/>
  <c r="M83" i="137"/>
  <c r="J30" i="137"/>
  <c r="J94" i="137"/>
  <c r="M99" i="137"/>
  <c r="M70" i="137"/>
  <c r="M76" i="133"/>
  <c r="M99" i="133"/>
  <c r="M83" i="133"/>
  <c r="M34" i="133"/>
  <c r="M70" i="133"/>
  <c r="M63" i="133"/>
  <c r="G94" i="137"/>
  <c r="I94" i="137"/>
  <c r="I30" i="137"/>
  <c r="H94" i="137"/>
  <c r="H30" i="137"/>
  <c r="G30" i="137"/>
  <c r="F30" i="137"/>
  <c r="F90" i="137"/>
  <c r="F94" i="137"/>
  <c r="M34" i="137"/>
  <c r="M63" i="137"/>
  <c r="M137" i="133" l="1"/>
  <c r="M136" i="133"/>
  <c r="M135" i="133"/>
  <c r="M134" i="133"/>
  <c r="M133" i="133"/>
  <c r="C26" i="137"/>
  <c r="C25" i="137"/>
  <c r="L26" i="133"/>
  <c r="L25" i="133"/>
  <c r="K26" i="133"/>
  <c r="K25" i="133"/>
  <c r="J26" i="133"/>
  <c r="J25" i="133"/>
  <c r="I26" i="133"/>
  <c r="I25" i="133"/>
  <c r="H26" i="133"/>
  <c r="H25" i="133"/>
  <c r="G26" i="133"/>
  <c r="G25" i="133"/>
  <c r="F26" i="133"/>
  <c r="F25" i="133"/>
  <c r="E26" i="133"/>
  <c r="E25" i="133"/>
  <c r="D26" i="133"/>
  <c r="D25" i="133"/>
  <c r="C26" i="133"/>
  <c r="C25" i="133"/>
  <c r="M26" i="137" l="1"/>
  <c r="M25" i="137"/>
  <c r="D36" i="133"/>
  <c r="D82" i="133"/>
  <c r="D59" i="133"/>
  <c r="D60" i="133"/>
  <c r="D62" i="133"/>
  <c r="D64" i="133"/>
  <c r="D66" i="133"/>
  <c r="D69" i="133"/>
  <c r="D71" i="133"/>
  <c r="D72" i="133"/>
  <c r="D74" i="133"/>
  <c r="D75" i="133"/>
  <c r="D77" i="133"/>
  <c r="D50" i="133"/>
  <c r="D51" i="133"/>
  <c r="D53" i="133"/>
  <c r="D54" i="133"/>
  <c r="D55" i="133"/>
  <c r="D56" i="133"/>
  <c r="D57" i="133"/>
  <c r="D58" i="133"/>
  <c r="D80" i="133"/>
  <c r="D85" i="133"/>
  <c r="D62" i="137"/>
  <c r="D64" i="137"/>
  <c r="D66" i="137"/>
  <c r="D69" i="137"/>
  <c r="D71" i="137"/>
  <c r="D72" i="137"/>
  <c r="D74" i="137"/>
  <c r="D75" i="137"/>
  <c r="D82" i="137"/>
  <c r="D59" i="137"/>
  <c r="D36" i="137"/>
  <c r="D97" i="137"/>
  <c r="D96" i="137"/>
  <c r="D95" i="137"/>
  <c r="D92" i="137"/>
  <c r="D91" i="137"/>
  <c r="D85" i="137"/>
  <c r="D80" i="137"/>
  <c r="D77" i="137"/>
  <c r="D60" i="137"/>
  <c r="D58" i="137"/>
  <c r="D57" i="137"/>
  <c r="D56" i="137"/>
  <c r="D55" i="137"/>
  <c r="D54" i="137"/>
  <c r="D53" i="137"/>
  <c r="D51" i="137"/>
  <c r="D50" i="137"/>
  <c r="D49" i="137"/>
  <c r="D48" i="137"/>
  <c r="D47" i="137"/>
  <c r="D46" i="137"/>
  <c r="D45" i="137"/>
  <c r="D44" i="137"/>
  <c r="D43" i="137"/>
  <c r="D41" i="137"/>
  <c r="D40" i="137"/>
  <c r="D35" i="137"/>
  <c r="D33" i="137"/>
  <c r="D32" i="137"/>
  <c r="D31" i="137"/>
  <c r="C97" i="137"/>
  <c r="C96" i="137"/>
  <c r="C95" i="137"/>
  <c r="C92" i="137"/>
  <c r="C91" i="137"/>
  <c r="C85" i="137"/>
  <c r="C82" i="137"/>
  <c r="C80" i="137"/>
  <c r="C77" i="137"/>
  <c r="C75" i="137"/>
  <c r="C74" i="137"/>
  <c r="C72" i="137"/>
  <c r="C71" i="137"/>
  <c r="C69" i="137"/>
  <c r="C66" i="137"/>
  <c r="C64" i="137"/>
  <c r="C62" i="137"/>
  <c r="C60" i="137"/>
  <c r="C59" i="137"/>
  <c r="C58" i="137"/>
  <c r="C57" i="137"/>
  <c r="C56" i="137"/>
  <c r="C55" i="137"/>
  <c r="C54" i="137"/>
  <c r="C53" i="137"/>
  <c r="C51" i="137"/>
  <c r="C50" i="137"/>
  <c r="C49" i="137"/>
  <c r="C48" i="137"/>
  <c r="C47" i="137"/>
  <c r="C46" i="137"/>
  <c r="C45" i="137"/>
  <c r="C44" i="137"/>
  <c r="C43" i="137"/>
  <c r="C41" i="137"/>
  <c r="C40" i="137"/>
  <c r="C36" i="137"/>
  <c r="M36" i="137" s="1"/>
  <c r="C35" i="137"/>
  <c r="C33" i="137"/>
  <c r="C32" i="137"/>
  <c r="C31" i="137"/>
  <c r="C97" i="133"/>
  <c r="C96" i="133"/>
  <c r="C95" i="133"/>
  <c r="C92" i="133"/>
  <c r="C91" i="133"/>
  <c r="C85" i="133"/>
  <c r="C82" i="133"/>
  <c r="C80" i="133"/>
  <c r="C77" i="133"/>
  <c r="C75" i="133"/>
  <c r="C74" i="133"/>
  <c r="C72" i="133"/>
  <c r="C71" i="133"/>
  <c r="C69" i="133"/>
  <c r="C66" i="133"/>
  <c r="C64" i="133"/>
  <c r="C62" i="133"/>
  <c r="C60" i="133"/>
  <c r="C59" i="133"/>
  <c r="M59" i="133" s="1"/>
  <c r="C58" i="133"/>
  <c r="C57" i="133"/>
  <c r="C56" i="133"/>
  <c r="C55" i="133"/>
  <c r="C54" i="133"/>
  <c r="C53" i="133"/>
  <c r="C51" i="133"/>
  <c r="C50" i="133"/>
  <c r="C49" i="133"/>
  <c r="C48" i="133"/>
  <c r="C47" i="133"/>
  <c r="C46" i="133"/>
  <c r="C45" i="133"/>
  <c r="C44" i="133"/>
  <c r="C43" i="133"/>
  <c r="C41" i="133"/>
  <c r="C40" i="133"/>
  <c r="C39" i="133"/>
  <c r="C36" i="133"/>
  <c r="M36" i="133" s="1"/>
  <c r="C35" i="133"/>
  <c r="C33" i="133"/>
  <c r="C32" i="133"/>
  <c r="C31" i="133"/>
  <c r="M77" i="137" l="1"/>
  <c r="M59" i="137"/>
  <c r="E31" i="133"/>
  <c r="L24" i="137" l="1"/>
  <c r="J24" i="137"/>
  <c r="I24" i="137"/>
  <c r="H24" i="137"/>
  <c r="G24" i="137"/>
  <c r="F24" i="137"/>
  <c r="E24" i="137"/>
  <c r="D24" i="137"/>
  <c r="C24" i="137"/>
  <c r="L23" i="137"/>
  <c r="J23" i="137"/>
  <c r="I23" i="137"/>
  <c r="H23" i="137"/>
  <c r="G23" i="137"/>
  <c r="F23" i="137"/>
  <c r="E23" i="137"/>
  <c r="D23" i="137"/>
  <c r="C23" i="137"/>
  <c r="L22" i="137"/>
  <c r="J22" i="137"/>
  <c r="I22" i="137"/>
  <c r="H22" i="137"/>
  <c r="G22" i="137"/>
  <c r="F22" i="137"/>
  <c r="E22" i="137"/>
  <c r="D22" i="137"/>
  <c r="C22" i="137"/>
  <c r="L21" i="137"/>
  <c r="J21" i="137"/>
  <c r="I21" i="137"/>
  <c r="H21" i="137"/>
  <c r="G21" i="137"/>
  <c r="F21" i="137"/>
  <c r="E21" i="137"/>
  <c r="D21" i="137"/>
  <c r="C21" i="137"/>
  <c r="L20" i="137"/>
  <c r="J20" i="137"/>
  <c r="I20" i="137"/>
  <c r="H20" i="137"/>
  <c r="G20" i="137"/>
  <c r="F20" i="137"/>
  <c r="E20" i="137"/>
  <c r="D20" i="137"/>
  <c r="C20" i="137"/>
  <c r="L19" i="137"/>
  <c r="J19" i="137"/>
  <c r="I19" i="137"/>
  <c r="H19" i="137"/>
  <c r="G19" i="137"/>
  <c r="F19" i="137"/>
  <c r="E19" i="137"/>
  <c r="D19" i="137"/>
  <c r="C19" i="137"/>
  <c r="L18" i="137"/>
  <c r="J18" i="137"/>
  <c r="I18" i="137"/>
  <c r="H18" i="137"/>
  <c r="G18" i="137"/>
  <c r="F18" i="137"/>
  <c r="E18" i="137"/>
  <c r="D18" i="137"/>
  <c r="C18" i="137"/>
  <c r="L17" i="137"/>
  <c r="J17" i="137"/>
  <c r="I17" i="137"/>
  <c r="H17" i="137"/>
  <c r="G17" i="137"/>
  <c r="F17" i="137"/>
  <c r="E17" i="137"/>
  <c r="D17" i="137"/>
  <c r="C17" i="137"/>
  <c r="L16" i="137"/>
  <c r="J16" i="137"/>
  <c r="I16" i="137"/>
  <c r="H16" i="137"/>
  <c r="G16" i="137"/>
  <c r="F16" i="137"/>
  <c r="E16" i="137"/>
  <c r="D16" i="137"/>
  <c r="C16" i="137"/>
  <c r="L24" i="133"/>
  <c r="J24" i="133"/>
  <c r="I24" i="133"/>
  <c r="H24" i="133"/>
  <c r="G24" i="133"/>
  <c r="F24" i="133"/>
  <c r="E24" i="133"/>
  <c r="D24" i="133"/>
  <c r="C24" i="133"/>
  <c r="L23" i="133"/>
  <c r="J23" i="133"/>
  <c r="I23" i="133"/>
  <c r="H23" i="133"/>
  <c r="G23" i="133"/>
  <c r="F23" i="133"/>
  <c r="E23" i="133"/>
  <c r="D23" i="133"/>
  <c r="C23" i="133"/>
  <c r="L22" i="133"/>
  <c r="J22" i="133"/>
  <c r="I22" i="133"/>
  <c r="H22" i="133"/>
  <c r="G22" i="133"/>
  <c r="F22" i="133"/>
  <c r="E22" i="133"/>
  <c r="D22" i="133"/>
  <c r="C22" i="133"/>
  <c r="L21" i="133"/>
  <c r="J21" i="133"/>
  <c r="I21" i="133"/>
  <c r="H21" i="133"/>
  <c r="G21" i="133"/>
  <c r="F21" i="133"/>
  <c r="E21" i="133"/>
  <c r="D21" i="133"/>
  <c r="C21" i="133"/>
  <c r="L20" i="133"/>
  <c r="J20" i="133"/>
  <c r="I20" i="133"/>
  <c r="H20" i="133"/>
  <c r="G20" i="133"/>
  <c r="F20" i="133"/>
  <c r="E20" i="133"/>
  <c r="D20" i="133"/>
  <c r="C20" i="133"/>
  <c r="L19" i="133"/>
  <c r="J19" i="133"/>
  <c r="I19" i="133"/>
  <c r="H19" i="133"/>
  <c r="G19" i="133"/>
  <c r="F19" i="133"/>
  <c r="E19" i="133"/>
  <c r="D19" i="133"/>
  <c r="C19" i="133"/>
  <c r="L18" i="133"/>
  <c r="J18" i="133"/>
  <c r="I18" i="133"/>
  <c r="H18" i="133"/>
  <c r="G18" i="133"/>
  <c r="F18" i="133"/>
  <c r="E18" i="133"/>
  <c r="D18" i="133"/>
  <c r="C18" i="133"/>
  <c r="L17" i="133"/>
  <c r="J17" i="133"/>
  <c r="I17" i="133"/>
  <c r="H17" i="133"/>
  <c r="G17" i="133"/>
  <c r="F17" i="133"/>
  <c r="E17" i="133"/>
  <c r="D17" i="133"/>
  <c r="C17" i="133"/>
  <c r="L16" i="133"/>
  <c r="J16" i="133"/>
  <c r="I16" i="133"/>
  <c r="H16" i="133"/>
  <c r="G16" i="133"/>
  <c r="F16" i="133"/>
  <c r="E16" i="133"/>
  <c r="D16" i="133"/>
  <c r="C16" i="133"/>
  <c r="C90" i="137"/>
  <c r="M27" i="137"/>
  <c r="L10" i="137"/>
  <c r="K10" i="137"/>
  <c r="J10" i="137"/>
  <c r="I10" i="137"/>
  <c r="H10" i="137"/>
  <c r="G10" i="137"/>
  <c r="F10" i="137"/>
  <c r="D10" i="137"/>
  <c r="C10" i="137"/>
  <c r="M7" i="137"/>
  <c r="L4" i="137"/>
  <c r="K4" i="137"/>
  <c r="J4" i="137"/>
  <c r="I4" i="137"/>
  <c r="H4" i="137"/>
  <c r="F4" i="137"/>
  <c r="D4" i="137"/>
  <c r="C4" i="137"/>
  <c r="A3" i="135"/>
  <c r="A8" i="135"/>
  <c r="A7" i="135"/>
  <c r="A6" i="135"/>
  <c r="A5" i="135"/>
  <c r="A4" i="135"/>
  <c r="M17" i="137" l="1"/>
  <c r="F9" i="137"/>
  <c r="C10" i="139" s="1"/>
  <c r="C94" i="137"/>
  <c r="C9" i="137"/>
  <c r="K9" i="137"/>
  <c r="C4" i="139" s="1"/>
  <c r="M18" i="137"/>
  <c r="M5" i="137"/>
  <c r="M4" i="137" s="1"/>
  <c r="H137" i="137" s="1"/>
  <c r="J9" i="137"/>
  <c r="C8" i="139" s="1"/>
  <c r="D9" i="137"/>
  <c r="C5" i="139" s="1"/>
  <c r="L9" i="137"/>
  <c r="C7" i="139" s="1"/>
  <c r="M11" i="137"/>
  <c r="M10" i="137" s="1"/>
  <c r="G9" i="137"/>
  <c r="C11" i="139" s="1"/>
  <c r="M6" i="137"/>
  <c r="H9" i="137"/>
  <c r="C12" i="139" s="1"/>
  <c r="I9" i="137"/>
  <c r="C9" i="139" s="1"/>
  <c r="E90" i="137"/>
  <c r="E30" i="137"/>
  <c r="D30" i="137"/>
  <c r="M21" i="137"/>
  <c r="M22" i="137"/>
  <c r="M23" i="137"/>
  <c r="M16" i="137"/>
  <c r="M24" i="137"/>
  <c r="M19" i="137"/>
  <c r="M20" i="137"/>
  <c r="M74" i="137"/>
  <c r="M43" i="137"/>
  <c r="M72" i="137"/>
  <c r="M35" i="137"/>
  <c r="M53" i="137"/>
  <c r="M46" i="137"/>
  <c r="M60" i="137"/>
  <c r="M80" i="137"/>
  <c r="M64" i="137"/>
  <c r="M82" i="137"/>
  <c r="M49" i="137"/>
  <c r="M54" i="137"/>
  <c r="M85" i="137"/>
  <c r="M41" i="137"/>
  <c r="M66" i="137"/>
  <c r="M69" i="137"/>
  <c r="E94" i="137"/>
  <c r="M96" i="137"/>
  <c r="M71" i="137"/>
  <c r="M44" i="137"/>
  <c r="M56" i="137"/>
  <c r="M62" i="137"/>
  <c r="M58" i="137"/>
  <c r="M50" i="137"/>
  <c r="M55" i="137"/>
  <c r="M75" i="137"/>
  <c r="M91" i="137"/>
  <c r="D90" i="137"/>
  <c r="M95" i="137"/>
  <c r="M47" i="137"/>
  <c r="M51" i="137"/>
  <c r="M92" i="137"/>
  <c r="D94" i="137"/>
  <c r="M32" i="137"/>
  <c r="M40" i="137"/>
  <c r="M48" i="137"/>
  <c r="M33" i="137"/>
  <c r="M45" i="137"/>
  <c r="M57" i="137"/>
  <c r="M97" i="137"/>
  <c r="C30" i="137"/>
  <c r="M31" i="137"/>
  <c r="G4" i="137"/>
  <c r="L80" i="133"/>
  <c r="J80" i="133"/>
  <c r="I80" i="133"/>
  <c r="H80" i="133"/>
  <c r="E80" i="133"/>
  <c r="F80" i="133"/>
  <c r="G80" i="133"/>
  <c r="K80" i="133"/>
  <c r="L53" i="133"/>
  <c r="J53" i="133"/>
  <c r="I53" i="133"/>
  <c r="H53" i="133"/>
  <c r="E53" i="133"/>
  <c r="K53" i="133"/>
  <c r="G53" i="133"/>
  <c r="F53" i="133"/>
  <c r="L48" i="133"/>
  <c r="I48" i="133"/>
  <c r="H48" i="133"/>
  <c r="E48" i="133"/>
  <c r="D48" i="133"/>
  <c r="J48" i="133"/>
  <c r="F48" i="133"/>
  <c r="G48" i="133"/>
  <c r="K48" i="133"/>
  <c r="L32" i="133"/>
  <c r="J32" i="133"/>
  <c r="I32" i="133"/>
  <c r="H32" i="133"/>
  <c r="E32" i="133"/>
  <c r="D32" i="133"/>
  <c r="K32" i="133"/>
  <c r="G32" i="133"/>
  <c r="F32" i="133"/>
  <c r="C13" i="137" l="1"/>
  <c r="C107" i="137" s="1"/>
  <c r="C14" i="139"/>
  <c r="C3" i="139" s="1"/>
  <c r="B14" i="135"/>
  <c r="D4" i="140"/>
  <c r="L13" i="137"/>
  <c r="L107" i="137" s="1"/>
  <c r="I106" i="137"/>
  <c r="I13" i="137"/>
  <c r="I107" i="137" s="1"/>
  <c r="H106" i="137"/>
  <c r="H13" i="137"/>
  <c r="H107" i="137" s="1"/>
  <c r="K106" i="137"/>
  <c r="K13" i="137"/>
  <c r="K107" i="137" s="1"/>
  <c r="J13" i="137"/>
  <c r="J107" i="137" s="1"/>
  <c r="F106" i="137"/>
  <c r="F13" i="137"/>
  <c r="F107" i="137" s="1"/>
  <c r="G13" i="137"/>
  <c r="G107" i="137" s="1"/>
  <c r="D13" i="137"/>
  <c r="D107" i="137" s="1"/>
  <c r="C106" i="137"/>
  <c r="D137" i="137"/>
  <c r="L106" i="137"/>
  <c r="F137" i="137"/>
  <c r="D106" i="137"/>
  <c r="J137" i="137"/>
  <c r="M9" i="137"/>
  <c r="D3" i="140" s="1"/>
  <c r="E3" i="140" s="1"/>
  <c r="J106" i="137"/>
  <c r="K136" i="137"/>
  <c r="G106" i="137"/>
  <c r="M90" i="137"/>
  <c r="J136" i="137"/>
  <c r="L136" i="137"/>
  <c r="M94" i="137"/>
  <c r="M30" i="137"/>
  <c r="E137" i="137"/>
  <c r="E136" i="137"/>
  <c r="I136" i="137"/>
  <c r="C136" i="137"/>
  <c r="I137" i="137"/>
  <c r="D136" i="137"/>
  <c r="K137" i="137"/>
  <c r="F136" i="137"/>
  <c r="E107" i="137"/>
  <c r="G136" i="137"/>
  <c r="G137" i="137"/>
  <c r="L137" i="137"/>
  <c r="H136" i="137"/>
  <c r="C137" i="137"/>
  <c r="E106" i="137"/>
  <c r="M80" i="133"/>
  <c r="M53" i="133"/>
  <c r="M32" i="133"/>
  <c r="E4" i="140" l="1"/>
  <c r="M13" i="137"/>
  <c r="B13" i="135"/>
  <c r="J28" i="137"/>
  <c r="J15" i="137" s="1"/>
  <c r="J14" i="137" s="1"/>
  <c r="K28" i="137"/>
  <c r="K15" i="137" s="1"/>
  <c r="K14" i="137" s="1"/>
  <c r="L28" i="137"/>
  <c r="L15" i="137" s="1"/>
  <c r="L14" i="137" s="1"/>
  <c r="L89" i="137" s="1"/>
  <c r="B20" i="136" s="1"/>
  <c r="F28" i="137"/>
  <c r="F15" i="137" s="1"/>
  <c r="F14" i="137" s="1"/>
  <c r="F89" i="137" s="1"/>
  <c r="B24" i="136" s="1"/>
  <c r="H28" i="137"/>
  <c r="H15" i="137" s="1"/>
  <c r="H14" i="137" s="1"/>
  <c r="H89" i="137" s="1"/>
  <c r="B26" i="136" s="1"/>
  <c r="I28" i="137"/>
  <c r="I15" i="137" s="1"/>
  <c r="I14" i="137" s="1"/>
  <c r="I89" i="137" s="1"/>
  <c r="B22" i="136" s="1"/>
  <c r="G28" i="137"/>
  <c r="G15" i="137" s="1"/>
  <c r="G14" i="137" s="1"/>
  <c r="G89" i="137" s="1"/>
  <c r="B21" i="136" s="1"/>
  <c r="D28" i="137"/>
  <c r="D15" i="137" s="1"/>
  <c r="D14" i="137" s="1"/>
  <c r="D108" i="137" s="1"/>
  <c r="M106" i="137"/>
  <c r="C28" i="137"/>
  <c r="E28" i="137"/>
  <c r="E15" i="137" s="1"/>
  <c r="E14" i="137" s="1"/>
  <c r="E54" i="133"/>
  <c r="F54" i="133"/>
  <c r="G54" i="133"/>
  <c r="H54" i="133"/>
  <c r="I54" i="133"/>
  <c r="J54" i="133"/>
  <c r="K54" i="133"/>
  <c r="L54" i="133"/>
  <c r="B15" i="135" l="1"/>
  <c r="C15" i="135" s="1"/>
  <c r="M107" i="137"/>
  <c r="C13" i="135"/>
  <c r="C14" i="135"/>
  <c r="G102" i="137"/>
  <c r="I102" i="137"/>
  <c r="H102" i="137"/>
  <c r="H110" i="137" s="1"/>
  <c r="F102" i="137"/>
  <c r="L102" i="137"/>
  <c r="L110" i="137" s="1"/>
  <c r="K108" i="137"/>
  <c r="K89" i="137"/>
  <c r="B18" i="136" s="1"/>
  <c r="J108" i="137"/>
  <c r="J89" i="137"/>
  <c r="B23" i="136" s="1"/>
  <c r="H108" i="137"/>
  <c r="D89" i="137"/>
  <c r="B17" i="136" s="1"/>
  <c r="F108" i="137"/>
  <c r="L108" i="137"/>
  <c r="G108" i="137"/>
  <c r="M28" i="137"/>
  <c r="M15" i="137" s="1"/>
  <c r="M14" i="137" s="1"/>
  <c r="D5" i="140" s="1"/>
  <c r="E5" i="140" s="1"/>
  <c r="C15" i="137"/>
  <c r="C14" i="137" s="1"/>
  <c r="H109" i="137"/>
  <c r="L109" i="137"/>
  <c r="E108" i="137"/>
  <c r="E89" i="137"/>
  <c r="B19" i="136" s="1"/>
  <c r="I108" i="137"/>
  <c r="M54" i="133"/>
  <c r="D102" i="137" l="1"/>
  <c r="D110" i="137" s="1"/>
  <c r="K102" i="137"/>
  <c r="K110" i="137" s="1"/>
  <c r="J102" i="137"/>
  <c r="J110" i="137" s="1"/>
  <c r="M108" i="137"/>
  <c r="B16" i="135"/>
  <c r="C16" i="135" s="1"/>
  <c r="J109" i="137"/>
  <c r="D109" i="137"/>
  <c r="F109" i="137"/>
  <c r="K109" i="137"/>
  <c r="F110" i="137"/>
  <c r="M89" i="137"/>
  <c r="D6" i="140" s="1"/>
  <c r="E6" i="140" s="1"/>
  <c r="G109" i="137"/>
  <c r="G110" i="137"/>
  <c r="I109" i="137"/>
  <c r="I110" i="137"/>
  <c r="E102" i="137"/>
  <c r="E110" i="137" s="1"/>
  <c r="E109" i="137"/>
  <c r="C108" i="137"/>
  <c r="C89" i="137"/>
  <c r="B25" i="136" s="1"/>
  <c r="L82" i="133"/>
  <c r="K82" i="133"/>
  <c r="J82" i="133"/>
  <c r="I82" i="133"/>
  <c r="H82" i="133"/>
  <c r="E82" i="133"/>
  <c r="L74" i="133"/>
  <c r="K74" i="133"/>
  <c r="J74" i="133"/>
  <c r="I74" i="133"/>
  <c r="H74" i="133"/>
  <c r="E74" i="133"/>
  <c r="L72" i="133"/>
  <c r="K72" i="133"/>
  <c r="J72" i="133"/>
  <c r="I72" i="133"/>
  <c r="H72" i="133"/>
  <c r="E72" i="133"/>
  <c r="L66" i="133"/>
  <c r="K66" i="133"/>
  <c r="J66" i="133"/>
  <c r="I66" i="133"/>
  <c r="H66" i="133"/>
  <c r="E66" i="133"/>
  <c r="L97" i="133"/>
  <c r="K97" i="133"/>
  <c r="J97" i="133"/>
  <c r="I97" i="133"/>
  <c r="H97" i="133"/>
  <c r="G97" i="133"/>
  <c r="F97" i="133"/>
  <c r="E97" i="133"/>
  <c r="D97" i="133"/>
  <c r="L96" i="133"/>
  <c r="K96" i="133"/>
  <c r="J96" i="133"/>
  <c r="I96" i="133"/>
  <c r="H96" i="133"/>
  <c r="G96" i="133"/>
  <c r="F96" i="133"/>
  <c r="E96" i="133"/>
  <c r="D96" i="133"/>
  <c r="L95" i="133"/>
  <c r="K95" i="133"/>
  <c r="J95" i="133"/>
  <c r="I95" i="133"/>
  <c r="H95" i="133"/>
  <c r="G95" i="133"/>
  <c r="F95" i="133"/>
  <c r="E95" i="133"/>
  <c r="D95" i="133"/>
  <c r="L92" i="133"/>
  <c r="K92" i="133"/>
  <c r="J92" i="133"/>
  <c r="I92" i="133"/>
  <c r="H92" i="133"/>
  <c r="G92" i="133"/>
  <c r="F92" i="133"/>
  <c r="E92" i="133"/>
  <c r="D92" i="133"/>
  <c r="L91" i="133"/>
  <c r="K91" i="133"/>
  <c r="J91" i="133"/>
  <c r="I91" i="133"/>
  <c r="H91" i="133"/>
  <c r="G91" i="133"/>
  <c r="F91" i="133"/>
  <c r="E91" i="133"/>
  <c r="D91" i="133"/>
  <c r="L85" i="133"/>
  <c r="K85" i="133"/>
  <c r="J85" i="133"/>
  <c r="I85" i="133"/>
  <c r="H85" i="133"/>
  <c r="G85" i="133"/>
  <c r="F85" i="133"/>
  <c r="E85" i="133"/>
  <c r="G82" i="133"/>
  <c r="F82" i="133"/>
  <c r="L77" i="133"/>
  <c r="K77" i="133"/>
  <c r="J77" i="133"/>
  <c r="I77" i="133"/>
  <c r="H77" i="133"/>
  <c r="G77" i="133"/>
  <c r="F77" i="133"/>
  <c r="E77" i="133"/>
  <c r="L75" i="133"/>
  <c r="K75" i="133"/>
  <c r="J75" i="133"/>
  <c r="I75" i="133"/>
  <c r="H75" i="133"/>
  <c r="G75" i="133"/>
  <c r="F75" i="133"/>
  <c r="E75" i="133"/>
  <c r="G74" i="133"/>
  <c r="F74" i="133"/>
  <c r="G72" i="133"/>
  <c r="F72" i="133"/>
  <c r="L71" i="133"/>
  <c r="K71" i="133"/>
  <c r="J71" i="133"/>
  <c r="I71" i="133"/>
  <c r="H71" i="133"/>
  <c r="G71" i="133"/>
  <c r="F71" i="133"/>
  <c r="E71" i="133"/>
  <c r="L69" i="133"/>
  <c r="K69" i="133"/>
  <c r="J69" i="133"/>
  <c r="I69" i="133"/>
  <c r="H69" i="133"/>
  <c r="G69" i="133"/>
  <c r="F69" i="133"/>
  <c r="E69" i="133"/>
  <c r="G66" i="133"/>
  <c r="F66" i="133"/>
  <c r="L64" i="133"/>
  <c r="K64" i="133"/>
  <c r="J64" i="133"/>
  <c r="I64" i="133"/>
  <c r="H64" i="133"/>
  <c r="G64" i="133"/>
  <c r="F64" i="133"/>
  <c r="E64" i="133"/>
  <c r="L62" i="133"/>
  <c r="K62" i="133"/>
  <c r="J62" i="133"/>
  <c r="I62" i="133"/>
  <c r="H62" i="133"/>
  <c r="G62" i="133"/>
  <c r="F62" i="133"/>
  <c r="E62" i="133"/>
  <c r="L60" i="133"/>
  <c r="K60" i="133"/>
  <c r="J60" i="133"/>
  <c r="I60" i="133"/>
  <c r="H60" i="133"/>
  <c r="G60" i="133"/>
  <c r="F60" i="133"/>
  <c r="E60" i="133"/>
  <c r="L58" i="133"/>
  <c r="K58" i="133"/>
  <c r="J58" i="133"/>
  <c r="I58" i="133"/>
  <c r="H58" i="133"/>
  <c r="G58" i="133"/>
  <c r="F58" i="133"/>
  <c r="E58" i="133"/>
  <c r="L57" i="133"/>
  <c r="K57" i="133"/>
  <c r="J57" i="133"/>
  <c r="I57" i="133"/>
  <c r="H57" i="133"/>
  <c r="G57" i="133"/>
  <c r="F57" i="133"/>
  <c r="E57" i="133"/>
  <c r="L56" i="133"/>
  <c r="K56" i="133"/>
  <c r="J56" i="133"/>
  <c r="I56" i="133"/>
  <c r="H56" i="133"/>
  <c r="G56" i="133"/>
  <c r="F56" i="133"/>
  <c r="E56" i="133"/>
  <c r="L55" i="133"/>
  <c r="K55" i="133"/>
  <c r="J55" i="133"/>
  <c r="I55" i="133"/>
  <c r="H55" i="133"/>
  <c r="G55" i="133"/>
  <c r="F55" i="133"/>
  <c r="E55" i="133"/>
  <c r="L51" i="133"/>
  <c r="K51" i="133"/>
  <c r="J51" i="133"/>
  <c r="I51" i="133"/>
  <c r="H51" i="133"/>
  <c r="G51" i="133"/>
  <c r="F51" i="133"/>
  <c r="E51" i="133"/>
  <c r="L50" i="133"/>
  <c r="K50" i="133"/>
  <c r="J50" i="133"/>
  <c r="I50" i="133"/>
  <c r="H50" i="133"/>
  <c r="G50" i="133"/>
  <c r="F50" i="133"/>
  <c r="E50" i="133"/>
  <c r="L49" i="133"/>
  <c r="K49" i="133"/>
  <c r="J49" i="133"/>
  <c r="I49" i="133"/>
  <c r="H49" i="133"/>
  <c r="G49" i="133"/>
  <c r="F49" i="133"/>
  <c r="E49" i="133"/>
  <c r="D49" i="133"/>
  <c r="L47" i="133"/>
  <c r="K47" i="133"/>
  <c r="J47" i="133"/>
  <c r="I47" i="133"/>
  <c r="H47" i="133"/>
  <c r="G47" i="133"/>
  <c r="F47" i="133"/>
  <c r="E47" i="133"/>
  <c r="D47" i="133"/>
  <c r="L46" i="133"/>
  <c r="K46" i="133"/>
  <c r="J46" i="133"/>
  <c r="I46" i="133"/>
  <c r="H46" i="133"/>
  <c r="G46" i="133"/>
  <c r="F46" i="133"/>
  <c r="E46" i="133"/>
  <c r="D46" i="133"/>
  <c r="L45" i="133"/>
  <c r="K45" i="133"/>
  <c r="J45" i="133"/>
  <c r="I45" i="133"/>
  <c r="H45" i="133"/>
  <c r="G45" i="133"/>
  <c r="F45" i="133"/>
  <c r="E45" i="133"/>
  <c r="D45" i="133"/>
  <c r="L44" i="133"/>
  <c r="K44" i="133"/>
  <c r="J44" i="133"/>
  <c r="I44" i="133"/>
  <c r="H44" i="133"/>
  <c r="G44" i="133"/>
  <c r="F44" i="133"/>
  <c r="E44" i="133"/>
  <c r="D44" i="133"/>
  <c r="L43" i="133"/>
  <c r="K43" i="133"/>
  <c r="J43" i="133"/>
  <c r="I43" i="133"/>
  <c r="H43" i="133"/>
  <c r="G43" i="133"/>
  <c r="F43" i="133"/>
  <c r="E43" i="133"/>
  <c r="D43" i="133"/>
  <c r="L41" i="133"/>
  <c r="K41" i="133"/>
  <c r="J41" i="133"/>
  <c r="I41" i="133"/>
  <c r="H41" i="133"/>
  <c r="G41" i="133"/>
  <c r="F41" i="133"/>
  <c r="E41" i="133"/>
  <c r="D41" i="133"/>
  <c r="L40" i="133"/>
  <c r="K40" i="133"/>
  <c r="J40" i="133"/>
  <c r="I40" i="133"/>
  <c r="H40" i="133"/>
  <c r="G40" i="133"/>
  <c r="F40" i="133"/>
  <c r="E40" i="133"/>
  <c r="D40" i="133"/>
  <c r="L39" i="133"/>
  <c r="K39" i="133"/>
  <c r="J39" i="133"/>
  <c r="I39" i="133"/>
  <c r="H39" i="133"/>
  <c r="G39" i="133"/>
  <c r="F39" i="133"/>
  <c r="E39" i="133"/>
  <c r="D39" i="133"/>
  <c r="L35" i="133"/>
  <c r="K35" i="133"/>
  <c r="J35" i="133"/>
  <c r="I35" i="133"/>
  <c r="H35" i="133"/>
  <c r="G35" i="133"/>
  <c r="F35" i="133"/>
  <c r="E35" i="133"/>
  <c r="D35" i="133"/>
  <c r="L33" i="133"/>
  <c r="K33" i="133"/>
  <c r="J33" i="133"/>
  <c r="I33" i="133"/>
  <c r="H33" i="133"/>
  <c r="G33" i="133"/>
  <c r="F33" i="133"/>
  <c r="E33" i="133"/>
  <c r="D33" i="133"/>
  <c r="L31" i="133"/>
  <c r="K31" i="133"/>
  <c r="J31" i="133"/>
  <c r="I31" i="133"/>
  <c r="H31" i="133"/>
  <c r="G31" i="133"/>
  <c r="F31" i="133"/>
  <c r="D31" i="133"/>
  <c r="L11" i="133"/>
  <c r="L10" i="133" s="1"/>
  <c r="K11" i="133"/>
  <c r="K10" i="133" s="1"/>
  <c r="J11" i="133"/>
  <c r="J10" i="133" s="1"/>
  <c r="I11" i="133"/>
  <c r="I10" i="133" s="1"/>
  <c r="H11" i="133"/>
  <c r="H10" i="133" s="1"/>
  <c r="G11" i="133"/>
  <c r="G10" i="133" s="1"/>
  <c r="F11" i="133"/>
  <c r="F10" i="133" s="1"/>
  <c r="E11" i="133"/>
  <c r="E10" i="133" s="1"/>
  <c r="D11" i="133"/>
  <c r="D10" i="133" s="1"/>
  <c r="C11" i="133"/>
  <c r="C10" i="133" s="1"/>
  <c r="M7" i="133"/>
  <c r="L6" i="133"/>
  <c r="K6" i="133"/>
  <c r="J6" i="133"/>
  <c r="I6" i="133"/>
  <c r="H6" i="133"/>
  <c r="G6" i="133"/>
  <c r="F6" i="133"/>
  <c r="E6" i="133"/>
  <c r="D6" i="133"/>
  <c r="C6" i="133"/>
  <c r="L5" i="133"/>
  <c r="K5" i="133"/>
  <c r="J5" i="133"/>
  <c r="J4" i="133" s="1"/>
  <c r="I5" i="133"/>
  <c r="I4" i="133" s="1"/>
  <c r="H5" i="133"/>
  <c r="H4" i="133" s="1"/>
  <c r="G5" i="133"/>
  <c r="G4" i="133" s="1"/>
  <c r="F5" i="133"/>
  <c r="F4" i="133" s="1"/>
  <c r="E5" i="133"/>
  <c r="D5" i="133"/>
  <c r="C5" i="133"/>
  <c r="M39" i="133" l="1"/>
  <c r="M102" i="137"/>
  <c r="B17" i="135"/>
  <c r="C17" i="135" s="1"/>
  <c r="M109" i="137"/>
  <c r="C102" i="137"/>
  <c r="C110" i="137" s="1"/>
  <c r="C109" i="137"/>
  <c r="K90" i="133"/>
  <c r="D90" i="133"/>
  <c r="L90" i="133"/>
  <c r="G94" i="133"/>
  <c r="H94" i="133"/>
  <c r="I90" i="133"/>
  <c r="J90" i="133"/>
  <c r="F94" i="133"/>
  <c r="J94" i="133"/>
  <c r="K9" i="133"/>
  <c r="K13" i="133" s="1"/>
  <c r="K107" i="133" s="1"/>
  <c r="C9" i="133"/>
  <c r="G90" i="133"/>
  <c r="E9" i="133"/>
  <c r="K94" i="133"/>
  <c r="I94" i="133"/>
  <c r="M58" i="133"/>
  <c r="H90" i="133"/>
  <c r="G30" i="133"/>
  <c r="M74" i="133"/>
  <c r="M91" i="133"/>
  <c r="M27" i="133"/>
  <c r="M35" i="133"/>
  <c r="M43" i="133"/>
  <c r="M47" i="133"/>
  <c r="M51" i="133"/>
  <c r="M57" i="133"/>
  <c r="M97" i="133"/>
  <c r="M48" i="133"/>
  <c r="D30" i="133"/>
  <c r="M25" i="133"/>
  <c r="M45" i="133"/>
  <c r="M55" i="133"/>
  <c r="M69" i="133"/>
  <c r="M85" i="133"/>
  <c r="M95" i="133"/>
  <c r="M41" i="133"/>
  <c r="M50" i="133"/>
  <c r="M62" i="133"/>
  <c r="M77" i="133"/>
  <c r="M92" i="133"/>
  <c r="C90" i="133"/>
  <c r="M40" i="133"/>
  <c r="M49" i="133"/>
  <c r="M72" i="133"/>
  <c r="M64" i="133"/>
  <c r="C94" i="133"/>
  <c r="M60" i="133"/>
  <c r="M75" i="133"/>
  <c r="M71" i="133"/>
  <c r="F90" i="133"/>
  <c r="M26" i="133"/>
  <c r="F30" i="133"/>
  <c r="I30" i="133"/>
  <c r="E94" i="133"/>
  <c r="H9" i="133"/>
  <c r="M33" i="133"/>
  <c r="M46" i="133"/>
  <c r="M56" i="133"/>
  <c r="H30" i="133"/>
  <c r="M44" i="133"/>
  <c r="D94" i="133"/>
  <c r="L94" i="133"/>
  <c r="I9" i="133"/>
  <c r="G9" i="133"/>
  <c r="M20" i="133"/>
  <c r="M21" i="133"/>
  <c r="D9" i="133"/>
  <c r="L9" i="133"/>
  <c r="J9" i="133"/>
  <c r="C4" i="133"/>
  <c r="M6" i="133"/>
  <c r="F9" i="133"/>
  <c r="K4" i="133"/>
  <c r="M11" i="133"/>
  <c r="M10" i="133" s="1"/>
  <c r="B4" i="140" s="1"/>
  <c r="M17" i="133"/>
  <c r="M82" i="133"/>
  <c r="M22" i="133"/>
  <c r="C30" i="133"/>
  <c r="K30" i="133"/>
  <c r="M66" i="133"/>
  <c r="L30" i="133"/>
  <c r="J30" i="133"/>
  <c r="M18" i="133"/>
  <c r="E30" i="133"/>
  <c r="M23" i="133"/>
  <c r="M24" i="133"/>
  <c r="M31" i="133"/>
  <c r="M96" i="133"/>
  <c r="M16" i="133"/>
  <c r="E90" i="133"/>
  <c r="M5" i="133"/>
  <c r="D4" i="133"/>
  <c r="L4" i="133"/>
  <c r="E4" i="133"/>
  <c r="M19" i="133"/>
  <c r="E13" i="133" l="1"/>
  <c r="E107" i="133" s="1"/>
  <c r="B6" i="139"/>
  <c r="D13" i="133"/>
  <c r="D107" i="133" s="1"/>
  <c r="B5" i="139"/>
  <c r="C13" i="133"/>
  <c r="C107" i="133" s="1"/>
  <c r="B14" i="139"/>
  <c r="J13" i="133"/>
  <c r="J107" i="133" s="1"/>
  <c r="B8" i="139"/>
  <c r="F13" i="133"/>
  <c r="F107" i="133" s="1"/>
  <c r="B10" i="139"/>
  <c r="G13" i="133"/>
  <c r="G107" i="133" s="1"/>
  <c r="B11" i="139"/>
  <c r="I13" i="133"/>
  <c r="I107" i="133" s="1"/>
  <c r="B9" i="139"/>
  <c r="H13" i="133"/>
  <c r="H107" i="133" s="1"/>
  <c r="B12" i="139"/>
  <c r="L13" i="133"/>
  <c r="L107" i="133" s="1"/>
  <c r="B7" i="139"/>
  <c r="M110" i="137"/>
  <c r="B18" i="135"/>
  <c r="C18" i="135" s="1"/>
  <c r="L106" i="133"/>
  <c r="K106" i="133"/>
  <c r="J106" i="133"/>
  <c r="I106" i="133"/>
  <c r="H106" i="133"/>
  <c r="G106" i="133"/>
  <c r="F106" i="133"/>
  <c r="E106" i="133"/>
  <c r="D106" i="133"/>
  <c r="B4" i="135"/>
  <c r="C106" i="133"/>
  <c r="M90" i="133"/>
  <c r="M94" i="133"/>
  <c r="M30" i="133"/>
  <c r="M9" i="133"/>
  <c r="B3" i="140" s="1"/>
  <c r="C3" i="140" s="1"/>
  <c r="M4" i="133"/>
  <c r="D137" i="133" s="1"/>
  <c r="C4" i="140" l="1"/>
  <c r="C136" i="133"/>
  <c r="E137" i="133"/>
  <c r="M13" i="133"/>
  <c r="B3" i="135"/>
  <c r="C3" i="135" s="1"/>
  <c r="L137" i="133"/>
  <c r="F136" i="133"/>
  <c r="G136" i="133"/>
  <c r="H136" i="133"/>
  <c r="K136" i="133"/>
  <c r="L136" i="133"/>
  <c r="E136" i="133"/>
  <c r="I136" i="133"/>
  <c r="J136" i="133"/>
  <c r="D136" i="133"/>
  <c r="D28" i="133" s="1"/>
  <c r="D15" i="133" s="1"/>
  <c r="D14" i="133" s="1"/>
  <c r="D108" i="133" s="1"/>
  <c r="K137" i="133"/>
  <c r="C137" i="133"/>
  <c r="M106" i="133"/>
  <c r="F137" i="133"/>
  <c r="H137" i="133"/>
  <c r="I137" i="133"/>
  <c r="J137" i="133"/>
  <c r="G137" i="133"/>
  <c r="C28" i="133" l="1"/>
  <c r="C15" i="133" s="1"/>
  <c r="H28" i="133"/>
  <c r="H15" i="133" s="1"/>
  <c r="F28" i="133"/>
  <c r="F15" i="133" s="1"/>
  <c r="F14" i="133" s="1"/>
  <c r="F108" i="133" s="1"/>
  <c r="I28" i="133"/>
  <c r="I15" i="133" s="1"/>
  <c r="E28" i="133"/>
  <c r="E15" i="133" s="1"/>
  <c r="L28" i="133"/>
  <c r="L15" i="133" s="1"/>
  <c r="C4" i="135"/>
  <c r="G28" i="133"/>
  <c r="G15" i="133" s="1"/>
  <c r="G14" i="133" s="1"/>
  <c r="J28" i="133"/>
  <c r="J15" i="133" s="1"/>
  <c r="B5" i="135"/>
  <c r="C5" i="135" s="1"/>
  <c r="M107" i="133"/>
  <c r="D89" i="133"/>
  <c r="K28" i="133"/>
  <c r="K15" i="133" s="1"/>
  <c r="K14" i="133" s="1"/>
  <c r="E14" i="133" l="1"/>
  <c r="E108" i="133" s="1"/>
  <c r="L14" i="133"/>
  <c r="L108" i="133" s="1"/>
  <c r="I14" i="133"/>
  <c r="I108" i="133" s="1"/>
  <c r="H14" i="133"/>
  <c r="H108" i="133" s="1"/>
  <c r="J14" i="133"/>
  <c r="J89" i="133" s="1"/>
  <c r="C14" i="133"/>
  <c r="C108" i="133" s="1"/>
  <c r="F89" i="133"/>
  <c r="F102" i="133" s="1"/>
  <c r="F110" i="133" s="1"/>
  <c r="K108" i="133"/>
  <c r="K89" i="133"/>
  <c r="B4" i="139" s="1"/>
  <c r="B10" i="136"/>
  <c r="D102" i="133"/>
  <c r="D110" i="133" s="1"/>
  <c r="B4" i="136"/>
  <c r="D109" i="133"/>
  <c r="G108" i="133"/>
  <c r="G89" i="133"/>
  <c r="M28" i="133"/>
  <c r="M15" i="133" s="1"/>
  <c r="M14" i="133" s="1"/>
  <c r="M89" i="133" l="1"/>
  <c r="B6" i="140" s="1"/>
  <c r="C6" i="140" s="1"/>
  <c r="B5" i="140"/>
  <c r="C5" i="140" s="1"/>
  <c r="B3" i="139"/>
  <c r="E89" i="133"/>
  <c r="E109" i="133" s="1"/>
  <c r="J108" i="133"/>
  <c r="C89" i="133"/>
  <c r="C102" i="133" s="1"/>
  <c r="C110" i="133" s="1"/>
  <c r="I89" i="133"/>
  <c r="I109" i="133" s="1"/>
  <c r="H89" i="133"/>
  <c r="H109" i="133" s="1"/>
  <c r="L89" i="133"/>
  <c r="L109" i="133" s="1"/>
  <c r="F109" i="133"/>
  <c r="B5" i="136"/>
  <c r="B9" i="136"/>
  <c r="G109" i="133"/>
  <c r="G102" i="133"/>
  <c r="G110" i="133" s="1"/>
  <c r="B3" i="136"/>
  <c r="K109" i="133"/>
  <c r="K102" i="133"/>
  <c r="K110" i="133" s="1"/>
  <c r="B6" i="135"/>
  <c r="C6" i="135" s="1"/>
  <c r="M108" i="133"/>
  <c r="J102" i="133"/>
  <c r="J110" i="133" s="1"/>
  <c r="B7" i="136"/>
  <c r="J109" i="133"/>
  <c r="B12" i="136" l="1"/>
  <c r="I102" i="133"/>
  <c r="I110" i="133" s="1"/>
  <c r="C109" i="133"/>
  <c r="E102" i="133"/>
  <c r="E110" i="133" s="1"/>
  <c r="B8" i="136"/>
  <c r="L102" i="133"/>
  <c r="L110" i="133" s="1"/>
  <c r="B6" i="136"/>
  <c r="H102" i="133"/>
  <c r="H110" i="133" s="1"/>
  <c r="B11" i="136"/>
  <c r="M109" i="133"/>
  <c r="B7" i="135"/>
  <c r="C7" i="135" s="1"/>
  <c r="M102" i="133"/>
  <c r="C3" i="136" l="1"/>
  <c r="C11" i="136"/>
  <c r="C10" i="136"/>
  <c r="C12" i="136"/>
  <c r="C9" i="136"/>
  <c r="C4" i="136"/>
  <c r="C5" i="136"/>
  <c r="C7" i="136"/>
  <c r="C8" i="136"/>
  <c r="C6" i="136"/>
  <c r="M110" i="133"/>
  <c r="B8" i="135"/>
  <c r="C8" i="135" s="1"/>
  <c r="H11" i="138" l="1"/>
  <c r="H10" i="138" s="1"/>
  <c r="L11" i="138"/>
  <c r="L10" i="138" s="1"/>
  <c r="I4" i="138"/>
  <c r="I5" i="138"/>
  <c r="C4" i="138"/>
  <c r="C5" i="138"/>
  <c r="D11" i="138"/>
  <c r="D10" i="138" s="1"/>
  <c r="K11" i="138"/>
  <c r="K10" i="138" s="1"/>
  <c r="L6" i="138"/>
  <c r="J5" i="138"/>
  <c r="J4" i="138"/>
  <c r="J6" i="138"/>
  <c r="D6" i="138"/>
  <c r="K6" i="138"/>
  <c r="L4" i="138"/>
  <c r="L5" i="138"/>
  <c r="G11" i="138"/>
  <c r="G10" i="138" s="1"/>
  <c r="D4" i="138"/>
  <c r="D5" i="138"/>
  <c r="K4" i="138"/>
  <c r="K5" i="138"/>
  <c r="K9" i="138" s="1"/>
  <c r="G6" i="138"/>
  <c r="E11" i="138"/>
  <c r="E10" i="138" s="1"/>
  <c r="H6" i="138"/>
  <c r="G4" i="138"/>
  <c r="G5" i="138"/>
  <c r="G9" i="138" s="1"/>
  <c r="E6" i="138"/>
  <c r="F11" i="138"/>
  <c r="F10" i="138" s="1"/>
  <c r="H4" i="138"/>
  <c r="H5" i="138"/>
  <c r="M11" i="138"/>
  <c r="M10" i="138" s="1"/>
  <c r="E5" i="138"/>
  <c r="E4" i="138"/>
  <c r="C11" i="138"/>
  <c r="F6" i="138"/>
  <c r="I11" i="138"/>
  <c r="I10" i="138" s="1"/>
  <c r="M6" i="138"/>
  <c r="C6" i="138"/>
  <c r="F5" i="138"/>
  <c r="F4" i="138"/>
  <c r="J11" i="138"/>
  <c r="J10" i="138" s="1"/>
  <c r="I6" i="138"/>
  <c r="M4" i="138"/>
  <c r="M5" i="138"/>
  <c r="D9" i="138" l="1"/>
  <c r="H9" i="138"/>
  <c r="H106" i="138" s="1"/>
  <c r="J9" i="138"/>
  <c r="J106" i="138" s="1"/>
  <c r="M9" i="138"/>
  <c r="M13" i="138" s="1"/>
  <c r="K13" i="138"/>
  <c r="L9" i="138"/>
  <c r="K106" i="138"/>
  <c r="C10" i="138"/>
  <c r="N11" i="138"/>
  <c r="G13" i="138"/>
  <c r="G107" i="138" s="1"/>
  <c r="C9" i="138"/>
  <c r="N5" i="138"/>
  <c r="G5" i="142" s="1"/>
  <c r="E9" i="138"/>
  <c r="E106" i="138" s="1"/>
  <c r="G106" i="138"/>
  <c r="F9" i="138"/>
  <c r="I9" i="138"/>
  <c r="I106" i="138" s="1"/>
  <c r="N6" i="138"/>
  <c r="J13" i="138" l="1"/>
  <c r="J107" i="138" s="1"/>
  <c r="B24" i="135"/>
  <c r="G11" i="142"/>
  <c r="P6" i="138"/>
  <c r="G6" i="142"/>
  <c r="D13" i="138"/>
  <c r="D107" i="138" s="1"/>
  <c r="M106" i="138"/>
  <c r="D106" i="138"/>
  <c r="H13" i="138"/>
  <c r="H107" i="138" s="1"/>
  <c r="C13" i="138"/>
  <c r="K107" i="138"/>
  <c r="N4" i="138"/>
  <c r="G4" i="142" s="1"/>
  <c r="N9" i="138"/>
  <c r="B23" i="135" s="1"/>
  <c r="P5" i="138"/>
  <c r="F13" i="138"/>
  <c r="F106" i="138"/>
  <c r="L13" i="138"/>
  <c r="L107" i="138" s="1"/>
  <c r="L106" i="138"/>
  <c r="E13" i="138"/>
  <c r="M107" i="138"/>
  <c r="I13" i="138"/>
  <c r="P11" i="138"/>
  <c r="N10" i="138"/>
  <c r="C106" i="138"/>
  <c r="H6" i="142" l="1"/>
  <c r="H91" i="142"/>
  <c r="H80" i="142"/>
  <c r="H72" i="142"/>
  <c r="H64" i="142"/>
  <c r="H56" i="142"/>
  <c r="H48" i="142"/>
  <c r="H40" i="142"/>
  <c r="H32" i="142"/>
  <c r="H22" i="142"/>
  <c r="H7" i="142"/>
  <c r="H61" i="142"/>
  <c r="H37" i="142"/>
  <c r="H94" i="142"/>
  <c r="H96" i="142"/>
  <c r="H83" i="142"/>
  <c r="H75" i="142"/>
  <c r="H67" i="142"/>
  <c r="H59" i="142"/>
  <c r="H51" i="142"/>
  <c r="H43" i="142"/>
  <c r="H35" i="142"/>
  <c r="H25" i="142"/>
  <c r="H17" i="142"/>
  <c r="H98" i="142"/>
  <c r="H27" i="142"/>
  <c r="H30" i="142"/>
  <c r="H99" i="142"/>
  <c r="H86" i="142"/>
  <c r="H78" i="142"/>
  <c r="H70" i="142"/>
  <c r="H62" i="142"/>
  <c r="H54" i="142"/>
  <c r="H46" i="142"/>
  <c r="H38" i="142"/>
  <c r="H20" i="142"/>
  <c r="H92" i="142"/>
  <c r="H81" i="142"/>
  <c r="H73" i="142"/>
  <c r="H65" i="142"/>
  <c r="H57" i="142"/>
  <c r="H49" i="142"/>
  <c r="H41" i="142"/>
  <c r="H33" i="142"/>
  <c r="H23" i="142"/>
  <c r="H85" i="142"/>
  <c r="H97" i="142"/>
  <c r="H84" i="142"/>
  <c r="H76" i="142"/>
  <c r="H68" i="142"/>
  <c r="H60" i="142"/>
  <c r="H52" i="142"/>
  <c r="H44" i="142"/>
  <c r="H36" i="142"/>
  <c r="H26" i="142"/>
  <c r="H18" i="142"/>
  <c r="H45" i="142"/>
  <c r="H19" i="142"/>
  <c r="H90" i="142"/>
  <c r="H100" i="142"/>
  <c r="H87" i="142"/>
  <c r="H79" i="142"/>
  <c r="H71" i="142"/>
  <c r="H63" i="142"/>
  <c r="H55" i="142"/>
  <c r="H47" i="142"/>
  <c r="H39" i="142"/>
  <c r="H31" i="142"/>
  <c r="H21" i="142"/>
  <c r="H77" i="142"/>
  <c r="H69" i="142"/>
  <c r="H53" i="142"/>
  <c r="H95" i="142"/>
  <c r="H82" i="142"/>
  <c r="H74" i="142"/>
  <c r="H66" i="142"/>
  <c r="H58" i="142"/>
  <c r="H50" i="142"/>
  <c r="H42" i="142"/>
  <c r="H34" i="142"/>
  <c r="H24" i="142"/>
  <c r="H16" i="142"/>
  <c r="H4" i="142"/>
  <c r="G10" i="142"/>
  <c r="H11" i="142"/>
  <c r="H5" i="142"/>
  <c r="G9" i="142"/>
  <c r="F4" i="140"/>
  <c r="N106" i="138"/>
  <c r="E107" i="138"/>
  <c r="F107" i="138"/>
  <c r="I107" i="138"/>
  <c r="F3" i="140"/>
  <c r="N13" i="138"/>
  <c r="B25" i="135" s="1"/>
  <c r="P4" i="138"/>
  <c r="H136" i="138"/>
  <c r="E137" i="138"/>
  <c r="F136" i="138"/>
  <c r="J136" i="138"/>
  <c r="I136" i="138"/>
  <c r="H137" i="138"/>
  <c r="M137" i="138"/>
  <c r="E136" i="138"/>
  <c r="F137" i="138"/>
  <c r="C136" i="138"/>
  <c r="M136" i="138"/>
  <c r="G137" i="138"/>
  <c r="K136" i="138"/>
  <c r="G136" i="138"/>
  <c r="J137" i="138"/>
  <c r="I137" i="138"/>
  <c r="K137" i="138"/>
  <c r="D137" i="138"/>
  <c r="L136" i="138"/>
  <c r="D136" i="138"/>
  <c r="L137" i="138"/>
  <c r="C137" i="138"/>
  <c r="C107" i="138"/>
  <c r="H10" i="142" l="1"/>
  <c r="G106" i="142"/>
  <c r="G13" i="142"/>
  <c r="H9" i="142"/>
  <c r="C23" i="135"/>
  <c r="H28" i="138"/>
  <c r="H15" i="138" s="1"/>
  <c r="H14" i="138" s="1"/>
  <c r="H108" i="138" s="1"/>
  <c r="C28" i="138"/>
  <c r="C15" i="138" s="1"/>
  <c r="C14" i="138" s="1"/>
  <c r="E28" i="138"/>
  <c r="E15" i="138" s="1"/>
  <c r="E14" i="138" s="1"/>
  <c r="C24" i="135"/>
  <c r="G28" i="138"/>
  <c r="G15" i="138" s="1"/>
  <c r="G14" i="138" s="1"/>
  <c r="N107" i="138"/>
  <c r="C25" i="135"/>
  <c r="K28" i="138"/>
  <c r="K15" i="138" s="1"/>
  <c r="K14" i="138" s="1"/>
  <c r="I28" i="138"/>
  <c r="I15" i="138" s="1"/>
  <c r="I14" i="138" s="1"/>
  <c r="G3" i="140"/>
  <c r="P3" i="140" s="1"/>
  <c r="D28" i="138"/>
  <c r="D15" i="138" s="1"/>
  <c r="D14" i="138" s="1"/>
  <c r="J28" i="138"/>
  <c r="J15" i="138" s="1"/>
  <c r="J14" i="138" s="1"/>
  <c r="L28" i="138"/>
  <c r="L15" i="138" s="1"/>
  <c r="L14" i="138" s="1"/>
  <c r="M28" i="138"/>
  <c r="M15" i="138" s="1"/>
  <c r="M14" i="138" s="1"/>
  <c r="F28" i="138"/>
  <c r="F15" i="138" s="1"/>
  <c r="F14" i="138" s="1"/>
  <c r="G4" i="140"/>
  <c r="H13" i="142" l="1"/>
  <c r="G107" i="142"/>
  <c r="H89" i="138"/>
  <c r="L89" i="138"/>
  <c r="D13" i="139" s="1"/>
  <c r="L108" i="138"/>
  <c r="J108" i="138"/>
  <c r="J89" i="138"/>
  <c r="D8" i="139" s="1"/>
  <c r="D108" i="138"/>
  <c r="D89" i="138"/>
  <c r="D5" i="139" s="1"/>
  <c r="G89" i="138"/>
  <c r="D11" i="139" s="1"/>
  <c r="G108" i="138"/>
  <c r="E108" i="138"/>
  <c r="E89" i="138"/>
  <c r="D6" i="139" s="1"/>
  <c r="I108" i="138"/>
  <c r="I89" i="138"/>
  <c r="D9" i="139" s="1"/>
  <c r="K108" i="138"/>
  <c r="K89" i="138"/>
  <c r="D4" i="139" s="1"/>
  <c r="C108" i="138"/>
  <c r="C89" i="138"/>
  <c r="D14" i="139" s="1"/>
  <c r="P4" i="140"/>
  <c r="N28" i="138"/>
  <c r="F108" i="138"/>
  <c r="F89" i="138"/>
  <c r="D10" i="139" s="1"/>
  <c r="M108" i="138"/>
  <c r="M89" i="138"/>
  <c r="B40" i="136"/>
  <c r="N15" i="138" l="1"/>
  <c r="N14" i="138" s="1"/>
  <c r="B26" i="135" s="1"/>
  <c r="C26" i="135" s="1"/>
  <c r="G28" i="142"/>
  <c r="H109" i="138"/>
  <c r="D12" i="139"/>
  <c r="H102" i="138"/>
  <c r="H110" i="138" s="1"/>
  <c r="B39" i="136"/>
  <c r="G109" i="138"/>
  <c r="G102" i="138"/>
  <c r="G110" i="138" s="1"/>
  <c r="C109" i="138"/>
  <c r="C102" i="138"/>
  <c r="C110" i="138" s="1"/>
  <c r="B41" i="136"/>
  <c r="M109" i="138"/>
  <c r="B31" i="136"/>
  <c r="M102" i="138"/>
  <c r="B34" i="136"/>
  <c r="K109" i="138"/>
  <c r="K102" i="138"/>
  <c r="K110" i="138" s="1"/>
  <c r="D109" i="138"/>
  <c r="D102" i="138"/>
  <c r="D110" i="138" s="1"/>
  <c r="B32" i="136"/>
  <c r="F109" i="138"/>
  <c r="B37" i="136"/>
  <c r="F102" i="138"/>
  <c r="F110" i="138" s="1"/>
  <c r="I102" i="138"/>
  <c r="I110" i="138" s="1"/>
  <c r="B36" i="136"/>
  <c r="I109" i="138"/>
  <c r="J109" i="138"/>
  <c r="B33" i="136"/>
  <c r="J102" i="138"/>
  <c r="J110" i="138" s="1"/>
  <c r="N108" i="138"/>
  <c r="B35" i="136"/>
  <c r="E109" i="138"/>
  <c r="E102" i="138"/>
  <c r="E110" i="138" s="1"/>
  <c r="L102" i="138"/>
  <c r="L110" i="138" s="1"/>
  <c r="B38" i="136"/>
  <c r="L109" i="138"/>
  <c r="F5" i="140" l="1"/>
  <c r="G5" i="140" s="1"/>
  <c r="P5" i="140" s="1"/>
  <c r="N89" i="138"/>
  <c r="B27" i="135" s="1"/>
  <c r="C27" i="135" s="1"/>
  <c r="G15" i="142"/>
  <c r="H28" i="142"/>
  <c r="D7" i="139"/>
  <c r="M110" i="138"/>
  <c r="N109" i="138" l="1"/>
  <c r="F6" i="140"/>
  <c r="G6" i="140" s="1"/>
  <c r="P6" i="140" s="1"/>
  <c r="N102" i="138"/>
  <c r="B28" i="135" s="1"/>
  <c r="C28" i="135" s="1"/>
  <c r="G14" i="142"/>
  <c r="H15" i="142"/>
  <c r="N110" i="138"/>
  <c r="I3" i="139"/>
  <c r="D3" i="139"/>
  <c r="H14" i="142" l="1"/>
  <c r="G108" i="142"/>
  <c r="G89" i="142"/>
  <c r="P6" i="141"/>
  <c r="P11" i="141"/>
  <c r="G102" i="142" l="1"/>
  <c r="H89" i="142"/>
  <c r="G109" i="142"/>
  <c r="P5" i="141"/>
  <c r="P4" i="141"/>
  <c r="H102" i="142" l="1"/>
  <c r="G110" i="142"/>
  <c r="J6" i="143" l="1"/>
  <c r="J4" i="143" l="1"/>
  <c r="J5" i="143"/>
  <c r="J9" i="143" s="1"/>
  <c r="E11" i="143"/>
  <c r="E10" i="143" s="1"/>
  <c r="K5" i="143"/>
  <c r="K4" i="143"/>
  <c r="K6" i="143"/>
  <c r="D6" i="143"/>
  <c r="I5" i="143"/>
  <c r="I9" i="143" s="1"/>
  <c r="I4" i="143"/>
  <c r="J11" i="143"/>
  <c r="J10" i="143" s="1"/>
  <c r="J106" i="143" s="1"/>
  <c r="F6" i="143"/>
  <c r="C5" i="143"/>
  <c r="C4" i="143"/>
  <c r="M4" i="143"/>
  <c r="M5" i="143"/>
  <c r="I6" i="143"/>
  <c r="F11" i="143"/>
  <c r="F10" i="143" s="1"/>
  <c r="G4" i="143"/>
  <c r="G5" i="143"/>
  <c r="M6" i="143"/>
  <c r="I11" i="143"/>
  <c r="I10" i="143" s="1"/>
  <c r="L4" i="143"/>
  <c r="L5" i="143"/>
  <c r="L9" i="143" s="1"/>
  <c r="F4" i="143"/>
  <c r="F5" i="143"/>
  <c r="F9" i="143" s="1"/>
  <c r="G6" i="143"/>
  <c r="M11" i="143"/>
  <c r="M10" i="143" s="1"/>
  <c r="L6" i="143"/>
  <c r="H6" i="143"/>
  <c r="G11" i="143"/>
  <c r="G10" i="143" s="1"/>
  <c r="E5" i="143"/>
  <c r="E4" i="143"/>
  <c r="L11" i="143"/>
  <c r="L10" i="143" s="1"/>
  <c r="E6" i="143"/>
  <c r="D5" i="143"/>
  <c r="D9" i="143" s="1"/>
  <c r="K11" i="143"/>
  <c r="K10" i="143" s="1"/>
  <c r="C6" i="143"/>
  <c r="C11" i="143"/>
  <c r="H4" i="143"/>
  <c r="H5" i="143"/>
  <c r="H11" i="143"/>
  <c r="H10" i="143" s="1"/>
  <c r="D11" i="143"/>
  <c r="D10" i="143" s="1"/>
  <c r="D106" i="143" s="1"/>
  <c r="D4" i="143"/>
  <c r="M106" i="143" l="1"/>
  <c r="G106" i="143"/>
  <c r="G9" i="143"/>
  <c r="G13" i="143" s="1"/>
  <c r="N6" i="143"/>
  <c r="L106" i="143"/>
  <c r="L13" i="143"/>
  <c r="M9" i="143"/>
  <c r="M13" i="143" s="1"/>
  <c r="I106" i="143"/>
  <c r="I13" i="143"/>
  <c r="C10" i="143"/>
  <c r="C106" i="143" s="1"/>
  <c r="N11" i="143"/>
  <c r="K9" i="143"/>
  <c r="D13" i="143"/>
  <c r="F106" i="143"/>
  <c r="F13" i="143"/>
  <c r="C9" i="143"/>
  <c r="N5" i="143"/>
  <c r="E106" i="143"/>
  <c r="H9" i="143"/>
  <c r="H13" i="143" s="1"/>
  <c r="E9" i="143"/>
  <c r="E13" i="143" s="1"/>
  <c r="J13" i="143"/>
  <c r="D107" i="143" l="1"/>
  <c r="K106" i="143"/>
  <c r="K13" i="143"/>
  <c r="L107" i="143"/>
  <c r="J107" i="143"/>
  <c r="E107" i="143"/>
  <c r="K5" i="142"/>
  <c r="P5" i="143"/>
  <c r="N9" i="143"/>
  <c r="N4" i="143"/>
  <c r="H107" i="143"/>
  <c r="C13" i="143"/>
  <c r="P6" i="143"/>
  <c r="K6" i="142"/>
  <c r="F107" i="143"/>
  <c r="I107" i="143"/>
  <c r="K11" i="142"/>
  <c r="P11" i="143"/>
  <c r="N10" i="143"/>
  <c r="N106" i="143" s="1"/>
  <c r="M107" i="143"/>
  <c r="G107" i="143"/>
  <c r="H106" i="143"/>
  <c r="K4" i="142" l="1"/>
  <c r="L6" i="142" s="1"/>
  <c r="P4" i="143"/>
  <c r="C137" i="143"/>
  <c r="F137" i="143"/>
  <c r="H136" i="143"/>
  <c r="I136" i="143"/>
  <c r="L136" i="143"/>
  <c r="L28" i="143" s="1"/>
  <c r="L15" i="143" s="1"/>
  <c r="L14" i="143" s="1"/>
  <c r="F136" i="143"/>
  <c r="F28" i="143" s="1"/>
  <c r="F15" i="143" s="1"/>
  <c r="F14" i="143" s="1"/>
  <c r="H137" i="143"/>
  <c r="I137" i="143"/>
  <c r="L137" i="143"/>
  <c r="K136" i="143"/>
  <c r="M137" i="143"/>
  <c r="J137" i="143"/>
  <c r="K137" i="143"/>
  <c r="M136" i="143"/>
  <c r="M28" i="143" s="1"/>
  <c r="M15" i="143" s="1"/>
  <c r="M14" i="143" s="1"/>
  <c r="J136" i="143"/>
  <c r="D136" i="143"/>
  <c r="D28" i="143" s="1"/>
  <c r="D15" i="143" s="1"/>
  <c r="D14" i="143" s="1"/>
  <c r="G137" i="143"/>
  <c r="D137" i="143"/>
  <c r="E136" i="143"/>
  <c r="G136" i="143"/>
  <c r="G28" i="143" s="1"/>
  <c r="G15" i="143" s="1"/>
  <c r="G14" i="143" s="1"/>
  <c r="C136" i="143"/>
  <c r="C28" i="143" s="1"/>
  <c r="E137" i="143"/>
  <c r="N13" i="143"/>
  <c r="K107" i="143"/>
  <c r="Q6" i="142"/>
  <c r="K9" i="142"/>
  <c r="Q5" i="142"/>
  <c r="Q9" i="142" s="1"/>
  <c r="K10" i="142"/>
  <c r="L11" i="142"/>
  <c r="Q11" i="142"/>
  <c r="C107" i="143"/>
  <c r="R9" i="142" l="1"/>
  <c r="M108" i="143"/>
  <c r="M89" i="143"/>
  <c r="F108" i="143"/>
  <c r="F89" i="143"/>
  <c r="L5" i="142"/>
  <c r="C15" i="143"/>
  <c r="C14" i="143" s="1"/>
  <c r="L108" i="143"/>
  <c r="L89" i="143"/>
  <c r="K13" i="142"/>
  <c r="L9" i="142"/>
  <c r="G108" i="143"/>
  <c r="G89" i="143"/>
  <c r="I28" i="143"/>
  <c r="I15" i="143" s="1"/>
  <c r="I14" i="143" s="1"/>
  <c r="R6" i="142"/>
  <c r="E28" i="143"/>
  <c r="E15" i="143" s="1"/>
  <c r="E14" i="143" s="1"/>
  <c r="H28" i="143"/>
  <c r="H15" i="143" s="1"/>
  <c r="H14" i="143" s="1"/>
  <c r="K28" i="143"/>
  <c r="K15" i="143" s="1"/>
  <c r="K14" i="143" s="1"/>
  <c r="Q10" i="142"/>
  <c r="Q13" i="142" s="1"/>
  <c r="R11" i="142"/>
  <c r="D108" i="143"/>
  <c r="D89" i="143"/>
  <c r="L10" i="142"/>
  <c r="K106" i="142"/>
  <c r="N107" i="143"/>
  <c r="J28" i="143"/>
  <c r="J15" i="143" s="1"/>
  <c r="J14" i="143" s="1"/>
  <c r="L92" i="142"/>
  <c r="L82" i="142"/>
  <c r="L74" i="142"/>
  <c r="L66" i="142"/>
  <c r="L58" i="142"/>
  <c r="L50" i="142"/>
  <c r="L42" i="142"/>
  <c r="L34" i="142"/>
  <c r="L25" i="142"/>
  <c r="L17" i="142"/>
  <c r="L7" i="142"/>
  <c r="L100" i="142"/>
  <c r="L81" i="142"/>
  <c r="L73" i="142"/>
  <c r="L65" i="142"/>
  <c r="L49" i="142"/>
  <c r="L33" i="142"/>
  <c r="L24" i="142"/>
  <c r="L35" i="142"/>
  <c r="L91" i="142"/>
  <c r="L57" i="142"/>
  <c r="L41" i="142"/>
  <c r="L16" i="142"/>
  <c r="L51" i="142"/>
  <c r="L99" i="142"/>
  <c r="L90" i="142"/>
  <c r="L80" i="142"/>
  <c r="L72" i="142"/>
  <c r="L64" i="142"/>
  <c r="L56" i="142"/>
  <c r="L48" i="142"/>
  <c r="L40" i="142"/>
  <c r="L32" i="142"/>
  <c r="L23" i="142"/>
  <c r="L86" i="142"/>
  <c r="L62" i="142"/>
  <c r="L46" i="142"/>
  <c r="L30" i="142"/>
  <c r="L21" i="142"/>
  <c r="L96" i="142"/>
  <c r="L69" i="142"/>
  <c r="L53" i="142"/>
  <c r="L83" i="142"/>
  <c r="L67" i="142"/>
  <c r="L26" i="142"/>
  <c r="L98" i="142"/>
  <c r="L87" i="142"/>
  <c r="L79" i="142"/>
  <c r="L71" i="142"/>
  <c r="L63" i="142"/>
  <c r="L55" i="142"/>
  <c r="L47" i="142"/>
  <c r="L39" i="142"/>
  <c r="L31" i="142"/>
  <c r="L22" i="142"/>
  <c r="L4" i="142"/>
  <c r="L37" i="142"/>
  <c r="L94" i="142"/>
  <c r="L75" i="142"/>
  <c r="L59" i="142"/>
  <c r="L43" i="142"/>
  <c r="L97" i="142"/>
  <c r="L78" i="142"/>
  <c r="L70" i="142"/>
  <c r="L54" i="142"/>
  <c r="L38" i="142"/>
  <c r="L85" i="142"/>
  <c r="L61" i="142"/>
  <c r="L45" i="142"/>
  <c r="L20" i="142"/>
  <c r="L77" i="142"/>
  <c r="L18" i="142"/>
  <c r="L95" i="142"/>
  <c r="L84" i="142"/>
  <c r="L76" i="142"/>
  <c r="L68" i="142"/>
  <c r="L60" i="142"/>
  <c r="L52" i="142"/>
  <c r="L44" i="142"/>
  <c r="L36" i="142"/>
  <c r="L27" i="142"/>
  <c r="L19" i="142"/>
  <c r="Q4" i="142"/>
  <c r="R13" i="142" l="1"/>
  <c r="Q107" i="142"/>
  <c r="E108" i="143"/>
  <c r="E89" i="143"/>
  <c r="R5" i="142"/>
  <c r="R4" i="142"/>
  <c r="R57" i="142"/>
  <c r="R98" i="142"/>
  <c r="R23" i="142"/>
  <c r="R36" i="142"/>
  <c r="R64" i="142"/>
  <c r="R80" i="142"/>
  <c r="R76" i="142"/>
  <c r="R95" i="142"/>
  <c r="R67" i="142"/>
  <c r="R94" i="142"/>
  <c r="R22" i="142"/>
  <c r="R43" i="142"/>
  <c r="R83" i="142"/>
  <c r="R16" i="142"/>
  <c r="R44" i="142"/>
  <c r="R59" i="142"/>
  <c r="R39" i="142"/>
  <c r="R38" i="142"/>
  <c r="R65" i="142"/>
  <c r="R46" i="142"/>
  <c r="R75" i="142"/>
  <c r="R87" i="142"/>
  <c r="R50" i="142"/>
  <c r="R73" i="142"/>
  <c r="R99" i="142"/>
  <c r="R48" i="142"/>
  <c r="R17" i="142"/>
  <c r="R31" i="142"/>
  <c r="R45" i="142"/>
  <c r="R40" i="142"/>
  <c r="R55" i="142"/>
  <c r="R52" i="142"/>
  <c r="R81" i="142"/>
  <c r="R77" i="142"/>
  <c r="R96" i="142"/>
  <c r="R69" i="142"/>
  <c r="R60" i="142"/>
  <c r="R66" i="142"/>
  <c r="R84" i="142"/>
  <c r="R49" i="142"/>
  <c r="R18" i="142"/>
  <c r="R7" i="142"/>
  <c r="R72" i="142"/>
  <c r="R41" i="142"/>
  <c r="R54" i="142"/>
  <c r="R34" i="142"/>
  <c r="R27" i="142"/>
  <c r="R56" i="142"/>
  <c r="R85" i="142"/>
  <c r="R47" i="142"/>
  <c r="R71" i="142"/>
  <c r="R62" i="142"/>
  <c r="R91" i="142"/>
  <c r="R86" i="142"/>
  <c r="R20" i="142"/>
  <c r="R19" i="142"/>
  <c r="R63" i="142"/>
  <c r="R61" i="142"/>
  <c r="R42" i="142"/>
  <c r="R53" i="142"/>
  <c r="R82" i="142"/>
  <c r="R78" i="142"/>
  <c r="R79" i="142"/>
  <c r="R100" i="142"/>
  <c r="R58" i="142"/>
  <c r="R37" i="142"/>
  <c r="R26" i="142"/>
  <c r="R68" i="142"/>
  <c r="R97" i="142"/>
  <c r="R92" i="142"/>
  <c r="R21" i="142"/>
  <c r="R51" i="142"/>
  <c r="R32" i="142"/>
  <c r="R25" i="142"/>
  <c r="R74" i="142"/>
  <c r="R70" i="142"/>
  <c r="R35" i="142"/>
  <c r="R90" i="142"/>
  <c r="R24" i="142"/>
  <c r="R33" i="142"/>
  <c r="R30" i="142"/>
  <c r="D109" i="143"/>
  <c r="D102" i="143"/>
  <c r="D110" i="143" s="1"/>
  <c r="I108" i="143"/>
  <c r="I89" i="143"/>
  <c r="C108" i="143"/>
  <c r="C89" i="143"/>
  <c r="N28" i="143"/>
  <c r="G109" i="143"/>
  <c r="G102" i="143"/>
  <c r="G110" i="143" s="1"/>
  <c r="F102" i="143"/>
  <c r="F110" i="143" s="1"/>
  <c r="F109" i="143"/>
  <c r="J108" i="143"/>
  <c r="J89" i="143"/>
  <c r="K108" i="143"/>
  <c r="K89" i="143"/>
  <c r="L13" i="142"/>
  <c r="K107" i="142"/>
  <c r="M102" i="143"/>
  <c r="M110" i="143" s="1"/>
  <c r="M109" i="143"/>
  <c r="R10" i="142"/>
  <c r="Q106" i="142"/>
  <c r="H108" i="143"/>
  <c r="H89" i="143"/>
  <c r="L102" i="143"/>
  <c r="L110" i="143" s="1"/>
  <c r="L109" i="143"/>
  <c r="H102" i="143" l="1"/>
  <c r="H110" i="143" s="1"/>
  <c r="H109" i="143"/>
  <c r="K102" i="143"/>
  <c r="K110" i="143" s="1"/>
  <c r="K109" i="143"/>
  <c r="K28" i="142"/>
  <c r="N15" i="143"/>
  <c r="N14" i="143" s="1"/>
  <c r="C102" i="143"/>
  <c r="C110" i="143" s="1"/>
  <c r="C109" i="143"/>
  <c r="J109" i="143"/>
  <c r="J102" i="143"/>
  <c r="J110" i="143" s="1"/>
  <c r="E102" i="143"/>
  <c r="E110" i="143" s="1"/>
  <c r="E109" i="143"/>
  <c r="I109" i="143"/>
  <c r="I102" i="143"/>
  <c r="I110" i="143" s="1"/>
  <c r="N108" i="143" l="1"/>
  <c r="N89" i="143"/>
  <c r="K15" i="142"/>
  <c r="L28" i="142"/>
  <c r="Q28" i="142"/>
  <c r="Q15" i="142" l="1"/>
  <c r="R28" i="142"/>
  <c r="K14" i="142"/>
  <c r="L15" i="142"/>
  <c r="N102" i="143"/>
  <c r="N110" i="143" s="1"/>
  <c r="N109" i="143"/>
  <c r="L14" i="142" l="1"/>
  <c r="K108" i="142"/>
  <c r="K89" i="142"/>
  <c r="R15" i="142"/>
  <c r="Q14" i="142"/>
  <c r="Q108" i="142" l="1"/>
  <c r="R14" i="142"/>
  <c r="Q89" i="142"/>
  <c r="K102" i="142"/>
  <c r="L89" i="142"/>
  <c r="K109" i="142"/>
  <c r="L102" i="142" l="1"/>
  <c r="K110" i="142"/>
  <c r="R89" i="142"/>
  <c r="Q102" i="142"/>
  <c r="Q109" i="142"/>
  <c r="Q110" i="142" l="1"/>
  <c r="R102" i="142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<sst xmlns="http://schemas.openxmlformats.org/spreadsheetml/2006/main" count="1096" uniqueCount="170">
  <si>
    <t>TOTAL</t>
  </si>
  <si>
    <t>(=) EBITDA</t>
  </si>
  <si>
    <t>(=) LUCRO LÍQUIDO</t>
  </si>
  <si>
    <t>RECEITA BRUTA DE VENDAS</t>
  </si>
  <si>
    <t>(=) LUCRO BRUTO</t>
  </si>
  <si>
    <t>DESPESAS OPERACIONAIS</t>
  </si>
  <si>
    <t>DESPESAS COM PESSOAL</t>
  </si>
  <si>
    <t>(=) RECEITA LÍQUIDA DE VENDAS</t>
  </si>
  <si>
    <t>FGTS</t>
  </si>
  <si>
    <t>CONCEITO</t>
  </si>
  <si>
    <t>GRAND SHOPPING</t>
  </si>
  <si>
    <t>JÓQUEI</t>
  </si>
  <si>
    <t>MARACANAÚ</t>
  </si>
  <si>
    <t>NORTH SHOPPING</t>
  </si>
  <si>
    <t>PICI</t>
  </si>
  <si>
    <t>VIA SUL</t>
  </si>
  <si>
    <t>IANDÊ</t>
  </si>
  <si>
    <t>RIOMAR KENNEDY</t>
  </si>
  <si>
    <t>SALARIOS</t>
  </si>
  <si>
    <t>PROVISÃO DE FÉRIAS</t>
  </si>
  <si>
    <t>PROVISÃO DE 13o SALÁRIO</t>
  </si>
  <si>
    <t>VALE TRANSPORTE</t>
  </si>
  <si>
    <t>RECEITA DE VENDAS</t>
  </si>
  <si>
    <t>DOAÇÕES</t>
  </si>
  <si>
    <t>DESPESAS GERAIS</t>
  </si>
  <si>
    <t>(-) CUSTO DA MERCADORIA VENDIDA (CMV)</t>
  </si>
  <si>
    <t>TRANSPORTE DE FUNCIONÁRIOS</t>
  </si>
  <si>
    <t>DIÁRIA / ALIMENTAÇÃO / EVENTOS</t>
  </si>
  <si>
    <t>MATERIAL DE EXPEDIENTE</t>
  </si>
  <si>
    <t>RESSARCIMENTO</t>
  </si>
  <si>
    <t>FUNDO FIXO</t>
  </si>
  <si>
    <t>ESTACIONAMENTO</t>
  </si>
  <si>
    <t>AJUDA DE CUSTO</t>
  </si>
  <si>
    <t>COMISSÃO SOBRE VENDA DE PRODUTOS</t>
  </si>
  <si>
    <t>FRETE - MOTOBOY</t>
  </si>
  <si>
    <t>MANUTENÇÃO DE EQUIPAMENTOS / PREDIAL</t>
  </si>
  <si>
    <t>MÃO DE OBRA COMPLEMENTAR</t>
  </si>
  <si>
    <t>SERVIÇOS EXTRAS</t>
  </si>
  <si>
    <t>ASO</t>
  </si>
  <si>
    <t>CUSTOS DAS MERCADORIAS VENDIDAS</t>
  </si>
  <si>
    <t>(-) DEVOLUÇÕES / CANCELAMENTOS</t>
  </si>
  <si>
    <t>OUTRAS RECEITAS OPERACIONAIS</t>
  </si>
  <si>
    <t>OUTRAS DESPESAS OPERACIONAIS</t>
  </si>
  <si>
    <t>(-) IMPOSTOS S/VENDAS E SERVIÇOS</t>
  </si>
  <si>
    <t>RENDIMENTOS DE APLICAÇÕES FINANCEIRAS</t>
  </si>
  <si>
    <t>DRE COMPARATIVA</t>
  </si>
  <si>
    <t>DRE VERSÃO MENTORE</t>
  </si>
  <si>
    <t>AV%</t>
  </si>
  <si>
    <t>INSS 13o</t>
  </si>
  <si>
    <t>FGTS 13o</t>
  </si>
  <si>
    <t>MULTA FGTS</t>
  </si>
  <si>
    <t>PROLABORE</t>
  </si>
  <si>
    <t>TAXAS DE CARTÃO DE DÉBITO E CRÉDITO</t>
  </si>
  <si>
    <t>ENERGIA</t>
  </si>
  <si>
    <t>OUTRAS DESPESAS</t>
  </si>
  <si>
    <t>CONTABILIDADE</t>
  </si>
  <si>
    <t>E-COMMERCE</t>
  </si>
  <si>
    <t>AVISO PRÉVIO INDENIZADO</t>
  </si>
  <si>
    <t>JUNHO - 2021</t>
  </si>
  <si>
    <t>SOFTWARE / SISTEMA</t>
  </si>
  <si>
    <t>ALUGUEL</t>
  </si>
  <si>
    <t>DRE GERENCIAL EM R$ 1 - REAL 2021</t>
  </si>
  <si>
    <t>TV POR ASSINATURA</t>
  </si>
  <si>
    <t>ALUGUEL IMPRESSORA</t>
  </si>
  <si>
    <t>SERVIÇOS PRESTADOS</t>
  </si>
  <si>
    <t>LOCAÇÃO DE ESPAÇOS E EQUIPAMENTOS</t>
  </si>
  <si>
    <t>COMBUSTÍVEL ADM</t>
  </si>
  <si>
    <t>COMBUSTÍVEL LOJA</t>
  </si>
  <si>
    <t>VALE REFEIÇÃO</t>
  </si>
  <si>
    <t>DESPESAS JUDICIAIS</t>
  </si>
  <si>
    <t>MATERIAL GRÁFICO</t>
  </si>
  <si>
    <t>DESPESAS COM JOGOS - BORDERÔ</t>
  </si>
  <si>
    <t>SERVIÇOS DE CONSULTORIA</t>
  </si>
  <si>
    <t>INTERNET</t>
  </si>
  <si>
    <t>TELEFONE FIXO</t>
  </si>
  <si>
    <t>LOJA SHOPPING</t>
  </si>
  <si>
    <t>CORREIOS</t>
  </si>
  <si>
    <t>TAXAS BANCÁRIAS</t>
  </si>
  <si>
    <t>MÁQUINAS, APARELHOS E EQUIPAMENTOS</t>
  </si>
  <si>
    <t>Conceito</t>
  </si>
  <si>
    <t>Pici/Jockey</t>
  </si>
  <si>
    <t>Demais Lojas</t>
  </si>
  <si>
    <t>Pessoal de loja dedicado, não existe rateio</t>
  </si>
  <si>
    <t>Não há rateio - 100% lojas</t>
  </si>
  <si>
    <t>65% Lojas e 35% Sócio Torcedor</t>
  </si>
  <si>
    <t>ENCARGOS - INSS PATRONAL</t>
  </si>
  <si>
    <t>VALE ALIMENTAÇÃO</t>
  </si>
  <si>
    <t>OPERAÇÃO DE LOJA</t>
  </si>
  <si>
    <t>ALUGUEL / CONDOMÍNIO</t>
  </si>
  <si>
    <t>50% Lojas e 50% Sócio Torcedor</t>
  </si>
  <si>
    <t>INTERNET /TELEFONE</t>
  </si>
  <si>
    <t>INFORMÁTICA</t>
  </si>
  <si>
    <t>INSS TERCEIROS</t>
  </si>
  <si>
    <t>% CMV</t>
  </si>
  <si>
    <t>% LUCRO BRUTO (MARGEM BRUTA)</t>
  </si>
  <si>
    <t>% DESPESAS</t>
  </si>
  <si>
    <t>% EBITDA (MARGEM EBITDA)</t>
  </si>
  <si>
    <t>INVENTÁRIO LOJAS</t>
  </si>
  <si>
    <t>% LUCRO LÍQUIDO (MARGEM LÍQUIDA)</t>
  </si>
  <si>
    <t xml:space="preserve">ALLAN LUCAS DA SILVA BARROS - Gerente Suprimentos 50% para o e commerce de </t>
  </si>
  <si>
    <t>seus rendimentos mensais!</t>
  </si>
  <si>
    <t>? MARIA ANUZIARIA RIBEIRO SIQUEIRA – E-commerce 100% e commerce</t>
  </si>
  <si>
    <t>? ISAIAS DE SOUSA DELMIRO – E-commerce 100%</t>
  </si>
  <si>
    <t xml:space="preserve">? JOHN EVERTON LIMA DA SILVA – Estoque 50% para todas as lojas incluindo e </t>
  </si>
  <si>
    <t>commerce!</t>
  </si>
  <si>
    <t>? FABIO SIGILO RODRIGUES MACEDO – Estoque - continua do jeito que está!</t>
  </si>
  <si>
    <t>? IAGO HARISON FERNANDES DA SILVA - Estoque - continua do jeito que está!</t>
  </si>
  <si>
    <t>? LEONARDO SOUZA LIMA - Compras 100% todas as lojas, incluindo e commerce</t>
  </si>
  <si>
    <t>? EBERSON MARTINS FERREIRA - Compras - deixa do jeito que está!</t>
  </si>
  <si>
    <t>? PAULO EDUARDO PIRES LOPES – Compras Deixa do jeito que está!</t>
  </si>
  <si>
    <t>MEMÓRIA DE CÁLCULO DOS RATEIOS DE REGRA GERAL</t>
  </si>
  <si>
    <t>MEMÓRIA DE CÁLCULO DOS RATEIOS DE REGRAS ESPECIAIS</t>
  </si>
  <si>
    <t>ALLAN LUCAS DA SILVA BARROS</t>
  </si>
  <si>
    <t>MARIA ANUZIARIA RIBEIRO SIQUEIRA</t>
  </si>
  <si>
    <t>ISAIAS DE SOUSA DELMIRO</t>
  </si>
  <si>
    <t>JOHN EVERTON LIMA DA SILVA</t>
  </si>
  <si>
    <t>LEONARDO SOUZA LIMA</t>
  </si>
  <si>
    <t>MARGENS POR RUBRICA PRINCIPAL DA DRE</t>
  </si>
  <si>
    <t>BASE</t>
  </si>
  <si>
    <t>ABSORÇÃO DE MÃO DE OBRA DO CLUBE</t>
  </si>
  <si>
    <t>Em R$ 1</t>
  </si>
  <si>
    <t>% RECEITA LÍQUIDA</t>
  </si>
  <si>
    <t>RESUMO DRE</t>
  </si>
  <si>
    <t>% TOTAL</t>
  </si>
  <si>
    <t>LOJAS DO FORTALEZA</t>
  </si>
  <si>
    <t>LANÇADO UM VALOR FIXO A PARTIR DE PLANILHA ENVIADA POR EDUARDO</t>
  </si>
  <si>
    <t>JULHO - 2021</t>
  </si>
  <si>
    <t>AGOSTO - 2021</t>
  </si>
  <si>
    <t>SETEMBRO - 2021</t>
  </si>
  <si>
    <t>OUTUBRO - 2021</t>
  </si>
  <si>
    <t>NOVEMBRO - 2021</t>
  </si>
  <si>
    <t>DEZEMBRO - 2021</t>
  </si>
  <si>
    <t>BONIFICAÇÃO</t>
  </si>
  <si>
    <t>MANUTENÇÃO / REFORMA / LIMPEZA</t>
  </si>
  <si>
    <t>MATERIAL DE EXPEDIENTE ADM</t>
  </si>
  <si>
    <t>MATERIAL DE EXPEDIENTE LOJAS</t>
  </si>
  <si>
    <t>ANÁLISE E DESENVOLVIMENTO DE SISTEMAS</t>
  </si>
  <si>
    <t>TARIFA BANCÁRIAS LOJAS</t>
  </si>
  <si>
    <t>TARIFAS BANCÁRIAS ADM</t>
  </si>
  <si>
    <t>SERVIÇOS REFORMAS / PATRIMONIO / MANUTENÇÃO ADM</t>
  </si>
  <si>
    <t>SERVIÇOS REFORMAS / PATRIMONIO / MANUTENÇÃO LOJAS</t>
  </si>
  <si>
    <t>RESSARCIMENTO ADM</t>
  </si>
  <si>
    <t>RESSARCIMENTO LOJAS</t>
  </si>
  <si>
    <t>TRANSPORTE DE FUNCIONÁRIOS - UBER</t>
  </si>
  <si>
    <t>CHAVEIRO</t>
  </si>
  <si>
    <t>PARCELAMENTO DE ICMS</t>
  </si>
  <si>
    <t>MÓVEIS, UTENSÍLIOS E EMBALAGENS</t>
  </si>
  <si>
    <t>SERVIÇOS DE INFORMÁTICA</t>
  </si>
  <si>
    <t>EUSÉBIO</t>
  </si>
  <si>
    <t>ECOMMERCE</t>
  </si>
  <si>
    <t>BONIFICAÇÃO LOJA</t>
  </si>
  <si>
    <t>TRANSPORTE</t>
  </si>
  <si>
    <t>MATERIAL DE EXPEDIENTE OUTROS</t>
  </si>
  <si>
    <t>SÓCIO TORCEDOR</t>
  </si>
  <si>
    <t>TARIFA BANCÁRIAS NÃO ESPECIFICADAS</t>
  </si>
  <si>
    <t>TELEFONE / INTERNET</t>
  </si>
  <si>
    <t>FUNDO FIXO LOJAS</t>
  </si>
  <si>
    <t>TAXAS CARTORÁRIAS E PROTESTOS</t>
  </si>
  <si>
    <t>PADRÃO</t>
  </si>
  <si>
    <t>Quanto maior, melhor</t>
  </si>
  <si>
    <t>Quanto menor, melhor</t>
  </si>
  <si>
    <t>Resultante</t>
  </si>
  <si>
    <t>PARCELAMENTO DE FGTS</t>
  </si>
  <si>
    <t>COMISSÃO LOJA</t>
  </si>
  <si>
    <t>UNIFORME FUNCIONÁRIOS</t>
  </si>
  <si>
    <t>DESPESAS C/ VOUCHER PROMOCIONAL</t>
  </si>
  <si>
    <t xml:space="preserve">MANUTENÇÃO DE EQUIPAMENTOS </t>
  </si>
  <si>
    <t>DESPESAS C/DUPLICIDADE</t>
  </si>
  <si>
    <t>DRE COMPARATIVA - ESCOLHA A LOJA</t>
  </si>
  <si>
    <t>TOTAL (Jun a 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</si>
</sst>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\ * #,##0.00_);_(&quot;R$&quot;\ * \(#,##0.00\);_(&quot;R$&quot;\ * &quot;-&quot;??_);_(@_)"/>
    <numFmt numFmtId="165" formatCode="_(* #,##0.00_);_(* \(#,##0.00\);_(* &quot;-&quot;??_);_(@_)"/>
    <numFmt numFmtId="166" formatCode="#,##0.00;[Red]#,##0.00"/>
    <numFmt numFmtId="167" formatCode="#,##0;[Red]\(#,##0\)"/>
    <numFmt numFmtId="168" formatCode="_(&quot;R$&quot;* #,##0.00_);_(&quot;R$&quot;* \(#,##0.00\);_(&quot;R$&quot;* &quot;-&quot;??_);_(@_)"/>
    <numFmt numFmtId="169" formatCode="_(&quot;R$ &quot;* #,##0.00_);_(&quot;R$ &quot;* \(#,##0.00\);_(&quot;R$ &quot;* &quot;-&quot;??_);_(@_)"/>
    <numFmt numFmtId="170" formatCode="_-&quot;R$&quot;* #,##0.00_-;\-&quot;R$&quot;* #,##0.00_-;_-&quot;R$&quot;* &quot;-&quot;??_-;_-@_-"/>
    <numFmt numFmtId="171" formatCode="0.0%"/>
    <numFmt numFmtId="172" formatCode="mmmm\-yyyy"/>
    <numFmt numFmtId="173" formatCode="#,##0.00%;[Red]\-#,##0.00%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.5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theme="2" tint="-0.24994659260841701"/>
      </bottom>
      <diagonal/>
    </border>
    <border>
      <left/>
      <right/>
      <top style="dashed">
        <color theme="2" tint="-0.24994659260841701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8" fillId="7" borderId="11" applyNumberFormat="0" applyAlignment="0" applyProtection="0"/>
    <xf numFmtId="0" fontId="21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9" fillId="3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5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8" fillId="0" borderId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05">
    <xf numFmtId="0" fontId="0" fillId="0" borderId="0" xfId="0"/>
    <xf numFmtId="17" fontId="6" fillId="34" borderId="15" xfId="0" quotePrefix="1" applyNumberFormat="1" applyFont="1" applyFill="1" applyBorder="1" applyAlignment="1">
      <alignment horizontal="center" vertical="center" wrapText="1"/>
    </xf>
    <xf numFmtId="17" fontId="6" fillId="34" borderId="18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33" borderId="3" xfId="0" applyFont="1" applyFill="1" applyBorder="1" applyAlignment="1">
      <alignment vertical="center"/>
    </xf>
    <xf numFmtId="167" fontId="7" fillId="33" borderId="17" xfId="5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6" fontId="24" fillId="0" borderId="4" xfId="0" applyNumberFormat="1" applyFont="1" applyFill="1" applyBorder="1" applyAlignment="1">
      <alignment horizontal="left" vertical="center"/>
    </xf>
    <xf numFmtId="167" fontId="5" fillId="0" borderId="16" xfId="5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33" borderId="2" xfId="0" applyFont="1" applyFill="1" applyBorder="1" applyAlignment="1">
      <alignment vertical="center"/>
    </xf>
    <xf numFmtId="166" fontId="24" fillId="0" borderId="4" xfId="0" applyNumberFormat="1" applyFont="1" applyFill="1" applyBorder="1" applyAlignment="1">
      <alignment vertical="center"/>
    </xf>
    <xf numFmtId="166" fontId="29" fillId="0" borderId="4" xfId="0" applyNumberFormat="1" applyFont="1" applyFill="1" applyBorder="1" applyAlignment="1">
      <alignment vertical="center"/>
    </xf>
    <xf numFmtId="167" fontId="7" fillId="0" borderId="16" xfId="5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7" fontId="7" fillId="33" borderId="14" xfId="5" applyNumberFormat="1" applyFont="1" applyFill="1" applyBorder="1" applyAlignment="1">
      <alignment vertical="center"/>
    </xf>
    <xf numFmtId="17" fontId="33" fillId="34" borderId="20" xfId="0" quotePrefix="1" applyNumberFormat="1" applyFont="1" applyFill="1" applyBorder="1" applyAlignment="1">
      <alignment horizontal="center" vertical="center" wrapText="1"/>
    </xf>
    <xf numFmtId="17" fontId="33" fillId="34" borderId="21" xfId="0" quotePrefix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33" borderId="3" xfId="0" applyFont="1" applyFill="1" applyBorder="1" applyAlignment="1">
      <alignment vertical="center" wrapText="1"/>
    </xf>
    <xf numFmtId="0" fontId="7" fillId="33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6" fontId="29" fillId="35" borderId="4" xfId="0" applyNumberFormat="1" applyFont="1" applyFill="1" applyBorder="1" applyAlignment="1">
      <alignment horizontal="left" vertical="center" wrapText="1"/>
    </xf>
    <xf numFmtId="166" fontId="24" fillId="35" borderId="1" xfId="0" applyNumberFormat="1" applyFont="1" applyFill="1" applyBorder="1" applyAlignment="1">
      <alignment horizontal="left" vertical="center" wrapText="1"/>
    </xf>
    <xf numFmtId="166" fontId="24" fillId="36" borderId="1" xfId="0" applyNumberFormat="1" applyFont="1" applyFill="1" applyBorder="1" applyAlignment="1">
      <alignment horizontal="left" vertical="center" wrapText="1"/>
    </xf>
    <xf numFmtId="0" fontId="7" fillId="35" borderId="1" xfId="0" applyFont="1" applyFill="1" applyBorder="1" applyAlignment="1">
      <alignment vertical="center" wrapText="1"/>
    </xf>
    <xf numFmtId="0" fontId="5" fillId="35" borderId="1" xfId="0" applyFont="1" applyFill="1" applyBorder="1" applyAlignment="1">
      <alignment vertical="center" wrapText="1"/>
    </xf>
    <xf numFmtId="0" fontId="5" fillId="36" borderId="1" xfId="0" applyFont="1" applyFill="1" applyBorder="1" applyAlignment="1">
      <alignment vertical="center" wrapText="1"/>
    </xf>
    <xf numFmtId="166" fontId="29" fillId="35" borderId="4" xfId="0" applyNumberFormat="1" applyFont="1" applyFill="1" applyBorder="1" applyAlignment="1">
      <alignment vertical="center" wrapText="1"/>
    </xf>
    <xf numFmtId="166" fontId="24" fillId="35" borderId="1" xfId="0" applyNumberFormat="1" applyFont="1" applyFill="1" applyBorder="1" applyAlignment="1">
      <alignment vertical="center" wrapText="1"/>
    </xf>
    <xf numFmtId="166" fontId="29" fillId="35" borderId="1" xfId="0" applyNumberFormat="1" applyFont="1" applyFill="1" applyBorder="1" applyAlignment="1">
      <alignment vertical="center" wrapText="1"/>
    </xf>
    <xf numFmtId="166" fontId="24" fillId="35" borderId="4" xfId="0" applyNumberFormat="1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24" fillId="37" borderId="1" xfId="0" applyNumberFormat="1" applyFont="1" applyFill="1" applyBorder="1" applyAlignment="1">
      <alignment vertical="center" wrapText="1"/>
    </xf>
    <xf numFmtId="166" fontId="24" fillId="37" borderId="4" xfId="0" applyNumberFormat="1" applyFont="1" applyFill="1" applyBorder="1" applyAlignment="1">
      <alignment horizontal="left" vertical="center" wrapText="1" indent="1"/>
    </xf>
    <xf numFmtId="10" fontId="7" fillId="33" borderId="17" xfId="6" applyNumberFormat="1" applyFont="1" applyFill="1" applyBorder="1" applyAlignment="1">
      <alignment horizontal="center" vertical="center"/>
    </xf>
    <xf numFmtId="171" fontId="5" fillId="0" borderId="0" xfId="6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7" fontId="5" fillId="0" borderId="19" xfId="5" applyNumberFormat="1" applyFont="1" applyFill="1" applyBorder="1" applyAlignment="1">
      <alignment vertical="center"/>
    </xf>
    <xf numFmtId="167" fontId="35" fillId="33" borderId="17" xfId="89" applyNumberFormat="1" applyFont="1" applyFill="1" applyBorder="1" applyAlignment="1">
      <alignment vertical="center"/>
    </xf>
    <xf numFmtId="167" fontId="35" fillId="33" borderId="14" xfId="89" applyNumberFormat="1" applyFont="1" applyFill="1" applyBorder="1" applyAlignment="1">
      <alignment vertical="center"/>
    </xf>
    <xf numFmtId="10" fontId="5" fillId="0" borderId="0" xfId="6" applyNumberFormat="1" applyFont="1" applyFill="1" applyAlignment="1">
      <alignment vertical="center"/>
    </xf>
    <xf numFmtId="167" fontId="7" fillId="0" borderId="19" xfId="5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66" fontId="24" fillId="37" borderId="4" xfId="0" applyNumberFormat="1" applyFont="1" applyFill="1" applyBorder="1" applyAlignment="1">
      <alignment horizontal="left" vertical="center"/>
    </xf>
    <xf numFmtId="10" fontId="6" fillId="0" borderId="0" xfId="6" applyNumberFormat="1" applyFont="1" applyFill="1" applyAlignment="1">
      <alignment vertical="center"/>
    </xf>
    <xf numFmtId="10" fontId="7" fillId="0" borderId="0" xfId="6" applyNumberFormat="1" applyFont="1" applyFill="1" applyAlignment="1">
      <alignment vertical="center"/>
    </xf>
    <xf numFmtId="0" fontId="6" fillId="38" borderId="22" xfId="0" applyFont="1" applyFill="1" applyBorder="1" applyAlignment="1">
      <alignment horizontal="right" vertical="center" wrapText="1"/>
    </xf>
    <xf numFmtId="0" fontId="6" fillId="38" borderId="23" xfId="0" quotePrefix="1" applyFont="1" applyFill="1" applyBorder="1" applyAlignment="1">
      <alignment horizontal="right" vertical="center" wrapText="1"/>
    </xf>
    <xf numFmtId="166" fontId="37" fillId="0" borderId="4" xfId="0" applyNumberFormat="1" applyFont="1" applyFill="1" applyBorder="1" applyAlignment="1">
      <alignment horizontal="left" vertical="center"/>
    </xf>
    <xf numFmtId="9" fontId="5" fillId="37" borderId="0" xfId="0" applyNumberFormat="1" applyFont="1" applyFill="1" applyAlignment="1">
      <alignment horizontal="center" vertical="center"/>
    </xf>
    <xf numFmtId="167" fontId="7" fillId="0" borderId="18" xfId="5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10" fontId="7" fillId="0" borderId="24" xfId="6" applyNumberFormat="1" applyFont="1" applyFill="1" applyBorder="1" applyAlignment="1">
      <alignment vertical="center"/>
    </xf>
    <xf numFmtId="10" fontId="7" fillId="33" borderId="14" xfId="6" applyNumberFormat="1" applyFont="1" applyFill="1" applyBorder="1" applyAlignment="1">
      <alignment horizontal="center" vertical="center"/>
    </xf>
    <xf numFmtId="166" fontId="24" fillId="37" borderId="0" xfId="0" applyNumberFormat="1" applyFont="1" applyFill="1" applyBorder="1" applyAlignment="1">
      <alignment horizontal="left" vertical="center"/>
    </xf>
    <xf numFmtId="166" fontId="29" fillId="37" borderId="4" xfId="0" applyNumberFormat="1" applyFont="1" applyFill="1" applyBorder="1" applyAlignment="1">
      <alignment horizontal="left" vertical="center"/>
    </xf>
    <xf numFmtId="0" fontId="5" fillId="37" borderId="0" xfId="0" applyFont="1" applyFill="1" applyAlignment="1">
      <alignment vertical="center"/>
    </xf>
    <xf numFmtId="167" fontId="7" fillId="33" borderId="17" xfId="5" applyNumberFormat="1" applyFont="1" applyFill="1" applyBorder="1" applyAlignment="1">
      <alignment horizontal="center" vertical="center"/>
    </xf>
    <xf numFmtId="167" fontId="6" fillId="34" borderId="17" xfId="5" quotePrefix="1" applyNumberFormat="1" applyFont="1" applyFill="1" applyBorder="1" applyAlignment="1">
      <alignment horizontal="center" vertical="center"/>
    </xf>
    <xf numFmtId="0" fontId="0" fillId="39" borderId="0" xfId="0" applyFill="1"/>
    <xf numFmtId="167" fontId="38" fillId="34" borderId="17" xfId="5" quotePrefix="1" applyNumberFormat="1" applyFont="1" applyFill="1" applyBorder="1" applyAlignment="1">
      <alignment horizontal="center" vertical="center"/>
    </xf>
    <xf numFmtId="0" fontId="0" fillId="40" borderId="0" xfId="0" applyFill="1"/>
    <xf numFmtId="166" fontId="24" fillId="41" borderId="4" xfId="0" applyNumberFormat="1" applyFont="1" applyFill="1" applyBorder="1" applyAlignment="1">
      <alignment horizontal="left" vertical="center"/>
    </xf>
    <xf numFmtId="167" fontId="5" fillId="41" borderId="16" xfId="5" applyNumberFormat="1" applyFont="1" applyFill="1" applyBorder="1" applyAlignment="1">
      <alignment vertical="center"/>
    </xf>
    <xf numFmtId="167" fontId="5" fillId="41" borderId="19" xfId="5" applyNumberFormat="1" applyFont="1" applyFill="1" applyBorder="1" applyAlignment="1">
      <alignment vertical="center"/>
    </xf>
    <xf numFmtId="166" fontId="29" fillId="41" borderId="4" xfId="0" applyNumberFormat="1" applyFont="1" applyFill="1" applyBorder="1" applyAlignment="1">
      <alignment horizontal="left" vertical="center"/>
    </xf>
    <xf numFmtId="0" fontId="5" fillId="41" borderId="0" xfId="0" applyFont="1" applyFill="1" applyAlignment="1">
      <alignment vertical="center"/>
    </xf>
    <xf numFmtId="167" fontId="5" fillId="40" borderId="19" xfId="5" applyNumberFormat="1" applyFont="1" applyFill="1" applyBorder="1" applyAlignment="1">
      <alignment vertical="center"/>
    </xf>
    <xf numFmtId="172" fontId="6" fillId="38" borderId="23" xfId="0" quotePrefix="1" applyNumberFormat="1" applyFont="1" applyFill="1" applyBorder="1" applyAlignment="1">
      <alignment horizontal="right" vertical="center" wrapText="1"/>
    </xf>
    <xf numFmtId="43" fontId="7" fillId="36" borderId="0" xfId="5" applyFont="1" applyFill="1" applyAlignment="1">
      <alignment vertical="center"/>
    </xf>
    <xf numFmtId="43" fontId="5" fillId="0" borderId="0" xfId="5" applyFont="1" applyAlignment="1">
      <alignment vertical="center"/>
    </xf>
    <xf numFmtId="43" fontId="5" fillId="36" borderId="0" xfId="5" applyFont="1" applyFill="1" applyAlignment="1">
      <alignment vertical="center"/>
    </xf>
    <xf numFmtId="43" fontId="7" fillId="0" borderId="0" xfId="5" applyFont="1" applyAlignment="1">
      <alignment vertical="center"/>
    </xf>
    <xf numFmtId="43" fontId="5" fillId="0" borderId="0" xfId="5" applyFont="1" applyFill="1" applyAlignment="1">
      <alignment vertical="center"/>
    </xf>
    <xf numFmtId="17" fontId="6" fillId="38" borderId="15" xfId="0" quotePrefix="1" applyNumberFormat="1" applyFont="1" applyFill="1" applyBorder="1" applyAlignment="1">
      <alignment horizontal="center" vertical="center" wrapText="1"/>
    </xf>
    <xf numFmtId="10" fontId="0" fillId="0" borderId="0" xfId="6" applyNumberFormat="1" applyFont="1"/>
    <xf numFmtId="167" fontId="5" fillId="0" borderId="0" xfId="0" applyNumberFormat="1" applyFont="1" applyFill="1" applyAlignment="1">
      <alignment vertical="center"/>
    </xf>
    <xf numFmtId="167" fontId="5" fillId="40" borderId="16" xfId="5" applyNumberFormat="1" applyFont="1" applyFill="1" applyBorder="1" applyAlignment="1">
      <alignment vertical="center"/>
    </xf>
    <xf numFmtId="172" fontId="24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73" fontId="5" fillId="0" borderId="0" xfId="6" applyNumberFormat="1" applyFont="1" applyBorder="1" applyAlignment="1">
      <alignment vertical="center"/>
    </xf>
    <xf numFmtId="173" fontId="6" fillId="34" borderId="15" xfId="0" quotePrefix="1" applyNumberFormat="1" applyFont="1" applyFill="1" applyBorder="1" applyAlignment="1">
      <alignment horizontal="center" vertical="center" wrapText="1"/>
    </xf>
    <xf numFmtId="173" fontId="7" fillId="33" borderId="17" xfId="6" applyNumberFormat="1" applyFont="1" applyFill="1" applyBorder="1" applyAlignment="1">
      <alignment vertical="center"/>
    </xf>
    <xf numFmtId="173" fontId="5" fillId="0" borderId="16" xfId="6" applyNumberFormat="1" applyFont="1" applyFill="1" applyBorder="1" applyAlignment="1">
      <alignment vertical="center"/>
    </xf>
    <xf numFmtId="173" fontId="5" fillId="0" borderId="16" xfId="5" applyNumberFormat="1" applyFont="1" applyFill="1" applyBorder="1" applyAlignment="1">
      <alignment vertical="center"/>
    </xf>
    <xf numFmtId="173" fontId="7" fillId="0" borderId="16" xfId="6" applyNumberFormat="1" applyFont="1" applyFill="1" applyBorder="1" applyAlignment="1">
      <alignment vertical="center"/>
    </xf>
    <xf numFmtId="173" fontId="6" fillId="0" borderId="0" xfId="6" applyNumberFormat="1" applyFont="1" applyFill="1" applyAlignment="1">
      <alignment vertical="center"/>
    </xf>
    <xf numFmtId="173" fontId="5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72" fontId="6" fillId="38" borderId="26" xfId="0" quotePrefix="1" applyNumberFormat="1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right" vertical="center" wrapText="1"/>
    </xf>
    <xf numFmtId="0" fontId="6" fillId="38" borderId="26" xfId="0" applyFont="1" applyFill="1" applyBorder="1" applyAlignment="1">
      <alignment horizontal="right" vertical="center" wrapText="1"/>
    </xf>
    <xf numFmtId="167" fontId="6" fillId="34" borderId="15" xfId="5" quotePrefix="1" applyNumberFormat="1" applyFont="1" applyFill="1" applyBorder="1" applyAlignment="1">
      <alignment horizontal="center" vertical="center"/>
    </xf>
    <xf numFmtId="167" fontId="6" fillId="34" borderId="25" xfId="5" quotePrefix="1" applyNumberFormat="1" applyFont="1" applyFill="1" applyBorder="1" applyAlignment="1">
      <alignment horizontal="center" vertical="center"/>
    </xf>
    <xf numFmtId="10" fontId="6" fillId="34" borderId="18" xfId="6" quotePrefix="1" applyNumberFormat="1" applyFont="1" applyFill="1" applyBorder="1" applyAlignment="1">
      <alignment horizontal="center" vertical="center"/>
    </xf>
    <xf numFmtId="10" fontId="6" fillId="34" borderId="19" xfId="6" quotePrefix="1" applyNumberFormat="1" applyFont="1" applyFill="1" applyBorder="1" applyAlignment="1">
      <alignment horizontal="center" vertical="center"/>
    </xf>
    <xf numFmtId="167" fontId="6" fillId="34" borderId="18" xfId="5" quotePrefix="1" applyNumberFormat="1" applyFont="1" applyFill="1" applyBorder="1" applyAlignment="1">
      <alignment horizontal="center" vertical="center"/>
    </xf>
    <xf numFmtId="167" fontId="6" fillId="34" borderId="19" xfId="5" quotePrefix="1" applyNumberFormat="1" applyFont="1" applyFill="1" applyBorder="1" applyAlignment="1">
      <alignment horizontal="center" vertical="center"/>
    </xf>
    <xf numFmtId="166" fontId="24" fillId="35" borderId="1" xfId="0" applyNumberFormat="1" applyFont="1" applyFill="1" applyBorder="1" applyAlignment="1">
      <alignment horizontal="center" vertical="center" wrapText="1"/>
    </xf>
  </cellXfs>
  <cellStyles count="9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Hiperlink" xfId="89" builtinId="8"/>
    <cellStyle name="Moeda 2" xfId="1" xr:uid="{00000000-0005-0000-0000-00001F000000}"/>
    <cellStyle name="Moeda 2 2" xfId="76" xr:uid="{00000000-0005-0000-0000-000020000000}"/>
    <cellStyle name="Moeda 2 2 2" xfId="62" xr:uid="{00000000-0005-0000-0000-000021000000}"/>
    <cellStyle name="Moeda 2 3" xfId="74" xr:uid="{00000000-0005-0000-0000-000022000000}"/>
    <cellStyle name="Moeda 2 3 2" xfId="85" xr:uid="{00000000-0005-0000-0000-000023000000}"/>
    <cellStyle name="Moeda 3" xfId="50" xr:uid="{00000000-0005-0000-0000-000024000000}"/>
    <cellStyle name="Moeda 4" xfId="53" xr:uid="{00000000-0005-0000-0000-000025000000}"/>
    <cellStyle name="Moeda 4 2" xfId="84" xr:uid="{00000000-0005-0000-0000-000026000000}"/>
    <cellStyle name="Moeda 5" xfId="56" xr:uid="{00000000-0005-0000-0000-000027000000}"/>
    <cellStyle name="Moeda 6" xfId="64" xr:uid="{00000000-0005-0000-0000-000028000000}"/>
    <cellStyle name="Moeda 7" xfId="78" xr:uid="{00000000-0005-0000-0000-000029000000}"/>
    <cellStyle name="Moeda 8" xfId="82" xr:uid="{00000000-0005-0000-0000-00002A000000}"/>
    <cellStyle name="Moeda 9" xfId="86" xr:uid="{431F4132-B042-4E25-90B9-AD8B6578D6A5}"/>
    <cellStyle name="Neutro" xfId="14" builtinId="28" customBuiltin="1"/>
    <cellStyle name="Normal" xfId="0" builtinId="0"/>
    <cellStyle name="Normal 2" xfId="2" xr:uid="{00000000-0005-0000-0000-00002D000000}"/>
    <cellStyle name="Normal 2 2" xfId="58" xr:uid="{00000000-0005-0000-0000-00002E000000}"/>
    <cellStyle name="Normal 23" xfId="68" xr:uid="{00000000-0005-0000-0000-00002F000000}"/>
    <cellStyle name="Normal 28" xfId="72" xr:uid="{00000000-0005-0000-0000-000030000000}"/>
    <cellStyle name="Normal 3" xfId="48" xr:uid="{00000000-0005-0000-0000-000031000000}"/>
    <cellStyle name="Normal 3 2" xfId="67" xr:uid="{00000000-0005-0000-0000-000032000000}"/>
    <cellStyle name="Normal 4" xfId="61" xr:uid="{00000000-0005-0000-0000-000033000000}"/>
    <cellStyle name="Normal 4 2" xfId="70" xr:uid="{00000000-0005-0000-0000-000034000000}"/>
    <cellStyle name="Normal 4 3" xfId="55" xr:uid="{00000000-0005-0000-0000-000035000000}"/>
    <cellStyle name="Normal 5" xfId="79" xr:uid="{00000000-0005-0000-0000-000036000000}"/>
    <cellStyle name="Normal 6" xfId="69" xr:uid="{00000000-0005-0000-0000-000037000000}"/>
    <cellStyle name="Normal 7" xfId="71" xr:uid="{00000000-0005-0000-0000-000038000000}"/>
    <cellStyle name="Normal 8" xfId="81" xr:uid="{00000000-0005-0000-0000-000039000000}"/>
    <cellStyle name="Normal 80" xfId="60" xr:uid="{00000000-0005-0000-0000-00003A000000}"/>
    <cellStyle name="Normal 83" xfId="59" xr:uid="{00000000-0005-0000-0000-00003B000000}"/>
    <cellStyle name="Normal 9" xfId="87" xr:uid="{09EA01AC-5AA5-4529-B425-1FB35E9EC5AB}"/>
    <cellStyle name="Nota" xfId="21" builtinId="10" customBuiltin="1"/>
    <cellStyle name="Porcentagem" xfId="6" builtinId="5"/>
    <cellStyle name="Porcentagem 2" xfId="3" xr:uid="{00000000-0005-0000-0000-00003E000000}"/>
    <cellStyle name="Porcentagem 3" xfId="51" xr:uid="{00000000-0005-0000-0000-00003F000000}"/>
    <cellStyle name="Porcentagem 4" xfId="54" xr:uid="{00000000-0005-0000-0000-000040000000}"/>
    <cellStyle name="Ruim" xfId="13" builtinId="27" customBuiltin="1"/>
    <cellStyle name="Saída" xfId="16" builtinId="21" customBuiltin="1"/>
    <cellStyle name="Separador de milhares 2" xfId="73" xr:uid="{00000000-0005-0000-0000-000042000000}"/>
    <cellStyle name="Separador de milhares 2 2" xfId="75" xr:uid="{00000000-0005-0000-0000-000043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ítulo 5" xfId="80" xr:uid="{00000000-0005-0000-0000-00004B000000}"/>
    <cellStyle name="Total" xfId="23" builtinId="25" customBuiltin="1"/>
    <cellStyle name="Vírgula" xfId="5" builtinId="3"/>
    <cellStyle name="Vírgula 10" xfId="65" xr:uid="{00000000-0005-0000-0000-00004E000000}"/>
    <cellStyle name="Vírgula 2" xfId="4" xr:uid="{00000000-0005-0000-0000-00004F000000}"/>
    <cellStyle name="Vírgula 2 2 2" xfId="63" xr:uid="{00000000-0005-0000-0000-000050000000}"/>
    <cellStyle name="Vírgula 3" xfId="49" xr:uid="{00000000-0005-0000-0000-000051000000}"/>
    <cellStyle name="Vírgula 4" xfId="52" xr:uid="{00000000-0005-0000-0000-000052000000}"/>
    <cellStyle name="Vírgula 5" xfId="57" xr:uid="{00000000-0005-0000-0000-000053000000}"/>
    <cellStyle name="Vírgula 6" xfId="77" xr:uid="{00000000-0005-0000-0000-000054000000}"/>
    <cellStyle name="Vírgula 6 2" xfId="66" xr:uid="{00000000-0005-0000-0000-000055000000}"/>
    <cellStyle name="Vírgula 7" xfId="88" xr:uid="{918BCE44-8DE5-4EC6-8955-DCDC05574804}"/>
    <cellStyle name="Vírgula 9" xfId="83" xr:uid="{00000000-0005-0000-0000-000056000000}"/>
  </cellStyles>
  <dxfs count="5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84" Type="http://schemas.openxmlformats.org/officeDocument/2006/relationships/externalLink" Target="externalLinks/externalLink71.xml"/><Relationship Id="rId89" Type="http://schemas.openxmlformats.org/officeDocument/2006/relationships/externalLink" Target="externalLinks/externalLink76.xml"/><Relationship Id="rId16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74" Type="http://schemas.openxmlformats.org/officeDocument/2006/relationships/externalLink" Target="externalLinks/externalLink61.xml"/><Relationship Id="rId79" Type="http://schemas.openxmlformats.org/officeDocument/2006/relationships/externalLink" Target="externalLinks/externalLink66.xml"/><Relationship Id="rId102" Type="http://schemas.openxmlformats.org/officeDocument/2006/relationships/sheetMetadata" Target="metadata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7.xml"/><Relationship Id="rId95" Type="http://schemas.openxmlformats.org/officeDocument/2006/relationships/externalLink" Target="externalLinks/externalLink82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80" Type="http://schemas.openxmlformats.org/officeDocument/2006/relationships/externalLink" Target="externalLinks/externalLink67.xml"/><Relationship Id="rId85" Type="http://schemas.openxmlformats.org/officeDocument/2006/relationships/externalLink" Target="externalLinks/externalLink72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103" Type="http://schemas.openxmlformats.org/officeDocument/2006/relationships/calcChain" Target="calcChain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57.xml"/><Relationship Id="rId75" Type="http://schemas.openxmlformats.org/officeDocument/2006/relationships/externalLink" Target="externalLinks/externalLink62.xml"/><Relationship Id="rId83" Type="http://schemas.openxmlformats.org/officeDocument/2006/relationships/externalLink" Target="externalLinks/externalLink70.xml"/><Relationship Id="rId88" Type="http://schemas.openxmlformats.org/officeDocument/2006/relationships/externalLink" Target="externalLinks/externalLink75.xml"/><Relationship Id="rId91" Type="http://schemas.openxmlformats.org/officeDocument/2006/relationships/externalLink" Target="externalLinks/externalLink78.xml"/><Relationship Id="rId96" Type="http://schemas.openxmlformats.org/officeDocument/2006/relationships/externalLink" Target="externalLinks/externalLink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externalLink" Target="externalLinks/externalLink60.xml"/><Relationship Id="rId78" Type="http://schemas.openxmlformats.org/officeDocument/2006/relationships/externalLink" Target="externalLinks/externalLink65.xml"/><Relationship Id="rId81" Type="http://schemas.openxmlformats.org/officeDocument/2006/relationships/externalLink" Target="externalLinks/externalLink68.xml"/><Relationship Id="rId86" Type="http://schemas.openxmlformats.org/officeDocument/2006/relationships/externalLink" Target="externalLinks/externalLink73.xml"/><Relationship Id="rId94" Type="http://schemas.openxmlformats.org/officeDocument/2006/relationships/externalLink" Target="externalLinks/externalLink81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Relationship Id="rId34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6" Type="http://schemas.openxmlformats.org/officeDocument/2006/relationships/externalLink" Target="externalLinks/externalLink63.xml"/><Relationship Id="rId97" Type="http://schemas.openxmlformats.org/officeDocument/2006/relationships/externalLink" Target="externalLinks/externalLink8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92" Type="http://schemas.openxmlformats.org/officeDocument/2006/relationships/externalLink" Target="externalLinks/externalLink7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6.xml"/><Relationship Id="rId24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66" Type="http://schemas.openxmlformats.org/officeDocument/2006/relationships/externalLink" Target="externalLinks/externalLink53.xml"/><Relationship Id="rId87" Type="http://schemas.openxmlformats.org/officeDocument/2006/relationships/externalLink" Target="externalLinks/externalLink74.xml"/><Relationship Id="rId61" Type="http://schemas.openxmlformats.org/officeDocument/2006/relationships/externalLink" Target="externalLinks/externalLink48.xml"/><Relationship Id="rId82" Type="http://schemas.openxmlformats.org/officeDocument/2006/relationships/externalLink" Target="externalLinks/externalLink69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56" Type="http://schemas.openxmlformats.org/officeDocument/2006/relationships/externalLink" Target="externalLinks/externalLink43.xml"/><Relationship Id="rId77" Type="http://schemas.openxmlformats.org/officeDocument/2006/relationships/externalLink" Target="externalLinks/externalLink64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93" Type="http://schemas.openxmlformats.org/officeDocument/2006/relationships/externalLink" Target="externalLinks/externalLink80.xml"/><Relationship Id="rId98" Type="http://schemas.openxmlformats.org/officeDocument/2006/relationships/externalLink" Target="externalLinks/externalLink85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1'!$B$2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('GRÁFICOS 1'!$A$3,'GRÁFICOS 1'!$A$4,'GRÁFICOS 1'!$A$5,'GRÁFICOS 1'!$A$6,'GRÁFICOS 1'!$A$7,'GRÁFICOS 1'!$A$8)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1'!$B$3:$B$8</c:f>
              <c:numCache>
                <c:formatCode>#,##0;[Red]\(#,##0\)</c:formatCode>
                <c:ptCount val="6"/>
                <c:pt idx="0">
                  <c:v>1504241.4676999978</c:v>
                </c:pt>
                <c:pt idx="1">
                  <c:v>769760.60999999847</c:v>
                </c:pt>
                <c:pt idx="2">
                  <c:v>734480.85769999935</c:v>
                </c:pt>
                <c:pt idx="3">
                  <c:v>232683.25056076387</c:v>
                </c:pt>
                <c:pt idx="4">
                  <c:v>501797.60713923548</c:v>
                </c:pt>
                <c:pt idx="5">
                  <c:v>500168.33713923546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F-4735-AB48-6AF1B12BAF4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1'!$C$2</c:f>
              <c:strCache>
                <c:ptCount val="1"/>
                <c:pt idx="0">
                  <c:v>AV%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1'!$A$2:$A$8</c:f>
              <c:strCache>
                <c:ptCount val="7"/>
                <c:pt idx="0">
                  <c:v>TOTAL</c:v>
                </c:pt>
                <c:pt idx="1">
                  <c:v>(=) RECEITA LÍQUIDA DE VENDAS</c:v>
                </c:pt>
                <c:pt idx="2">
                  <c:v>(-) CUSTO DA MERCADORIA VENDIDA (CMV)</c:v>
                </c:pt>
                <c:pt idx="3">
                  <c:v>(=) LUCRO BRUTO</c:v>
                </c:pt>
                <c:pt idx="4">
                  <c:v>DESPESAS OPERACIONAIS</c:v>
                </c:pt>
                <c:pt idx="5">
                  <c:v>(=) EBITDA</c:v>
                </c:pt>
                <c:pt idx="6">
                  <c:v>(=) LUCRO LÍQUIDO</c:v>
                </c:pt>
              </c:strCache>
            </c:strRef>
          </c:cat>
          <c:val>
            <c:numRef>
              <c:f>'GRÁFICOS 1'!$C$3:$C$8</c:f>
              <c:numCache>
                <c:formatCode>0.00%</c:formatCode>
                <c:ptCount val="6"/>
                <c:pt idx="0">
                  <c:v>1</c:v>
                </c:pt>
                <c:pt idx="1">
                  <c:v>0.51172675832223347</c:v>
                </c:pt>
                <c:pt idx="2">
                  <c:v>0.48827324167776659</c:v>
                </c:pt>
                <c:pt idx="3">
                  <c:v>0.15468477339382167</c:v>
                </c:pt>
                <c:pt idx="4">
                  <c:v>0.33358846828394489</c:v>
                </c:pt>
                <c:pt idx="5">
                  <c:v>0.3325053509553878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F-4735-AB48-6AF1B12BA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2'!$B$30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687614063319522E-3"/>
                  <c:y val="-2.1035600849639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17-42DA-9F4B-711C24B58413}"/>
                </c:ext>
              </c:extLst>
            </c:dLbl>
            <c:numFmt formatCode="#,##0;[Red]\(#,##0\)" sourceLinked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2'!$A$46:$A$56</c:f>
              <c:strCache>
                <c:ptCount val="11"/>
                <c:pt idx="0">
                  <c:v>CONCEITO</c:v>
                </c:pt>
                <c:pt idx="1">
                  <c:v>E-COMMERCE</c:v>
                </c:pt>
                <c:pt idx="2">
                  <c:v>JÓQUEI</c:v>
                </c:pt>
                <c:pt idx="3">
                  <c:v>EUSÉBIO</c:v>
                </c:pt>
                <c:pt idx="4">
                  <c:v>GRAND SHOPPING</c:v>
                </c:pt>
                <c:pt idx="5">
                  <c:v>RIOMAR KENNEDY</c:v>
                </c:pt>
                <c:pt idx="6">
                  <c:v>PICI</c:v>
                </c:pt>
                <c:pt idx="7">
                  <c:v>VIA SUL</c:v>
                </c:pt>
                <c:pt idx="8">
                  <c:v>NORTH SHOPPING</c:v>
                </c:pt>
                <c:pt idx="9">
                  <c:v>MARACANAÚ</c:v>
                </c:pt>
                <c:pt idx="10">
                  <c:v>IANDÊ</c:v>
                </c:pt>
              </c:strCache>
            </c:strRef>
          </c:cat>
          <c:val>
            <c:numRef>
              <c:f>'GRÁFICOS 2'!$B$46:$B$56</c:f>
              <c:numCache>
                <c:formatCode>#,##0;[Red]\(#,##0\)</c:formatCode>
                <c:ptCount val="11"/>
                <c:pt idx="0">
                  <c:v>31426.012497741976</c:v>
                </c:pt>
                <c:pt idx="1">
                  <c:v>29974.695001421944</c:v>
                </c:pt>
                <c:pt idx="2">
                  <c:v>22535.192927427146</c:v>
                </c:pt>
                <c:pt idx="3">
                  <c:v>15088.601993745859</c:v>
                </c:pt>
                <c:pt idx="4">
                  <c:v>10631.518766648762</c:v>
                </c:pt>
                <c:pt idx="5">
                  <c:v>10610.70970247146</c:v>
                </c:pt>
                <c:pt idx="6">
                  <c:v>10442.40297866847</c:v>
                </c:pt>
                <c:pt idx="7">
                  <c:v>8127.8546194275623</c:v>
                </c:pt>
                <c:pt idx="8">
                  <c:v>4009.1619446566765</c:v>
                </c:pt>
                <c:pt idx="9">
                  <c:v>2799.9174831871605</c:v>
                </c:pt>
                <c:pt idx="10">
                  <c:v>1518.9641319715156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17-42DA-9F4B-711C24B5841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2'!$C$30</c:f>
              <c:strCache>
                <c:ptCount val="1"/>
                <c:pt idx="0">
                  <c:v>%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2'!$A$17:$A$26</c:f>
              <c:strCache>
                <c:ptCount val="10"/>
                <c:pt idx="0">
                  <c:v>CONCEITO</c:v>
                </c:pt>
                <c:pt idx="1">
                  <c:v>E-COMMERCE</c:v>
                </c:pt>
                <c:pt idx="2">
                  <c:v>GRAND SHOPPING</c:v>
                </c:pt>
                <c:pt idx="3">
                  <c:v>VIA SUL</c:v>
                </c:pt>
                <c:pt idx="4">
                  <c:v>PICI</c:v>
                </c:pt>
                <c:pt idx="5">
                  <c:v>NORTH SHOPPING</c:v>
                </c:pt>
                <c:pt idx="6">
                  <c:v>RIOMAR KENNEDY</c:v>
                </c:pt>
                <c:pt idx="7">
                  <c:v>JÓQUEI</c:v>
                </c:pt>
                <c:pt idx="8">
                  <c:v>IANDÊ</c:v>
                </c:pt>
                <c:pt idx="9">
                  <c:v>MARACANAÚ</c:v>
                </c:pt>
              </c:strCache>
            </c:strRef>
          </c:cat>
          <c:val>
            <c:numRef>
              <c:f>'GRÁFICOS 2'!$C$46:$C$56</c:f>
              <c:numCache>
                <c:formatCode>0.00%</c:formatCode>
                <c:ptCount val="11"/>
                <c:pt idx="0">
                  <c:v>0.21354266064799118</c:v>
                </c:pt>
                <c:pt idx="1">
                  <c:v>0.20368082406813781</c:v>
                </c:pt>
                <c:pt idx="2">
                  <c:v>0.15312871960081967</c:v>
                </c:pt>
                <c:pt idx="3">
                  <c:v>0.10252844567647858</c:v>
                </c:pt>
                <c:pt idx="4">
                  <c:v>7.2242153035557755E-2</c:v>
                </c:pt>
                <c:pt idx="5">
                  <c:v>7.2100753520416117E-2</c:v>
                </c:pt>
                <c:pt idx="6">
                  <c:v>7.0957093770124227E-2</c:v>
                </c:pt>
                <c:pt idx="7">
                  <c:v>5.5229523660290561E-2</c:v>
                </c:pt>
                <c:pt idx="8">
                  <c:v>2.7242626110842907E-2</c:v>
                </c:pt>
                <c:pt idx="9">
                  <c:v>1.9025698185462563E-2</c:v>
                </c:pt>
                <c:pt idx="10">
                  <c:v>1.0321501723878268E-2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17-42DA-9F4B-711C24B58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83768245382575"/>
          <c:y val="3.9747075446037866E-2"/>
          <c:w val="0.81700001460098937"/>
          <c:h val="0.793772711598407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'GRÁFICOS 3'!$B$2</c:f>
              <c:strCache>
                <c:ptCount val="1"/>
                <c:pt idx="0">
                  <c:v>JUNHO - 2021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'GRÁFICOS 3'!$A$4:$A$14</c:f>
              <c:strCache>
                <c:ptCount val="11"/>
                <c:pt idx="0">
                  <c:v>E-COMMERCE</c:v>
                </c:pt>
                <c:pt idx="1">
                  <c:v>CONCEITO</c:v>
                </c:pt>
                <c:pt idx="2">
                  <c:v>GRAND SHOPPING</c:v>
                </c:pt>
                <c:pt idx="3">
                  <c:v>VIA SUL</c:v>
                </c:pt>
                <c:pt idx="4">
                  <c:v>RIOMAR KENNEDY</c:v>
                </c:pt>
                <c:pt idx="5">
                  <c:v>NORTH SHOPPING</c:v>
                </c:pt>
                <c:pt idx="6">
                  <c:v>JÓQUEI</c:v>
                </c:pt>
                <c:pt idx="7">
                  <c:v>PICI</c:v>
                </c:pt>
                <c:pt idx="8">
                  <c:v>MARACANAÚ</c:v>
                </c:pt>
                <c:pt idx="9">
                  <c:v>EUSÉBIO</c:v>
                </c:pt>
                <c:pt idx="10">
                  <c:v>IANDÊ</c:v>
                </c:pt>
              </c:strCache>
            </c:strRef>
          </c:cat>
          <c:val>
            <c:numRef>
              <c:f>'GRÁFICOS 3'!$B$4:$B$14</c:f>
              <c:numCache>
                <c:formatCode>#,##0;[Red]\(#,##0\)</c:formatCode>
                <c:ptCount val="11"/>
                <c:pt idx="0">
                  <c:v>122646.71216557766</c:v>
                </c:pt>
                <c:pt idx="1">
                  <c:v>64091.303731919208</c:v>
                </c:pt>
                <c:pt idx="2">
                  <c:v>62154.038311814431</c:v>
                </c:pt>
                <c:pt idx="3">
                  <c:v>52451.994196421576</c:v>
                </c:pt>
                <c:pt idx="4">
                  <c:v>49229.093255947555</c:v>
                </c:pt>
                <c:pt idx="5">
                  <c:v>42384.595734000301</c:v>
                </c:pt>
                <c:pt idx="6">
                  <c:v>35330.848541895131</c:v>
                </c:pt>
                <c:pt idx="7">
                  <c:v>36993.3243959721</c:v>
                </c:pt>
                <c:pt idx="8">
                  <c:v>20088.26627586722</c:v>
                </c:pt>
                <c:pt idx="9">
                  <c:v>0</c:v>
                </c:pt>
                <c:pt idx="10">
                  <c:v>16427.430529820387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9-4EFD-9BC9-CE355AA2C03A}"/>
            </c:ext>
          </c:extLst>
        </c:ser>
        <c:ser>
          <c:idx val="1"/>
          <c:order val="1"/>
          <c:tx>
            <c:strRef>
              <c:f>'GRÁFICOS 3'!$C$2</c:f>
              <c:strCache>
                <c:ptCount val="1"/>
                <c:pt idx="0">
                  <c:v>JULHO - 2021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'GRÁFICOS 3'!$A$4:$A$14</c:f>
              <c:strCache>
                <c:ptCount val="11"/>
                <c:pt idx="0">
                  <c:v>E-COMMERCE</c:v>
                </c:pt>
                <c:pt idx="1">
                  <c:v>CONCEITO</c:v>
                </c:pt>
                <c:pt idx="2">
                  <c:v>GRAND SHOPPING</c:v>
                </c:pt>
                <c:pt idx="3">
                  <c:v>VIA SUL</c:v>
                </c:pt>
                <c:pt idx="4">
                  <c:v>RIOMAR KENNEDY</c:v>
                </c:pt>
                <c:pt idx="5">
                  <c:v>NORTH SHOPPING</c:v>
                </c:pt>
                <c:pt idx="6">
                  <c:v>JÓQUEI</c:v>
                </c:pt>
                <c:pt idx="7">
                  <c:v>PICI</c:v>
                </c:pt>
                <c:pt idx="8">
                  <c:v>MARACANAÚ</c:v>
                </c:pt>
                <c:pt idx="9">
                  <c:v>EUSÉBIO</c:v>
                </c:pt>
                <c:pt idx="10">
                  <c:v>IANDÊ</c:v>
                </c:pt>
              </c:strCache>
            </c:strRef>
          </c:cat>
          <c:val>
            <c:numRef>
              <c:f>'GRÁFICOS 3'!$C$4:$C$14</c:f>
              <c:numCache>
                <c:formatCode>#,##0;[Red]\(#,##0\)</c:formatCode>
                <c:ptCount val="11"/>
                <c:pt idx="0">
                  <c:v>34974.680962670376</c:v>
                </c:pt>
                <c:pt idx="1">
                  <c:v>54152.201866226867</c:v>
                </c:pt>
                <c:pt idx="2">
                  <c:v>31039.126596686354</c:v>
                </c:pt>
                <c:pt idx="3">
                  <c:v>28105.424948420849</c:v>
                </c:pt>
                <c:pt idx="4">
                  <c:v>19123.210251366247</c:v>
                </c:pt>
                <c:pt idx="5">
                  <c:v>22910.515409818614</c:v>
                </c:pt>
                <c:pt idx="6">
                  <c:v>11229.39113134901</c:v>
                </c:pt>
                <c:pt idx="7">
                  <c:v>26661.894361430212</c:v>
                </c:pt>
                <c:pt idx="8">
                  <c:v>10198.632339560445</c:v>
                </c:pt>
                <c:pt idx="9">
                  <c:v>0</c:v>
                </c:pt>
                <c:pt idx="10">
                  <c:v>10223.342802524916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9-4EFD-9BC9-CE355AA2C03A}"/>
            </c:ext>
          </c:extLst>
        </c:ser>
        <c:ser>
          <c:idx val="2"/>
          <c:order val="2"/>
          <c:tx>
            <c:strRef>
              <c:f>'GRÁFICOS 3'!$D$2</c:f>
              <c:strCache>
                <c:ptCount val="1"/>
                <c:pt idx="0">
                  <c:v>AGOSTO - 2021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'GRÁFICOS 3'!$A$4:$A$14</c:f>
              <c:strCache>
                <c:ptCount val="11"/>
                <c:pt idx="0">
                  <c:v>E-COMMERCE</c:v>
                </c:pt>
                <c:pt idx="1">
                  <c:v>CONCEITO</c:v>
                </c:pt>
                <c:pt idx="2">
                  <c:v>GRAND SHOPPING</c:v>
                </c:pt>
                <c:pt idx="3">
                  <c:v>VIA SUL</c:v>
                </c:pt>
                <c:pt idx="4">
                  <c:v>RIOMAR KENNEDY</c:v>
                </c:pt>
                <c:pt idx="5">
                  <c:v>NORTH SHOPPING</c:v>
                </c:pt>
                <c:pt idx="6">
                  <c:v>JÓQUEI</c:v>
                </c:pt>
                <c:pt idx="7">
                  <c:v>PICI</c:v>
                </c:pt>
                <c:pt idx="8">
                  <c:v>MARACANAÚ</c:v>
                </c:pt>
                <c:pt idx="9">
                  <c:v>EUSÉBIO</c:v>
                </c:pt>
                <c:pt idx="10">
                  <c:v>IANDÊ</c:v>
                </c:pt>
              </c:strCache>
            </c:strRef>
          </c:cat>
          <c:val>
            <c:numRef>
              <c:f>'GRÁFICOS 3'!$D$4:$D$14</c:f>
              <c:numCache>
                <c:formatCode>#,##0;[Red]\(#,##0\)</c:formatCode>
                <c:ptCount val="11"/>
                <c:pt idx="0">
                  <c:v>51269.089268891752</c:v>
                </c:pt>
                <c:pt idx="1">
                  <c:v>60449.952492365061</c:v>
                </c:pt>
                <c:pt idx="2">
                  <c:v>50888.754194322028</c:v>
                </c:pt>
                <c:pt idx="3">
                  <c:v>64639.74256034648</c:v>
                </c:pt>
                <c:pt idx="4">
                  <c:v>51601.210821697823</c:v>
                </c:pt>
                <c:pt idx="5">
                  <c:v>49019.147249020294</c:v>
                </c:pt>
                <c:pt idx="6">
                  <c:v>42829.978497359742</c:v>
                </c:pt>
                <c:pt idx="7">
                  <c:v>31475.791666460107</c:v>
                </c:pt>
                <c:pt idx="8">
                  <c:v>27055.881874379163</c:v>
                </c:pt>
                <c:pt idx="9">
                  <c:v>41171.792224473815</c:v>
                </c:pt>
                <c:pt idx="10">
                  <c:v>18576.110512862426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9-4EFD-9BC9-CE355AA2C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322544"/>
        <c:axId val="661322960"/>
      </c:barChart>
      <c:catAx>
        <c:axId val="66132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1322960"/>
        <c:crosses val="autoZero"/>
        <c:auto val="1"/>
        <c:lblAlgn val="ctr"/>
        <c:lblOffset val="100"/>
        <c:noMultiLvlLbl val="0"/>
      </c:catAx>
      <c:valAx>
        <c:axId val="66132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132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1'!$B$2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1'!$A$13:$A$18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1'!$B$13:$B$18</c:f>
              <c:numCache>
                <c:formatCode>#,##0;[Red]\(#,##0\)</c:formatCode>
                <c:ptCount val="6"/>
                <c:pt idx="0">
                  <c:v>1400304.5152999971</c:v>
                </c:pt>
                <c:pt idx="1">
                  <c:v>887072.19999999844</c:v>
                </c:pt>
                <c:pt idx="2">
                  <c:v>513232.31529999862</c:v>
                </c:pt>
                <c:pt idx="3">
                  <c:v>264613.89462994464</c:v>
                </c:pt>
                <c:pt idx="4">
                  <c:v>248618.42067005398</c:v>
                </c:pt>
                <c:pt idx="5">
                  <c:v>247602.53067005397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E-4BAB-9968-4CF1A2996F8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1'!$C$2</c:f>
              <c:strCache>
                <c:ptCount val="1"/>
                <c:pt idx="0">
                  <c:v>AV%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1'!$A$2:$A$8</c:f>
              <c:strCache>
                <c:ptCount val="7"/>
                <c:pt idx="0">
                  <c:v>TOTAL</c:v>
                </c:pt>
                <c:pt idx="1">
                  <c:v>(=) RECEITA LÍQUIDA DE VENDAS</c:v>
                </c:pt>
                <c:pt idx="2">
                  <c:v>(-) CUSTO DA MERCADORIA VENDIDA (CMV)</c:v>
                </c:pt>
                <c:pt idx="3">
                  <c:v>(=) LUCRO BRUTO</c:v>
                </c:pt>
                <c:pt idx="4">
                  <c:v>DESPESAS OPERACIONAIS</c:v>
                </c:pt>
                <c:pt idx="5">
                  <c:v>(=) EBITDA</c:v>
                </c:pt>
                <c:pt idx="6">
                  <c:v>(=) LUCRO LÍQUIDO</c:v>
                </c:pt>
              </c:strCache>
            </c:strRef>
          </c:cat>
          <c:val>
            <c:numRef>
              <c:f>'GRÁFICOS 1'!$C$13:$C$18</c:f>
              <c:numCache>
                <c:formatCode>0.00%</c:formatCode>
                <c:ptCount val="6"/>
                <c:pt idx="0">
                  <c:v>1</c:v>
                </c:pt>
                <c:pt idx="1">
                  <c:v>0.63348521004372738</c:v>
                </c:pt>
                <c:pt idx="2">
                  <c:v>0.36651478995627268</c:v>
                </c:pt>
                <c:pt idx="3">
                  <c:v>0.18896882195174136</c:v>
                </c:pt>
                <c:pt idx="4">
                  <c:v>0.17754596800453129</c:v>
                </c:pt>
                <c:pt idx="5">
                  <c:v>0.1768204900896205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E-4BAB-9968-4CF1A2996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9137810198515"/>
          <c:y val="4.5289855072463768E-2"/>
          <c:w val="0.81718984528766914"/>
          <c:h val="0.69586328882802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1'!$B$2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1'!$A$23:$A$28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1'!$B$23:$B$28</c:f>
              <c:numCache>
                <c:formatCode>#,##0;[Red]\(#,##0\)</c:formatCode>
                <c:ptCount val="6"/>
                <c:pt idx="0">
                  <c:v>1501667.5463999962</c:v>
                </c:pt>
                <c:pt idx="1">
                  <c:v>708352.88999999908</c:v>
                </c:pt>
                <c:pt idx="2">
                  <c:v>793314.65639999707</c:v>
                </c:pt>
                <c:pt idx="3">
                  <c:v>304337.20503781858</c:v>
                </c:pt>
                <c:pt idx="4">
                  <c:v>488977.45136217849</c:v>
                </c:pt>
                <c:pt idx="5">
                  <c:v>487878.41136217851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0-40AE-BEEA-5A2B18D4B8E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1'!$C$2</c:f>
              <c:strCache>
                <c:ptCount val="1"/>
                <c:pt idx="0">
                  <c:v>AV%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1'!$A$2:$A$8</c:f>
              <c:strCache>
                <c:ptCount val="7"/>
                <c:pt idx="0">
                  <c:v>TOTAL</c:v>
                </c:pt>
                <c:pt idx="1">
                  <c:v>(=) RECEITA LÍQUIDA DE VENDAS</c:v>
                </c:pt>
                <c:pt idx="2">
                  <c:v>(-) CUSTO DA MERCADORIA VENDIDA (CMV)</c:v>
                </c:pt>
                <c:pt idx="3">
                  <c:v>(=) LUCRO BRUTO</c:v>
                </c:pt>
                <c:pt idx="4">
                  <c:v>DESPESAS OPERACIONAIS</c:v>
                </c:pt>
                <c:pt idx="5">
                  <c:v>(=) EBITDA</c:v>
                </c:pt>
                <c:pt idx="6">
                  <c:v>(=) LUCRO LÍQUIDO</c:v>
                </c:pt>
              </c:strCache>
            </c:strRef>
          </c:cat>
          <c:val>
            <c:numRef>
              <c:f>'GRÁFICOS 1'!$C$23:$C$28</c:f>
              <c:numCache>
                <c:formatCode>0.00%</c:formatCode>
                <c:ptCount val="6"/>
                <c:pt idx="0">
                  <c:v>1</c:v>
                </c:pt>
                <c:pt idx="1">
                  <c:v>0.47171086016885694</c:v>
                </c:pt>
                <c:pt idx="2">
                  <c:v>0.52828913983114301</c:v>
                </c:pt>
                <c:pt idx="3">
                  <c:v>0.20266616653427555</c:v>
                </c:pt>
                <c:pt idx="4">
                  <c:v>0.32562297329686751</c:v>
                </c:pt>
                <c:pt idx="5">
                  <c:v>0.32489109359244506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0-40AE-BEEA-5A2B18D4B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9137810198515"/>
          <c:y val="4.5289855072463768E-2"/>
          <c:w val="0.81718984528766914"/>
          <c:h val="0.69586328882802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1'!$B$2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1'!$A$33:$A$38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1'!$B$33:$B$38</c:f>
              <c:numCache>
                <c:formatCode>#,##0;[Red]\(#,##0\)</c:formatCode>
                <c:ptCount val="6"/>
                <c:pt idx="0">
                  <c:v>871889.77989999834</c:v>
                </c:pt>
                <c:pt idx="1">
                  <c:v>446608.72000000055</c:v>
                </c:pt>
                <c:pt idx="2">
                  <c:v>425281.05989999778</c:v>
                </c:pt>
                <c:pt idx="3">
                  <c:v>278116.02785262931</c:v>
                </c:pt>
                <c:pt idx="4">
                  <c:v>147165.03204736847</c:v>
                </c:pt>
                <c:pt idx="5">
                  <c:v>145743.01204736848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1-4351-8597-7B3568A48D6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1'!$C$2</c:f>
              <c:strCache>
                <c:ptCount val="1"/>
                <c:pt idx="0">
                  <c:v>AV%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1'!$A$33:$A$38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1'!$C$33:$C$38</c:f>
              <c:numCache>
                <c:formatCode>0.00%</c:formatCode>
                <c:ptCount val="6"/>
                <c:pt idx="0">
                  <c:v>1</c:v>
                </c:pt>
                <c:pt idx="1">
                  <c:v>0.51223070885315858</c:v>
                </c:pt>
                <c:pt idx="2">
                  <c:v>0.48776929114684142</c:v>
                </c:pt>
                <c:pt idx="3">
                  <c:v>0.31898071782023629</c:v>
                </c:pt>
                <c:pt idx="4">
                  <c:v>0.16878857332660513</c:v>
                </c:pt>
                <c:pt idx="5">
                  <c:v>0.16715761029345305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1-4351-8597-7B3568A48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9137810198515"/>
          <c:y val="4.5289855072463768E-2"/>
          <c:w val="0.81718984528766914"/>
          <c:h val="0.69586328882802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1'!$B$44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1'!$A$45:$A$50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1'!$B$45:$B$50</c:f>
              <c:numCache>
                <c:formatCode>#,##0;[Red]\(#,##0\)</c:formatCode>
                <c:ptCount val="6"/>
                <c:pt idx="0">
                  <c:v>1266415.3231999981</c:v>
                </c:pt>
                <c:pt idx="1">
                  <c:v>566063.77000000025</c:v>
                </c:pt>
                <c:pt idx="2">
                  <c:v>700351.55319999787</c:v>
                </c:pt>
                <c:pt idx="3">
                  <c:v>255118.71001338115</c:v>
                </c:pt>
                <c:pt idx="4">
                  <c:v>445232.84318661672</c:v>
                </c:pt>
                <c:pt idx="5">
                  <c:v>444413.21318661672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5-4E2D-BBE4-D9E7F494466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1'!$C$32</c:f>
              <c:strCache>
                <c:ptCount val="1"/>
                <c:pt idx="0">
                  <c:v>AV%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1'!$A$33:$A$38</c:f>
              <c:strCache>
                <c:ptCount val="6"/>
                <c:pt idx="0">
                  <c:v>(=) RECEITA LÍQUIDA DE VENDAS</c:v>
                </c:pt>
                <c:pt idx="1">
                  <c:v>(-) CUSTO DA MERCADORIA VENDIDA (CMV)</c:v>
                </c:pt>
                <c:pt idx="2">
                  <c:v>(=) LUCRO BRUTO</c:v>
                </c:pt>
                <c:pt idx="3">
                  <c:v>DESPESAS OPERACIONAIS</c:v>
                </c:pt>
                <c:pt idx="4">
                  <c:v>(=) EBITDA</c:v>
                </c:pt>
                <c:pt idx="5">
                  <c:v>(=) LUCRO LÍQUIDO</c:v>
                </c:pt>
              </c:strCache>
            </c:strRef>
          </c:cat>
          <c:val>
            <c:numRef>
              <c:f>'GRÁFICOS 1'!$C$45:$C$50</c:f>
              <c:numCache>
                <c:formatCode>0.00%</c:formatCode>
                <c:ptCount val="6"/>
                <c:pt idx="0">
                  <c:v>1</c:v>
                </c:pt>
                <c:pt idx="1">
                  <c:v>0.44698114404495787</c:v>
                </c:pt>
                <c:pt idx="2">
                  <c:v>0.55301885595504208</c:v>
                </c:pt>
                <c:pt idx="3">
                  <c:v>0.20144948133503565</c:v>
                </c:pt>
                <c:pt idx="4">
                  <c:v>0.35156937462000648</c:v>
                </c:pt>
                <c:pt idx="5">
                  <c:v>0.35092216987999358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5-4E2D-BBE4-D9E7F4944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2'!$B$2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687614063319522E-3"/>
                  <c:y val="-2.1035600849639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DF-4FF8-813E-31FE9EBF8221}"/>
                </c:ext>
              </c:extLst>
            </c:dLbl>
            <c:numFmt formatCode="#,##0;[Red]\(#,##0\)" sourceLinked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2'!$A$3:$A$12</c:f>
              <c:strCache>
                <c:ptCount val="10"/>
                <c:pt idx="0">
                  <c:v>E-COMMERCE</c:v>
                </c:pt>
                <c:pt idx="1">
                  <c:v>CONCEITO</c:v>
                </c:pt>
                <c:pt idx="2">
                  <c:v>GRAND SHOPPING</c:v>
                </c:pt>
                <c:pt idx="3">
                  <c:v>VIA SUL</c:v>
                </c:pt>
                <c:pt idx="4">
                  <c:v>RIOMAR KENNEDY</c:v>
                </c:pt>
                <c:pt idx="5">
                  <c:v>NORTH SHOPPING</c:v>
                </c:pt>
                <c:pt idx="6">
                  <c:v>PICI</c:v>
                </c:pt>
                <c:pt idx="7">
                  <c:v>JÓQUEI</c:v>
                </c:pt>
                <c:pt idx="8">
                  <c:v>MARACANAÚ</c:v>
                </c:pt>
                <c:pt idx="9">
                  <c:v>IANDÊ</c:v>
                </c:pt>
              </c:strCache>
            </c:strRef>
          </c:cat>
          <c:val>
            <c:numRef>
              <c:f>'GRÁFICOS 2'!$B$3:$B$12</c:f>
              <c:numCache>
                <c:formatCode>#,##0;[Red]\(#,##0\)</c:formatCode>
                <c:ptCount val="10"/>
                <c:pt idx="0">
                  <c:v>122646.71216557766</c:v>
                </c:pt>
                <c:pt idx="1">
                  <c:v>64091.303731919208</c:v>
                </c:pt>
                <c:pt idx="2">
                  <c:v>62154.038311814431</c:v>
                </c:pt>
                <c:pt idx="3">
                  <c:v>52451.994196421576</c:v>
                </c:pt>
                <c:pt idx="4">
                  <c:v>49229.093255947555</c:v>
                </c:pt>
                <c:pt idx="5">
                  <c:v>42384.595734000301</c:v>
                </c:pt>
                <c:pt idx="6">
                  <c:v>36993.3243959721</c:v>
                </c:pt>
                <c:pt idx="7">
                  <c:v>35330.848541895131</c:v>
                </c:pt>
                <c:pt idx="8">
                  <c:v>20088.26627586722</c:v>
                </c:pt>
                <c:pt idx="9">
                  <c:v>16427.430529820387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F-4FF8-813E-31FE9EBF822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2'!$C$2</c:f>
              <c:strCache>
                <c:ptCount val="1"/>
                <c:pt idx="0">
                  <c:v>%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2'!$A$2:$A$12</c:f>
              <c:strCache>
                <c:ptCount val="11"/>
                <c:pt idx="0">
                  <c:v>LOJAS DO FORTALEZA</c:v>
                </c:pt>
                <c:pt idx="1">
                  <c:v>E-COMMERCE</c:v>
                </c:pt>
                <c:pt idx="2">
                  <c:v>CONCEITO</c:v>
                </c:pt>
                <c:pt idx="3">
                  <c:v>GRAND SHOPPING</c:v>
                </c:pt>
                <c:pt idx="4">
                  <c:v>VIA SUL</c:v>
                </c:pt>
                <c:pt idx="5">
                  <c:v>RIOMAR KENNEDY</c:v>
                </c:pt>
                <c:pt idx="6">
                  <c:v>NORTH SHOPPING</c:v>
                </c:pt>
                <c:pt idx="7">
                  <c:v>PICI</c:v>
                </c:pt>
                <c:pt idx="8">
                  <c:v>JÓQUEI</c:v>
                </c:pt>
                <c:pt idx="9">
                  <c:v>MARACANAÚ</c:v>
                </c:pt>
                <c:pt idx="10">
                  <c:v>IANDÊ</c:v>
                </c:pt>
              </c:strCache>
            </c:strRef>
          </c:cat>
          <c:val>
            <c:numRef>
              <c:f>'GRÁFICOS 2'!$C$3:$C$12</c:f>
              <c:numCache>
                <c:formatCode>0.00%</c:formatCode>
                <c:ptCount val="10"/>
                <c:pt idx="0">
                  <c:v>0.24441470110786406</c:v>
                </c:pt>
                <c:pt idx="1">
                  <c:v>0.12772341442061833</c:v>
                </c:pt>
                <c:pt idx="2">
                  <c:v>0.12386276344791004</c:v>
                </c:pt>
                <c:pt idx="3">
                  <c:v>0.10452818716185613</c:v>
                </c:pt>
                <c:pt idx="4">
                  <c:v>9.8105476302695449E-2</c:v>
                </c:pt>
                <c:pt idx="5">
                  <c:v>8.446551982508696E-2</c:v>
                </c:pt>
                <c:pt idx="6">
                  <c:v>7.3721603829225574E-2</c:v>
                </c:pt>
                <c:pt idx="7">
                  <c:v>7.0408563212003825E-2</c:v>
                </c:pt>
                <c:pt idx="8">
                  <c:v>4.0032606752334027E-2</c:v>
                </c:pt>
                <c:pt idx="9">
                  <c:v>3.2737163940405579E-2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DF-4FF8-813E-31FE9EBF8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2'!$B$2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687614063319522E-3"/>
                  <c:y val="-2.1035600849639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EE-4EF1-A6B1-5A4E31BCBC2A}"/>
                </c:ext>
              </c:extLst>
            </c:dLbl>
            <c:numFmt formatCode="#,##0;[Red]\(#,##0\)" sourceLinked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2'!$A$17:$A$26</c:f>
              <c:strCache>
                <c:ptCount val="10"/>
                <c:pt idx="0">
                  <c:v>CONCEITO</c:v>
                </c:pt>
                <c:pt idx="1">
                  <c:v>E-COMMERCE</c:v>
                </c:pt>
                <c:pt idx="2">
                  <c:v>GRAND SHOPPING</c:v>
                </c:pt>
                <c:pt idx="3">
                  <c:v>VIA SUL</c:v>
                </c:pt>
                <c:pt idx="4">
                  <c:v>PICI</c:v>
                </c:pt>
                <c:pt idx="5">
                  <c:v>NORTH SHOPPING</c:v>
                </c:pt>
                <c:pt idx="6">
                  <c:v>RIOMAR KENNEDY</c:v>
                </c:pt>
                <c:pt idx="7">
                  <c:v>JÓQUEI</c:v>
                </c:pt>
                <c:pt idx="8">
                  <c:v>IANDÊ</c:v>
                </c:pt>
                <c:pt idx="9">
                  <c:v>MARACANAÚ</c:v>
                </c:pt>
              </c:strCache>
            </c:strRef>
          </c:cat>
          <c:val>
            <c:numRef>
              <c:f>'GRÁFICOS 2'!$B$17:$B$26</c:f>
              <c:numCache>
                <c:formatCode>#,##0;[Red]\(#,##0\)</c:formatCode>
                <c:ptCount val="10"/>
                <c:pt idx="0">
                  <c:v>54152.201866226867</c:v>
                </c:pt>
                <c:pt idx="1">
                  <c:v>34974.680962670376</c:v>
                </c:pt>
                <c:pt idx="2">
                  <c:v>31039.126596686354</c:v>
                </c:pt>
                <c:pt idx="3">
                  <c:v>28105.424948420849</c:v>
                </c:pt>
                <c:pt idx="4">
                  <c:v>26661.894361430212</c:v>
                </c:pt>
                <c:pt idx="5">
                  <c:v>22910.515409818614</c:v>
                </c:pt>
                <c:pt idx="6">
                  <c:v>19123.210251366247</c:v>
                </c:pt>
                <c:pt idx="7">
                  <c:v>11229.39113134901</c:v>
                </c:pt>
                <c:pt idx="8">
                  <c:v>10223.342802524916</c:v>
                </c:pt>
                <c:pt idx="9">
                  <c:v>10198.632339560445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E-4EF1-A6B1-5A4E31BCBC2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2'!$C$2</c:f>
              <c:strCache>
                <c:ptCount val="1"/>
                <c:pt idx="0">
                  <c:v>%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2'!$A$2:$A$12</c:f>
              <c:strCache>
                <c:ptCount val="11"/>
                <c:pt idx="0">
                  <c:v>LOJAS DO FORTALEZA</c:v>
                </c:pt>
                <c:pt idx="1">
                  <c:v>E-COMMERCE</c:v>
                </c:pt>
                <c:pt idx="2">
                  <c:v>CONCEITO</c:v>
                </c:pt>
                <c:pt idx="3">
                  <c:v>GRAND SHOPPING</c:v>
                </c:pt>
                <c:pt idx="4">
                  <c:v>VIA SUL</c:v>
                </c:pt>
                <c:pt idx="5">
                  <c:v>RIOMAR KENNEDY</c:v>
                </c:pt>
                <c:pt idx="6">
                  <c:v>NORTH SHOPPING</c:v>
                </c:pt>
                <c:pt idx="7">
                  <c:v>PICI</c:v>
                </c:pt>
                <c:pt idx="8">
                  <c:v>JÓQUEI</c:v>
                </c:pt>
                <c:pt idx="9">
                  <c:v>MARACANAÚ</c:v>
                </c:pt>
                <c:pt idx="10">
                  <c:v>IANDÊ</c:v>
                </c:pt>
              </c:strCache>
            </c:strRef>
          </c:cat>
          <c:val>
            <c:numRef>
              <c:f>'GRÁFICOS 2'!$C$17:$C$26</c:f>
              <c:numCache>
                <c:formatCode>0.00%</c:formatCode>
                <c:ptCount val="10"/>
                <c:pt idx="0">
                  <c:v>0.21781250850311387</c:v>
                </c:pt>
                <c:pt idx="1">
                  <c:v>0.14067614486653793</c:v>
                </c:pt>
                <c:pt idx="2">
                  <c:v>0.12484644747172192</c:v>
                </c:pt>
                <c:pt idx="3">
                  <c:v>0.11304643023905325</c:v>
                </c:pt>
                <c:pt idx="4">
                  <c:v>0.10724022093605726</c:v>
                </c:pt>
                <c:pt idx="5">
                  <c:v>9.2151319069891352E-2</c:v>
                </c:pt>
                <c:pt idx="6">
                  <c:v>7.6917913804725707E-2</c:v>
                </c:pt>
                <c:pt idx="7">
                  <c:v>4.5167172653919077E-2</c:v>
                </c:pt>
                <c:pt idx="8">
                  <c:v>4.1120616786849036E-2</c:v>
                </c:pt>
                <c:pt idx="9">
                  <c:v>4.1021225668130344E-2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EE-4EF1-A6B1-5A4E31BC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2'!$B$30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687614063319522E-3"/>
                  <c:y val="-2.1035600849639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93-45FA-9293-206D7D579970}"/>
                </c:ext>
              </c:extLst>
            </c:dLbl>
            <c:numFmt formatCode="#,##0;[Red]\(#,##0\)" sourceLinked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2'!$A$31:$A$41</c:f>
              <c:strCache>
                <c:ptCount val="11"/>
                <c:pt idx="0">
                  <c:v>VIA SUL</c:v>
                </c:pt>
                <c:pt idx="1">
                  <c:v>CONCEITO</c:v>
                </c:pt>
                <c:pt idx="2">
                  <c:v>RIOMAR KENNEDY</c:v>
                </c:pt>
                <c:pt idx="3">
                  <c:v>E-COMMERCE</c:v>
                </c:pt>
                <c:pt idx="4">
                  <c:v>GRAND SHOPPING</c:v>
                </c:pt>
                <c:pt idx="5">
                  <c:v>NORTH SHOPPING</c:v>
                </c:pt>
                <c:pt idx="6">
                  <c:v>JÓQUEI</c:v>
                </c:pt>
                <c:pt idx="7">
                  <c:v>EUSÉBIO</c:v>
                </c:pt>
                <c:pt idx="8">
                  <c:v>PICI</c:v>
                </c:pt>
                <c:pt idx="9">
                  <c:v>MARACANAÚ</c:v>
                </c:pt>
                <c:pt idx="10">
                  <c:v>IANDÊ</c:v>
                </c:pt>
              </c:strCache>
            </c:strRef>
          </c:cat>
          <c:val>
            <c:numRef>
              <c:f>'GRÁFICOS 2'!$B$31:$B$41</c:f>
              <c:numCache>
                <c:formatCode>#,##0;[Red]\(#,##0\)</c:formatCode>
                <c:ptCount val="11"/>
                <c:pt idx="0">
                  <c:v>64639.74256034648</c:v>
                </c:pt>
                <c:pt idx="1">
                  <c:v>60449.952492365061</c:v>
                </c:pt>
                <c:pt idx="2">
                  <c:v>51601.210821697823</c:v>
                </c:pt>
                <c:pt idx="3">
                  <c:v>51269.089268891752</c:v>
                </c:pt>
                <c:pt idx="4">
                  <c:v>50888.754194322028</c:v>
                </c:pt>
                <c:pt idx="5">
                  <c:v>49019.147249020294</c:v>
                </c:pt>
                <c:pt idx="6">
                  <c:v>42829.978497359742</c:v>
                </c:pt>
                <c:pt idx="7">
                  <c:v>41171.792224473815</c:v>
                </c:pt>
                <c:pt idx="8">
                  <c:v>31475.791666460107</c:v>
                </c:pt>
                <c:pt idx="9">
                  <c:v>27055.881874379163</c:v>
                </c:pt>
                <c:pt idx="10">
                  <c:v>18576.110512862426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3-45FA-9293-206D7D57997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2'!$C$30</c:f>
              <c:strCache>
                <c:ptCount val="1"/>
                <c:pt idx="0">
                  <c:v>%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2'!$A$2:$A$12</c:f>
              <c:strCache>
                <c:ptCount val="11"/>
                <c:pt idx="0">
                  <c:v>LOJAS DO FORTALEZA</c:v>
                </c:pt>
                <c:pt idx="1">
                  <c:v>E-COMMERCE</c:v>
                </c:pt>
                <c:pt idx="2">
                  <c:v>CONCEITO</c:v>
                </c:pt>
                <c:pt idx="3">
                  <c:v>GRAND SHOPPING</c:v>
                </c:pt>
                <c:pt idx="4">
                  <c:v>VIA SUL</c:v>
                </c:pt>
                <c:pt idx="5">
                  <c:v>RIOMAR KENNEDY</c:v>
                </c:pt>
                <c:pt idx="6">
                  <c:v>NORTH SHOPPING</c:v>
                </c:pt>
                <c:pt idx="7">
                  <c:v>PICI</c:v>
                </c:pt>
                <c:pt idx="8">
                  <c:v>JÓQUEI</c:v>
                </c:pt>
                <c:pt idx="9">
                  <c:v>MARACANAÚ</c:v>
                </c:pt>
                <c:pt idx="10">
                  <c:v>IANDÊ</c:v>
                </c:pt>
              </c:strCache>
            </c:strRef>
          </c:cat>
          <c:val>
            <c:numRef>
              <c:f>'GRÁFICOS 2'!$C$31:$C$41</c:f>
              <c:numCache>
                <c:formatCode>0.00%</c:formatCode>
                <c:ptCount val="11"/>
                <c:pt idx="0">
                  <c:v>0.13219370827892987</c:v>
                </c:pt>
                <c:pt idx="1">
                  <c:v>0.12362523532315324</c:v>
                </c:pt>
                <c:pt idx="2">
                  <c:v>0.10552881462723632</c:v>
                </c:pt>
                <c:pt idx="3">
                  <c:v>0.10484959812782341</c:v>
                </c:pt>
                <c:pt idx="4">
                  <c:v>0.10407178092273511</c:v>
                </c:pt>
                <c:pt idx="5">
                  <c:v>0.10024827752785782</c:v>
                </c:pt>
                <c:pt idx="6">
                  <c:v>8.7590907061348686E-2</c:v>
                </c:pt>
                <c:pt idx="7">
                  <c:v>8.4199776717267166E-2</c:v>
                </c:pt>
                <c:pt idx="8">
                  <c:v>6.4370640361382292E-2</c:v>
                </c:pt>
                <c:pt idx="9">
                  <c:v>5.5331553221948576E-2</c:v>
                </c:pt>
                <c:pt idx="10">
                  <c:v>3.7989707830317437E-2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93-45FA-9293-206D7D579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2'!$B$30</c:f>
              <c:strCache>
                <c:ptCount val="1"/>
                <c:pt idx="0">
                  <c:v>Em R$ 1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2687614063319522E-3"/>
                  <c:y val="-2.10356008496395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71-49B0-B216-2EA9BAF38B45}"/>
                </c:ext>
              </c:extLst>
            </c:dLbl>
            <c:numFmt formatCode="#,##0;[Red]\(#,##0\)" sourceLinked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2'!$A$46:$A$56</c:f>
              <c:strCache>
                <c:ptCount val="11"/>
                <c:pt idx="0">
                  <c:v>CONCEITO</c:v>
                </c:pt>
                <c:pt idx="1">
                  <c:v>E-COMMERCE</c:v>
                </c:pt>
                <c:pt idx="2">
                  <c:v>JÓQUEI</c:v>
                </c:pt>
                <c:pt idx="3">
                  <c:v>EUSÉBIO</c:v>
                </c:pt>
                <c:pt idx="4">
                  <c:v>GRAND SHOPPING</c:v>
                </c:pt>
                <c:pt idx="5">
                  <c:v>RIOMAR KENNEDY</c:v>
                </c:pt>
                <c:pt idx="6">
                  <c:v>PICI</c:v>
                </c:pt>
                <c:pt idx="7">
                  <c:v>VIA SUL</c:v>
                </c:pt>
                <c:pt idx="8">
                  <c:v>NORTH SHOPPING</c:v>
                </c:pt>
                <c:pt idx="9">
                  <c:v>MARACANAÚ</c:v>
                </c:pt>
                <c:pt idx="10">
                  <c:v>IANDÊ</c:v>
                </c:pt>
              </c:strCache>
            </c:strRef>
          </c:cat>
          <c:val>
            <c:numRef>
              <c:f>'GRÁFICOS 2'!$B$46:$B$56</c:f>
              <c:numCache>
                <c:formatCode>#,##0;[Red]\(#,##0\)</c:formatCode>
                <c:ptCount val="11"/>
                <c:pt idx="0">
                  <c:v>31426.012497741976</c:v>
                </c:pt>
                <c:pt idx="1">
                  <c:v>29974.695001421944</c:v>
                </c:pt>
                <c:pt idx="2">
                  <c:v>22535.192927427146</c:v>
                </c:pt>
                <c:pt idx="3">
                  <c:v>15088.601993745859</c:v>
                </c:pt>
                <c:pt idx="4">
                  <c:v>10631.518766648762</c:v>
                </c:pt>
                <c:pt idx="5">
                  <c:v>10610.70970247146</c:v>
                </c:pt>
                <c:pt idx="6">
                  <c:v>10442.40297866847</c:v>
                </c:pt>
                <c:pt idx="7">
                  <c:v>8127.8546194275623</c:v>
                </c:pt>
                <c:pt idx="8">
                  <c:v>4009.1619446566765</c:v>
                </c:pt>
                <c:pt idx="9">
                  <c:v>2799.9174831871605</c:v>
                </c:pt>
                <c:pt idx="10">
                  <c:v>1518.9641319715156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71-49B0-B216-2EA9BAF38B4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4035343"/>
        <c:axId val="634032015"/>
      </c:barChart>
      <c:lineChart>
        <c:grouping val="standard"/>
        <c:varyColors val="0"/>
        <c:ser>
          <c:idx val="1"/>
          <c:order val="1"/>
          <c:tx>
            <c:strRef>
              <c:f>'GRÁFICOS 2'!$C$30</c:f>
              <c:strCache>
                <c:ptCount val="1"/>
                <c:pt idx="0">
                  <c:v>%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2'!$A$17:$A$26</c:f>
              <c:strCache>
                <c:ptCount val="10"/>
                <c:pt idx="0">
                  <c:v>CONCEITO</c:v>
                </c:pt>
                <c:pt idx="1">
                  <c:v>E-COMMERCE</c:v>
                </c:pt>
                <c:pt idx="2">
                  <c:v>GRAND SHOPPING</c:v>
                </c:pt>
                <c:pt idx="3">
                  <c:v>VIA SUL</c:v>
                </c:pt>
                <c:pt idx="4">
                  <c:v>PICI</c:v>
                </c:pt>
                <c:pt idx="5">
                  <c:v>NORTH SHOPPING</c:v>
                </c:pt>
                <c:pt idx="6">
                  <c:v>RIOMAR KENNEDY</c:v>
                </c:pt>
                <c:pt idx="7">
                  <c:v>JÓQUEI</c:v>
                </c:pt>
                <c:pt idx="8">
                  <c:v>IANDÊ</c:v>
                </c:pt>
                <c:pt idx="9">
                  <c:v>MARACANAÚ</c:v>
                </c:pt>
              </c:strCache>
            </c:strRef>
          </c:cat>
          <c:val>
            <c:numRef>
              <c:f>'GRÁFICOS 2'!$C$46:$C$56</c:f>
              <c:numCache>
                <c:formatCode>0.00%</c:formatCode>
                <c:ptCount val="11"/>
                <c:pt idx="0">
                  <c:v>0.21354266064799118</c:v>
                </c:pt>
                <c:pt idx="1">
                  <c:v>0.20368082406813781</c:v>
                </c:pt>
                <c:pt idx="2">
                  <c:v>0.15312871960081967</c:v>
                </c:pt>
                <c:pt idx="3">
                  <c:v>0.10252844567647858</c:v>
                </c:pt>
                <c:pt idx="4">
                  <c:v>7.2242153035557755E-2</c:v>
                </c:pt>
                <c:pt idx="5">
                  <c:v>7.2100753520416117E-2</c:v>
                </c:pt>
                <c:pt idx="6">
                  <c:v>7.0957093770124227E-2</c:v>
                </c:pt>
                <c:pt idx="7">
                  <c:v>5.5229523660290561E-2</c:v>
                </c:pt>
                <c:pt idx="8">
                  <c:v>2.7242626110842907E-2</c:v>
                </c:pt>
                <c:pt idx="9">
                  <c:v>1.9025698185462563E-2</c:v>
                </c:pt>
                <c:pt idx="10">
                  <c:v>1.0321501723878268E-2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71-49B0-B216-2EA9BAF38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028687"/>
        <c:axId val="634028271"/>
      </c:lineChart>
      <c:catAx>
        <c:axId val="63403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2015"/>
        <c:crossesAt val="0"/>
        <c:auto val="1"/>
        <c:lblAlgn val="ctr"/>
        <c:lblOffset val="100"/>
        <c:noMultiLvlLbl val="0"/>
      </c:catAx>
      <c:valAx>
        <c:axId val="634032015"/>
        <c:scaling>
          <c:orientation val="minMax"/>
        </c:scaling>
        <c:delete val="0"/>
        <c:axPos val="l"/>
        <c:numFmt formatCode="#,##0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35343"/>
        <c:crosses val="autoZero"/>
        <c:crossBetween val="between"/>
      </c:valAx>
      <c:valAx>
        <c:axId val="63402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34028687"/>
        <c:crosses val="max"/>
        <c:crossBetween val="between"/>
      </c:valAx>
      <c:catAx>
        <c:axId val="6340286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402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_xlchart.v1.2</cx:f>
      </cx:numDim>
    </cx:data>
  </cx:chartData>
  <cx:chart>
    <cx:plotArea>
      <cx:plotAreaRegion>
        <cx:series layoutId="waterfall" uniqueId="{F7BD3BC0-4C63-46A5-B410-D4B6AAC2995C}">
          <cx:tx>
            <cx:txData>
              <cx:f>_xlchart.v1.0</cx:f>
              <cx:v>RESUMO DRE</cx:v>
            </cx:txData>
          </cx:tx>
          <cx:dataLabels>
            <cx:spPr>
              <a:solidFill>
                <a:schemeClr val="accent1">
                  <a:lumMod val="50000"/>
                </a:schemeClr>
              </a:solidFill>
            </cx:spPr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pt-BR" sz="900" b="1" i="0" u="none" strike="noStrike" kern="1200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</cx:dataLabels>
          <cx:dataId val="0"/>
          <cx:layoutPr>
            <cx:subtotals/>
          </cx:layoutPr>
        </cx:series>
      </cx:plotAreaRegion>
      <cx:axis id="0">
        <cx:catScaling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689281</xdr:colOff>
      <xdr:row>1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8DD36AF-EF56-4D1D-BC23-27A463559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0"/>
          <a:ext cx="679756" cy="476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79375</xdr:rowOff>
    </xdr:from>
    <xdr:to>
      <xdr:col>18</xdr:col>
      <xdr:colOff>19050</xdr:colOff>
      <xdr:row>24</xdr:row>
      <xdr:rowOff>165099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Gráfico 5">
              <a:extLst>
                <a:ext uri="{FF2B5EF4-FFF2-40B4-BE49-F238E27FC236}">
                  <a16:creationId xmlns:a16="http://schemas.microsoft.com/office/drawing/2014/main" id="{1D2F1CDF-F572-4F4D-BFE4-9930C9F2AB16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60575"/>
              <a:ext cx="10096500" cy="35147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  <xdr:twoCellAnchor>
    <xdr:from>
      <xdr:col>18</xdr:col>
      <xdr:colOff>158749</xdr:colOff>
      <xdr:row>2</xdr:row>
      <xdr:rowOff>63500</xdr:rowOff>
    </xdr:from>
    <xdr:to>
      <xdr:col>18</xdr:col>
      <xdr:colOff>373062</xdr:colOff>
      <xdr:row>2</xdr:row>
      <xdr:rowOff>261937</xdr:rowOff>
    </xdr:to>
    <xdr:sp macro="" textlink="">
      <xdr:nvSpPr>
        <xdr:cNvPr id="2" name="Seta: para Cima 1">
          <a:extLst>
            <a:ext uri="{FF2B5EF4-FFF2-40B4-BE49-F238E27FC236}">
              <a16:creationId xmlns:a16="http://schemas.microsoft.com/office/drawing/2014/main" id="{857BAB93-C745-4B87-8DB4-712998445507}"/>
            </a:ext>
          </a:extLst>
        </xdr:cNvPr>
        <xdr:cNvSpPr/>
      </xdr:nvSpPr>
      <xdr:spPr>
        <a:xfrm>
          <a:off x="8866187" y="444500"/>
          <a:ext cx="214313" cy="19843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166687</xdr:colOff>
      <xdr:row>3</xdr:row>
      <xdr:rowOff>71440</xdr:rowOff>
    </xdr:from>
    <xdr:to>
      <xdr:col>18</xdr:col>
      <xdr:colOff>381000</xdr:colOff>
      <xdr:row>3</xdr:row>
      <xdr:rowOff>269877</xdr:rowOff>
    </xdr:to>
    <xdr:sp macro="" textlink="">
      <xdr:nvSpPr>
        <xdr:cNvPr id="4" name="Seta: para Cima 3">
          <a:extLst>
            <a:ext uri="{FF2B5EF4-FFF2-40B4-BE49-F238E27FC236}">
              <a16:creationId xmlns:a16="http://schemas.microsoft.com/office/drawing/2014/main" id="{AE328B72-05AF-4CDA-A11D-10170FF348DD}"/>
            </a:ext>
          </a:extLst>
        </xdr:cNvPr>
        <xdr:cNvSpPr/>
      </xdr:nvSpPr>
      <xdr:spPr>
        <a:xfrm rot="10800000">
          <a:off x="8874125" y="849315"/>
          <a:ext cx="214313" cy="19843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168274</xdr:colOff>
      <xdr:row>4</xdr:row>
      <xdr:rowOff>96838</xdr:rowOff>
    </xdr:from>
    <xdr:to>
      <xdr:col>18</xdr:col>
      <xdr:colOff>382587</xdr:colOff>
      <xdr:row>4</xdr:row>
      <xdr:rowOff>295275</xdr:rowOff>
    </xdr:to>
    <xdr:sp macro="" textlink="">
      <xdr:nvSpPr>
        <xdr:cNvPr id="5" name="Seta: para Cima 4">
          <a:extLst>
            <a:ext uri="{FF2B5EF4-FFF2-40B4-BE49-F238E27FC236}">
              <a16:creationId xmlns:a16="http://schemas.microsoft.com/office/drawing/2014/main" id="{81747670-C99B-4E38-BD04-DBE69BE653A0}"/>
            </a:ext>
          </a:extLst>
        </xdr:cNvPr>
        <xdr:cNvSpPr/>
      </xdr:nvSpPr>
      <xdr:spPr>
        <a:xfrm rot="10800000">
          <a:off x="8875712" y="1271588"/>
          <a:ext cx="214313" cy="198437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18</xdr:col>
      <xdr:colOff>95252</xdr:colOff>
      <xdr:row>5</xdr:row>
      <xdr:rowOff>71436</xdr:rowOff>
    </xdr:from>
    <xdr:to>
      <xdr:col>18</xdr:col>
      <xdr:colOff>492126</xdr:colOff>
      <xdr:row>5</xdr:row>
      <xdr:rowOff>357185</xdr:rowOff>
    </xdr:to>
    <xdr:sp macro="" textlink="">
      <xdr:nvSpPr>
        <xdr:cNvPr id="3" name="Igual a 2">
          <a:extLst>
            <a:ext uri="{FF2B5EF4-FFF2-40B4-BE49-F238E27FC236}">
              <a16:creationId xmlns:a16="http://schemas.microsoft.com/office/drawing/2014/main" id="{01E56E74-755E-401A-A4EE-88974A4C41B1}"/>
            </a:ext>
          </a:extLst>
        </xdr:cNvPr>
        <xdr:cNvSpPr/>
      </xdr:nvSpPr>
      <xdr:spPr>
        <a:xfrm>
          <a:off x="8802690" y="1643061"/>
          <a:ext cx="396874" cy="285749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768169</xdr:colOff>
      <xdr:row>2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8DD9F90-8022-4D38-999B-1D3667139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0"/>
          <a:ext cx="749119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771950</xdr:colOff>
      <xdr:row>2</xdr:row>
      <xdr:rowOff>2596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ACAB20D-9240-4A1D-81D6-0C698B176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0"/>
          <a:ext cx="752900" cy="5169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771950</xdr:colOff>
      <xdr:row>2</xdr:row>
      <xdr:rowOff>2596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1F7B640-05BC-4931-8066-FD2D521EE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752900" cy="5169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771950</xdr:colOff>
      <xdr:row>2</xdr:row>
      <xdr:rowOff>2596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5E5A192-739F-4E50-B35B-A4BA38173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752900" cy="5169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771950</xdr:colOff>
      <xdr:row>2</xdr:row>
      <xdr:rowOff>2596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2C2590-D802-49D1-8C1B-9388D5AF1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752900" cy="516946"/>
        </a:xfrm>
        <a:prstGeom prst="rect">
          <a:avLst/>
        </a:prstGeom>
      </xdr:spPr>
    </xdr:pic>
    <xdr:clientData/>
  </xdr:twoCellAnchor>
  <xdr:twoCellAnchor>
    <xdr:from>
      <xdr:col>1</xdr:col>
      <xdr:colOff>2603500</xdr:colOff>
      <xdr:row>2</xdr:row>
      <xdr:rowOff>79375</xdr:rowOff>
    </xdr:from>
    <xdr:to>
      <xdr:col>1</xdr:col>
      <xdr:colOff>2889249</xdr:colOff>
      <xdr:row>2</xdr:row>
      <xdr:rowOff>357188</xdr:rowOff>
    </xdr:to>
    <xdr:sp macro="" textlink="">
      <xdr:nvSpPr>
        <xdr:cNvPr id="4" name="Seta: para a Direita 3">
          <a:extLst>
            <a:ext uri="{FF2B5EF4-FFF2-40B4-BE49-F238E27FC236}">
              <a16:creationId xmlns:a16="http://schemas.microsoft.com/office/drawing/2014/main" id="{C3D984BB-52A0-44B7-B09F-072A4662CE0E}"/>
            </a:ext>
          </a:extLst>
        </xdr:cNvPr>
        <xdr:cNvSpPr/>
      </xdr:nvSpPr>
      <xdr:spPr>
        <a:xfrm>
          <a:off x="2603500" y="587375"/>
          <a:ext cx="285749" cy="277813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7328</xdr:colOff>
      <xdr:row>0</xdr:row>
      <xdr:rowOff>0</xdr:rowOff>
    </xdr:from>
    <xdr:to>
      <xdr:col>12</xdr:col>
      <xdr:colOff>7327</xdr:colOff>
      <xdr:row>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3CA705D-ED7B-46EA-BD26-06DC616B62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7328</xdr:colOff>
      <xdr:row>10</xdr:row>
      <xdr:rowOff>0</xdr:rowOff>
    </xdr:from>
    <xdr:to>
      <xdr:col>12</xdr:col>
      <xdr:colOff>7327</xdr:colOff>
      <xdr:row>18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CB9FBDF-FDC1-470D-B4BD-3E111FE0B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7328</xdr:colOff>
      <xdr:row>20</xdr:row>
      <xdr:rowOff>0</xdr:rowOff>
    </xdr:from>
    <xdr:to>
      <xdr:col>12</xdr:col>
      <xdr:colOff>0</xdr:colOff>
      <xdr:row>28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1F4204F-92BB-472D-94EC-A0BCFD313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7328</xdr:colOff>
      <xdr:row>30</xdr:row>
      <xdr:rowOff>0</xdr:rowOff>
    </xdr:from>
    <xdr:to>
      <xdr:col>12</xdr:col>
      <xdr:colOff>0</xdr:colOff>
      <xdr:row>38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30A7748-C154-43EE-A97B-F27B23727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7328</xdr:colOff>
      <xdr:row>42</xdr:row>
      <xdr:rowOff>0</xdr:rowOff>
    </xdr:from>
    <xdr:to>
      <xdr:col>12</xdr:col>
      <xdr:colOff>0</xdr:colOff>
      <xdr:row>50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EC3C018-51E0-48B2-906C-A3549CF8C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7328</xdr:colOff>
      <xdr:row>0</xdr:row>
      <xdr:rowOff>0</xdr:rowOff>
    </xdr:from>
    <xdr:to>
      <xdr:col>12</xdr:col>
      <xdr:colOff>0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C2A8B6B-D759-4146-B67F-2AA593149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7328</xdr:colOff>
      <xdr:row>14</xdr:row>
      <xdr:rowOff>0</xdr:rowOff>
    </xdr:from>
    <xdr:to>
      <xdr:col>12</xdr:col>
      <xdr:colOff>0</xdr:colOff>
      <xdr:row>26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CF947A3-6697-4046-82E4-5E4469B2E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7328</xdr:colOff>
      <xdr:row>28</xdr:row>
      <xdr:rowOff>0</xdr:rowOff>
    </xdr:from>
    <xdr:to>
      <xdr:col>12</xdr:col>
      <xdr:colOff>0</xdr:colOff>
      <xdr:row>41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9B42C85-351A-4AFD-AB5C-00670D46E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7328</xdr:colOff>
      <xdr:row>43</xdr:row>
      <xdr:rowOff>0</xdr:rowOff>
    </xdr:from>
    <xdr:to>
      <xdr:col>12</xdr:col>
      <xdr:colOff>0</xdr:colOff>
      <xdr:row>56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37F0445-440A-411B-821E-18C7F0A82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7328</xdr:colOff>
      <xdr:row>58</xdr:row>
      <xdr:rowOff>0</xdr:rowOff>
    </xdr:from>
    <xdr:to>
      <xdr:col>12</xdr:col>
      <xdr:colOff>0</xdr:colOff>
      <xdr:row>71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33AAFC-C88C-4F06-A459-64008CBA4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7794</xdr:colOff>
      <xdr:row>0</xdr:row>
      <xdr:rowOff>0</xdr:rowOff>
    </xdr:from>
    <xdr:to>
      <xdr:col>18</xdr:col>
      <xdr:colOff>554182</xdr:colOff>
      <xdr:row>14</xdr:row>
      <xdr:rowOff>9524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A6EF603-E282-4F82-94E9-3945B54DC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inesrv6\avine$\avine$\GED\GED%202019\4.%20Resultados%20Painel\Painel_DNG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Vendas%20e%20Margem/06%20-%20Ecommerce%20-%20Faturamento%20por%20Margem%20de%20Contribui&#231;&#227;o%20-Junh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Vendas%20e%20Margem/06%20-%20Via%20Sul%20-%20Faturamento%20por%20Margem%20de%20Contribui&#231;&#227;o%20-Junh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Folha/Anexo%20Folha%20Lojas%20Junho-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Despesas/DESPESAS-RECEITAS%20POR%20LOJA%20062021%20-%20IANDE%20CAUCAI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Despesas/DESPESAS-RECEITAS%20POR%20LOJA%20062021%20-%20CONCEIT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Despesas/DESPESAS-RECEITAS%20POR%20LOJA%20062021%20-%20GRAND%20SHOPPING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Despesas/DESPESAS-RECEITAS%20POR%20LOJA%20062021%20-%20JOQUEI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Despesas/DESPESAS-RECEITAS%20POR%20LOJA%20062021%20-%20PICI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Despesas/DESPESAS-RECEITAS%20POR%20LOJA%20062021%20-%20MARACANAU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Despesas/DESPESAS-RECEITAS%20POR%20LOJA%20062021%20-%20NORTH%20SHOPP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Vendas%20e%20Margem/06%20-%20Iande%20-%20Faturamento%20por%20Margem%20de%20Contribui&#231;&#227;o%20-Junh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Despesas/DESPESAS-RECEITAS%20POR%20LOJA%20062021%20-%20RIOMA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Despesas/DESPESAS-RECEITAS%20POR%20LOJA%20062021%20-%20ECOMMERC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Despesas/DESPESAS-RECEITAS%20POR%20LOJA%20062021%20-%20VIA%20SUL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Folha/Provis&#227;o%20de%2013&#186;%20062021_FEC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Vendas%20e%20Margem/07%20-%20Iande%20-%20Faturamento%20por%20Margem%20de%20Contribui&#231;&#227;o%20-Julh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Vendas%20e%20Margem/07%20-%20Conceito%20-%20Faturamento%20por%20Margem%20de%20Contribui&#231;&#227;o%20-Julho.xlsx" TargetMode="External"/></Relationships>
</file>

<file path=xl/externalLinks/_rels/externalLink26.xml.rels><?xml version="1.0" encoding="UTF-8" standalone="yes"?>
<Relationships xmlns="http://schemas.openxmlformats.org/package/2006/relationships"><Relationship Id="rId2" Type="http://schemas.microsoft.com/office/2019/04/relationships/externalLinkLongPath" Target="Julho-2021/Vendas%20e%20Margem/07%20-%20Grand%20Shopping%20-%20Faturamento%20por%20Margem%20de%20Contribui&#231;&#227;o%20-Julho.xlsx?DA5ABD06" TargetMode="External"/><Relationship Id="rId1" Type="http://schemas.openxmlformats.org/officeDocument/2006/relationships/externalLinkPath" Target="file:///\\DA5ABD06\07%20-%20Grand%20Shopping%20-%20Faturamento%20por%20Margem%20de%20Contribui&#231;&#227;o%20-Julh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Vendas%20e%20Margem/07%20-%20J&#243;quei%20-%20Faturamento%20por%20Margem%20de%20Contribui&#231;&#227;o%20-Julho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Vendas%20e%20Margem/07%20-%20Pici%20-%20Faturamento%20por%20Margem%20de%20Contribui&#231;&#227;o%20-Julho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Vendas%20e%20Margem/07%20-%20Maracana&#250;%20-%20Faturamento%20por%20Margem%20de%20Contribui&#231;&#227;o%20-Julh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Vendas%20e%20Margem/06%20-%20Conceito%20-%20Faturamento%20por%20Margem%20de%20Contribui&#231;&#227;o%20-Junho.xlsx" TargetMode="External"/></Relationships>
</file>

<file path=xl/externalLinks/_rels/externalLink30.xml.rels><?xml version="1.0" encoding="UTF-8" standalone="yes"?>
<Relationships xmlns="http://schemas.openxmlformats.org/package/2006/relationships"><Relationship Id="rId2" Type="http://schemas.microsoft.com/office/2019/04/relationships/externalLinkLongPath" Target="Julho-2021/Vendas%20e%20Margem/07%20-%20North%20Shopping%20-%20Faturamento%20por%20Margem%20de%20Contribui&#231;&#227;o%20-Julho.xlsx?DA5ABD06" TargetMode="External"/><Relationship Id="rId1" Type="http://schemas.openxmlformats.org/officeDocument/2006/relationships/externalLinkPath" Target="file:///\\DA5ABD06\07%20-%20North%20Shopping%20-%20Faturamento%20por%20Margem%20de%20Contribui&#231;&#227;o%20-Julho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Vendas%20e%20Margem/07%20-%20Kennedy%20-%20Faturamento%20por%20Margem%20de%20Contribui&#231;&#227;o%20-Julho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Vendas%20e%20Margem/07%20-%20ECommerce%20-%20Faturamento%20por%20Margem%20de%20Contribui&#231;&#227;o%20-Julh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Vendas%20e%20Margem/07%20-%20Via%20Sul%20-%20Faturamento%20por%20Margem%20de%20Contribui&#231;&#227;o%20-Julh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Folha/Anexo%20Folha%20Lojas%20Julho-202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Despesas/DESPESAS-RECEITAS%20POR%20LOJA%20072021%20-%20IANDE%20CAUCAIA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Despesas/DESPESAS-RECEITAS%20POR%20LOJA%20072021%20-%20CONCEITO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Despesas/DESPESAS-RECEITAS%20POR%20LOJA%20072021%20-%20GRAND%20SHOPPING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Despesas/DESPESAS-RECEITAS%20POR%20LOJA%20072021%20-%20JOQUEI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Despesas/DESPESAS-RECEITAS%20POR%20LOJA%20072021%20-%20PIC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Vendas%20e%20Margem/06%20-%20Messejana%20-%20Faturamento%20por%20Margem%20de%20Contribui&#231;&#227;o%20-Junho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Despesas/DESPESAS-RECEITAS%20POR%20LOJA%20072021%20-%20MARACANAU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Despesas/DESPESAS-RECEITAS%20POR%20LOJA%20072021%20-%20NORTH%20SHOPPING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Despesas/DESPESAS-RECEITAS%20POR%20LOJA%20072021%20-%20RIOMAR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Despesas/DESPESAS-RECEITAS%20POR%20LOJA%20072021%20-%20ECOMMERCE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Despesas/DESPESAS-RECEITAS%20POR%20LOJA%20072021%20-%20VIA%20SUL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-2021/Folha/Provis&#227;o%20de%2013&#186;%20sal&#225;rio%20072021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%20Lojas%20-%20Faturamento%20por%20MC%202021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-2021/Folha/Anexo%20Folha%20Lojas%20Agosto-202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-2021/Despesas/DESPESAS-RECEITAS%20POR%20LOJA%20082021%20-%20IANDE%20CAUCAIA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-2021/Despesas/DESPESAS-RECEITAS%20POR%20LOJA%20082021%20-%20CONCEIT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Vendas%20e%20Margem/06%20-%20Joquei%20-%20Faturamento%20por%20Margem%20de%20Contribui&#231;&#227;o%20-Junho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-2021/Despesas/DESPESAS-RECEITAS%20POR%20LOJA%20082021%20-%20GRAND%20SHOPPING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-2021/Despesas/DESPESAS-RECEITAS%20POR%20LOJA%20082021%20-%20JOQUEI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-2021/Despesas/DESPESAS-RECEITAS%20POR%20LOJA%20082021%20-%20PICI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-2021/Despesas/DESPESAS-RECEITAS%20POR%20LOJA%20082021%20-%20MARACANAU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-2021/Despesas/DESPESAS-RECEITAS%20POR%20LOJA%20082021%20-%20NORTH%20SHOPPING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-2021/Despesas/DESPESAS-RECEITAS%20POR%20LOJA%20082021%20-%20RIOMAR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-2021/Despesas/DESPESAS-RECEITAS%20POR%20LOJA%20082021%20-%20ECOMMERCE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-2021/Despesas/DESPESAS-RECEITAS%20POR%20LOJA%20082021%20-%20EUSEBIO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-2021/Despesas/DESPESAS-RECEITAS%20POR%20LOJA%20082021%20-%20VIA%20SUL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-2021/Folha/Provis&#227;o%20de%2013&#186;%20sal&#225;rio%2008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Vendas%20e%20Margem/06%20-%20Pici%20-%20Faturamento%20por%20Margem%20de%20Contribui&#231;&#227;o%20-Junho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-2021/Folha/Anexo%20Folha%20Lojas%20Setembro-2021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-2021/Despesas/DESPESAS-RECEITAS%20POR%20LOJA%20092021%20-%20IANDE%20CAUCAIA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-2021/Despesas/DESPESAS-RECEITAS%20POR%20LOJA%20092021%20-%20CONCEITO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-2021/Despesas/DESPESAS-RECEITAS%20POR%20LOJA%20092021%20-%20GRAND%20SHOPPING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-2021/Despesas/DESPESAS-RECEITAS%20POR%20LOJA%20092021%20-%20JOQUEI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-2021/Despesas/DESPESAS-RECEITAS%20POR%20LOJA%20092021%20-%20PICI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-2021/Despesas/DESPESAS-RECEITAS%20POR%20LOJA%20092021%20-%20MARACANAU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-2021/Despesas/DESPESAS-RECEITAS%20POR%20LOJA%20092021%20-%20NORTH%20SHOPPING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-2021/Despesas/DESPESAS-RECEITAS%20POR%20LOJA%20092021%20-%20RIOMAR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-2021/Despesas/DESPESAS-RECEITAS%20POR%20LOJA%20092021%20-%20ECOMMERC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Vendas%20e%20Margem/06%20-%20Maracana&#250;%20-%20Faturamento%20por%20Margem%20de%20Contribui&#231;&#227;o%20-Junho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-2021/Despesas/DESPESAS-RECEITAS%20POR%20LOJA%20092021%20-%20EUSEBIO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-2021/Despesas/DESPESAS-RECEITAS%20POR%20LOJA%20092021%20-%20VIA%20SUL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Setembro-2021/Folha/Provis&#227;o%20de%2013&#186;%20sal&#225;rio%20092021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-2021/Folha/Anexo%20Folha%20Lojas%20Outubro-2021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-2021/Despesas/DESPESAS-RECEITAS%20POR%20LOJA%20102021%20-%20IANDE%20CAUCAIA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-2021/Despesas/DESPESAS-RECEITAS%20POR%20LOJA%20102021%20-%20CONCEITO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-2021/Despesas/DESPESAS-RECEITAS%20POR%20LOJA%20102021%20-%20GRAND%20SHOPPING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-2021/Despesas/DESPESAS-RECEITAS%20POR%20LOJA%20102021%20-%20JOQUEI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-2021/Despesas/DESPESAS-RECEITAS%20POR%20LOJA%20102021%20-%20PICI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-2021/Despesas/DESPESAS-RECEITAS%20POR%20LOJA%20102021%20-%20MARACANAU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Junho-2021/Vendas%20e%20Margem/06%20-%20North%20Shopping%20-%20Faturamento%20por%20Margem%20de%20Contribui&#231;&#227;o%20-Junho.xlsx?8A19E99A" TargetMode="External"/><Relationship Id="rId1" Type="http://schemas.openxmlformats.org/officeDocument/2006/relationships/externalLinkPath" Target="file:///\\8A19E99A\06%20-%20North%20Shopping%20-%20Faturamento%20por%20Margem%20de%20Contribui&#231;&#227;o%20-Junho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-2021/Despesas/DESPESAS-RECEITAS%20POR%20LOJA%20102021%20-%20NORTH%20SHOPPING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-2021/Despesas/DESPESAS-RECEITAS%20POR%20LOJA%20102021%20-%20RIOMAR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-2021/Despesas/DESPESAS-RECEITAS%20POR%20LOJA%20102021%20-%20ECOMMERCE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-2021/Folha/Provis&#227;o%20de%2013&#186;%20sal&#225;rio%2010202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-2021/Despesas/DESPESAS-RECEITAS%20POR%20LOJA%20102021%20-%20EUSEBIO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Outubro-2021/Despesas/DESPESAS-RECEITAS%20POR%20LOJA%20102021%20-%20VIA%20SU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Junho-2021/Vendas%20e%20Margem/06%20-%20Kennedy%20-%20Faturamento%20por%20Margem%20de%20Contribui&#231;&#227;o%20-Jun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a_Inicial"/>
      <sheetName val="Tela_Geral"/>
      <sheetName val="Painel_Principal"/>
      <sheetName val="Graficos"/>
      <sheetName val="BD_Meta"/>
      <sheetName val="BD_Real"/>
      <sheetName val="VALIDADOR"/>
      <sheetName val="META 2018 "/>
      <sheetName val="MO DEZ"/>
      <sheetName val="DESP DEZ"/>
      <sheetName val="Projetos Estratégicos"/>
      <sheetName val="Questões Críticas"/>
    </sheetNames>
    <sheetDataSet>
      <sheetData sheetId="0"/>
      <sheetData sheetId="1"/>
      <sheetData sheetId="2">
        <row r="6">
          <cell r="F6" t="str">
            <v>Fevereiro Acumulado</v>
          </cell>
        </row>
      </sheetData>
      <sheetData sheetId="3">
        <row r="8">
          <cell r="B8" t="str">
            <v>IE_0086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Analítico Jun2021"/>
      <sheetName val="Grupo"/>
      <sheetName val="Sintético Jun2021"/>
    </sheetNames>
    <sheetDataSet>
      <sheetData sheetId="0"/>
      <sheetData sheetId="1">
        <row r="3">
          <cell r="H3">
            <v>130709.49999999977</v>
          </cell>
          <cell r="I3">
            <v>63498.400300000074</v>
          </cell>
          <cell r="K3">
            <v>332670.80000000104</v>
          </cell>
        </row>
      </sheetData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Analítico Jun2021"/>
      <sheetName val="Grupo"/>
      <sheetName val="Sintético Jun2021"/>
    </sheetNames>
    <sheetDataSet>
      <sheetData sheetId="0"/>
      <sheetData sheetId="1">
        <row r="3">
          <cell r="H3">
            <v>76638.229999999719</v>
          </cell>
          <cell r="I3">
            <v>38009.247200000093</v>
          </cell>
          <cell r="K3">
            <v>187242.9499999996</v>
          </cell>
        </row>
      </sheetData>
      <sheetData sheetId="2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Fortes"/>
    </sheetNames>
    <sheetDataSet>
      <sheetData sheetId="0"/>
      <sheetData sheetId="1">
        <row r="5">
          <cell r="N5">
            <v>1.3298611111111116</v>
          </cell>
        </row>
        <row r="6">
          <cell r="C6">
            <v>3216.65</v>
          </cell>
          <cell r="D6">
            <v>4416.97</v>
          </cell>
          <cell r="E6">
            <v>3907.82</v>
          </cell>
          <cell r="G6">
            <v>7069.76</v>
          </cell>
          <cell r="H6">
            <v>4138.16</v>
          </cell>
          <cell r="I6">
            <v>5349.26</v>
          </cell>
          <cell r="J6">
            <v>3932.78</v>
          </cell>
          <cell r="L6">
            <v>5797.7</v>
          </cell>
        </row>
        <row r="7">
          <cell r="C7">
            <v>144.74924999999999</v>
          </cell>
          <cell r="D7">
            <v>198.76365000000001</v>
          </cell>
          <cell r="E7">
            <v>175.8519</v>
          </cell>
          <cell r="G7">
            <v>318.13920000000002</v>
          </cell>
          <cell r="H7">
            <v>186.21719999999999</v>
          </cell>
          <cell r="I7">
            <v>240.7167</v>
          </cell>
          <cell r="J7">
            <v>176.9751</v>
          </cell>
          <cell r="L7">
            <v>260.8965</v>
          </cell>
        </row>
        <row r="8">
          <cell r="C8">
            <v>257.33199999999999</v>
          </cell>
          <cell r="D8">
            <v>353.35760000000005</v>
          </cell>
          <cell r="E8">
            <v>312.62560000000002</v>
          </cell>
          <cell r="G8">
            <v>565.58080000000007</v>
          </cell>
          <cell r="H8">
            <v>331.05279999999999</v>
          </cell>
          <cell r="I8">
            <v>427.94080000000002</v>
          </cell>
          <cell r="J8">
            <v>314.62240000000003</v>
          </cell>
          <cell r="L8">
            <v>463.81599999999997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</row>
        <row r="11">
          <cell r="C11">
            <v>357.40555555555557</v>
          </cell>
          <cell r="D11">
            <v>490.7744444444445</v>
          </cell>
          <cell r="E11">
            <v>434.20222222222225</v>
          </cell>
          <cell r="G11">
            <v>785.52888888888879</v>
          </cell>
          <cell r="H11">
            <v>459.7955555555555</v>
          </cell>
          <cell r="I11">
            <v>594.36222222222227</v>
          </cell>
          <cell r="J11">
            <v>436.97555555555556</v>
          </cell>
          <cell r="L11">
            <v>644.18888888888887</v>
          </cell>
        </row>
        <row r="12">
          <cell r="C12">
            <v>268.05416666666667</v>
          </cell>
          <cell r="D12">
            <v>368.08083333333337</v>
          </cell>
          <cell r="E12">
            <v>325.6516666666667</v>
          </cell>
          <cell r="G12">
            <v>589.14666666666665</v>
          </cell>
          <cell r="H12">
            <v>344.84666666666664</v>
          </cell>
          <cell r="I12">
            <v>445.7716666666667</v>
          </cell>
          <cell r="J12">
            <v>327.73166666666668</v>
          </cell>
          <cell r="L12">
            <v>483.14166666666665</v>
          </cell>
        </row>
        <row r="13">
          <cell r="C13">
            <v>12.0624375</v>
          </cell>
          <cell r="D13">
            <v>16.563637500000002</v>
          </cell>
          <cell r="E13">
            <v>14.654325</v>
          </cell>
          <cell r="G13">
            <v>26.511599999999998</v>
          </cell>
          <cell r="H13">
            <v>15.518099999999999</v>
          </cell>
          <cell r="I13">
            <v>20.059725</v>
          </cell>
          <cell r="J13">
            <v>14.747925</v>
          </cell>
          <cell r="L13">
            <v>21.741374999999998</v>
          </cell>
        </row>
        <row r="14">
          <cell r="C14">
            <v>21.444333333333333</v>
          </cell>
          <cell r="D14">
            <v>29.446466666666669</v>
          </cell>
          <cell r="E14">
            <v>26.052133333333337</v>
          </cell>
          <cell r="G14">
            <v>47.131733333333329</v>
          </cell>
          <cell r="H14">
            <v>27.587733333333333</v>
          </cell>
          <cell r="I14">
            <v>35.661733333333338</v>
          </cell>
          <cell r="J14">
            <v>26.218533333333337</v>
          </cell>
          <cell r="L14">
            <v>38.651333333333334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404534.6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93568.3</v>
          </cell>
        </row>
        <row r="4">
          <cell r="C4">
            <v>81556.37</v>
          </cell>
        </row>
        <row r="5">
          <cell r="C5">
            <v>81556.37</v>
          </cell>
        </row>
        <row r="6">
          <cell r="C6">
            <v>81556.37</v>
          </cell>
        </row>
        <row r="7">
          <cell r="C7">
            <v>12011.93</v>
          </cell>
        </row>
        <row r="8">
          <cell r="C8">
            <v>12011.93</v>
          </cell>
        </row>
        <row r="9">
          <cell r="C9">
            <v>14091.11</v>
          </cell>
        </row>
        <row r="10">
          <cell r="C10">
            <v>101.4</v>
          </cell>
        </row>
        <row r="11">
          <cell r="A11">
            <v>2001009</v>
          </cell>
          <cell r="C11">
            <v>101.4</v>
          </cell>
        </row>
        <row r="12">
          <cell r="A12">
            <v>2002</v>
          </cell>
          <cell r="C12">
            <v>1643.86</v>
          </cell>
        </row>
        <row r="13">
          <cell r="C13">
            <v>363.94</v>
          </cell>
        </row>
        <row r="14">
          <cell r="A14">
            <v>2002004</v>
          </cell>
          <cell r="C14">
            <v>869.21</v>
          </cell>
        </row>
        <row r="15">
          <cell r="A15">
            <v>2002020</v>
          </cell>
          <cell r="C15">
            <v>410.71</v>
          </cell>
        </row>
        <row r="16">
          <cell r="A16">
            <v>2004</v>
          </cell>
          <cell r="C16">
            <v>6389.16</v>
          </cell>
        </row>
        <row r="17">
          <cell r="A17">
            <v>2004003</v>
          </cell>
          <cell r="C17">
            <v>785.6</v>
          </cell>
        </row>
        <row r="18">
          <cell r="A18">
            <v>2004039</v>
          </cell>
          <cell r="C18">
            <v>175.5</v>
          </cell>
        </row>
        <row r="19">
          <cell r="A19">
            <v>2004049</v>
          </cell>
          <cell r="C19">
            <v>104.9</v>
          </cell>
        </row>
        <row r="20">
          <cell r="A20">
            <v>2004065</v>
          </cell>
          <cell r="C20">
            <v>150.02000000000001</v>
          </cell>
        </row>
        <row r="21">
          <cell r="A21">
            <v>2004086</v>
          </cell>
          <cell r="C21">
            <v>4000</v>
          </cell>
        </row>
        <row r="22">
          <cell r="A22">
            <v>2004088</v>
          </cell>
          <cell r="C22">
            <v>687.14</v>
          </cell>
        </row>
        <row r="23">
          <cell r="A23">
            <v>2004093</v>
          </cell>
          <cell r="C23">
            <v>486</v>
          </cell>
        </row>
        <row r="24">
          <cell r="A24">
            <v>2013</v>
          </cell>
          <cell r="C24">
            <v>5956.69</v>
          </cell>
        </row>
        <row r="25">
          <cell r="A25">
            <v>2013001</v>
          </cell>
          <cell r="C25">
            <v>160.68</v>
          </cell>
        </row>
        <row r="26">
          <cell r="A26">
            <v>2013002</v>
          </cell>
          <cell r="C26">
            <v>603.91</v>
          </cell>
        </row>
        <row r="27">
          <cell r="A27">
            <v>2013003</v>
          </cell>
          <cell r="C27">
            <v>4215</v>
          </cell>
        </row>
        <row r="28">
          <cell r="A28">
            <v>2013005</v>
          </cell>
          <cell r="C28">
            <v>560</v>
          </cell>
        </row>
        <row r="29">
          <cell r="A29">
            <v>2013006</v>
          </cell>
          <cell r="C29">
            <v>137.1</v>
          </cell>
        </row>
        <row r="30">
          <cell r="A30">
            <v>2013009</v>
          </cell>
          <cell r="C30">
            <v>10</v>
          </cell>
        </row>
        <row r="31">
          <cell r="A31">
            <v>2013021</v>
          </cell>
          <cell r="C31">
            <v>125</v>
          </cell>
        </row>
        <row r="32">
          <cell r="A32">
            <v>2013036</v>
          </cell>
          <cell r="C32">
            <v>25</v>
          </cell>
        </row>
        <row r="33">
          <cell r="A33">
            <v>2013040</v>
          </cell>
          <cell r="C33">
            <v>120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515335.36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102381.82</v>
          </cell>
        </row>
        <row r="4">
          <cell r="C4">
            <v>22447.279999999999</v>
          </cell>
        </row>
        <row r="5">
          <cell r="C5">
            <v>22447.279999999999</v>
          </cell>
        </row>
        <row r="6">
          <cell r="C6">
            <v>7809.91</v>
          </cell>
        </row>
        <row r="7">
          <cell r="C7">
            <v>14637.37</v>
          </cell>
        </row>
        <row r="8">
          <cell r="C8">
            <v>79934.539999999994</v>
          </cell>
        </row>
        <row r="9">
          <cell r="C9">
            <v>17358.36</v>
          </cell>
        </row>
        <row r="10">
          <cell r="C10">
            <v>62576.18</v>
          </cell>
        </row>
        <row r="11">
          <cell r="A11">
            <v>2</v>
          </cell>
          <cell r="C11">
            <v>61847.54</v>
          </cell>
        </row>
        <row r="12">
          <cell r="A12">
            <v>2002</v>
          </cell>
          <cell r="C12">
            <v>986.78</v>
          </cell>
        </row>
        <row r="13">
          <cell r="C13">
            <v>117.5</v>
          </cell>
        </row>
        <row r="14">
          <cell r="A14">
            <v>2002004</v>
          </cell>
          <cell r="C14">
            <v>26.11</v>
          </cell>
        </row>
        <row r="15">
          <cell r="A15">
            <v>2002020</v>
          </cell>
          <cell r="C15">
            <v>843.17</v>
          </cell>
        </row>
        <row r="16">
          <cell r="A16">
            <v>2004</v>
          </cell>
          <cell r="C16">
            <v>56471.78</v>
          </cell>
        </row>
        <row r="17">
          <cell r="A17">
            <v>2004003</v>
          </cell>
          <cell r="C17">
            <v>1300.57</v>
          </cell>
        </row>
        <row r="18">
          <cell r="A18">
            <v>2004015</v>
          </cell>
          <cell r="C18">
            <v>135.86000000000001</v>
          </cell>
        </row>
        <row r="19">
          <cell r="A19">
            <v>2004035</v>
          </cell>
          <cell r="C19">
            <v>250</v>
          </cell>
        </row>
        <row r="20">
          <cell r="A20">
            <v>2004044</v>
          </cell>
          <cell r="C20">
            <v>200</v>
          </cell>
        </row>
        <row r="21">
          <cell r="C21">
            <v>200</v>
          </cell>
        </row>
        <row r="22">
          <cell r="A22">
            <v>2004049</v>
          </cell>
          <cell r="C22">
            <v>706.24</v>
          </cell>
        </row>
        <row r="23">
          <cell r="A23">
            <v>2004060</v>
          </cell>
          <cell r="C23">
            <v>60</v>
          </cell>
        </row>
        <row r="24">
          <cell r="A24">
            <v>2004065</v>
          </cell>
          <cell r="C24">
            <v>150.02000000000001</v>
          </cell>
        </row>
        <row r="25">
          <cell r="A25">
            <v>2004086</v>
          </cell>
          <cell r="C25">
            <v>22466.58</v>
          </cell>
        </row>
        <row r="26">
          <cell r="A26">
            <v>2004088</v>
          </cell>
          <cell r="C26">
            <v>30716.51</v>
          </cell>
        </row>
        <row r="27">
          <cell r="A27">
            <v>2004093</v>
          </cell>
          <cell r="C27">
            <v>486</v>
          </cell>
        </row>
        <row r="28">
          <cell r="A28">
            <v>2013</v>
          </cell>
          <cell r="C28">
            <v>4388.9799999999996</v>
          </cell>
        </row>
        <row r="29">
          <cell r="A29">
            <v>2013001</v>
          </cell>
          <cell r="C29">
            <v>17.989999999999998</v>
          </cell>
        </row>
        <row r="30">
          <cell r="A30">
            <v>2013002</v>
          </cell>
          <cell r="C30">
            <v>1955.99</v>
          </cell>
        </row>
        <row r="31">
          <cell r="A31">
            <v>2013003</v>
          </cell>
          <cell r="C31">
            <v>340</v>
          </cell>
        </row>
        <row r="32">
          <cell r="A32">
            <v>2013005</v>
          </cell>
          <cell r="C32">
            <v>150</v>
          </cell>
        </row>
        <row r="33">
          <cell r="A33">
            <v>2013006</v>
          </cell>
          <cell r="C33">
            <v>500</v>
          </cell>
        </row>
        <row r="34">
          <cell r="A34">
            <v>2013019</v>
          </cell>
          <cell r="C34">
            <v>1425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907480.7300000001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212984.9</v>
          </cell>
        </row>
        <row r="4">
          <cell r="C4">
            <v>194823.06</v>
          </cell>
        </row>
        <row r="5">
          <cell r="C5">
            <v>194823.06</v>
          </cell>
        </row>
        <row r="6">
          <cell r="C6">
            <v>194823.06</v>
          </cell>
        </row>
        <row r="7">
          <cell r="C7">
            <v>18161.84</v>
          </cell>
        </row>
        <row r="8">
          <cell r="C8">
            <v>18161.84</v>
          </cell>
        </row>
        <row r="9">
          <cell r="A9">
            <v>2</v>
          </cell>
          <cell r="C9">
            <v>29172.9</v>
          </cell>
        </row>
        <row r="10">
          <cell r="A10">
            <v>2001</v>
          </cell>
          <cell r="C10">
            <v>5442.06</v>
          </cell>
        </row>
        <row r="11">
          <cell r="A11">
            <v>2001009</v>
          </cell>
          <cell r="C11">
            <v>136.80000000000001</v>
          </cell>
        </row>
        <row r="12">
          <cell r="C12">
            <v>4284.4399999999996</v>
          </cell>
        </row>
        <row r="13">
          <cell r="C13">
            <v>1020.82</v>
          </cell>
        </row>
        <row r="14">
          <cell r="A14">
            <v>2002</v>
          </cell>
          <cell r="C14">
            <v>9457.83</v>
          </cell>
        </row>
        <row r="15">
          <cell r="C15">
            <v>338.43</v>
          </cell>
        </row>
        <row r="16">
          <cell r="A16">
            <v>2002004</v>
          </cell>
          <cell r="C16">
            <v>7514.06</v>
          </cell>
        </row>
        <row r="17">
          <cell r="A17">
            <v>2002020</v>
          </cell>
          <cell r="C17">
            <v>1605.34</v>
          </cell>
        </row>
        <row r="18">
          <cell r="A18">
            <v>2004</v>
          </cell>
          <cell r="C18">
            <v>10276.14</v>
          </cell>
        </row>
        <row r="19">
          <cell r="A19">
            <v>2004012</v>
          </cell>
          <cell r="C19">
            <v>23.97</v>
          </cell>
        </row>
        <row r="20">
          <cell r="A20">
            <v>2004037</v>
          </cell>
          <cell r="C20">
            <v>202.35</v>
          </cell>
        </row>
        <row r="21">
          <cell r="A21">
            <v>2004039</v>
          </cell>
          <cell r="C21">
            <v>256.5</v>
          </cell>
        </row>
        <row r="22">
          <cell r="A22">
            <v>2004049</v>
          </cell>
          <cell r="C22">
            <v>104.9</v>
          </cell>
        </row>
        <row r="23">
          <cell r="A23">
            <v>2004065</v>
          </cell>
          <cell r="C23">
            <v>300.04000000000002</v>
          </cell>
        </row>
        <row r="24">
          <cell r="A24">
            <v>2004068</v>
          </cell>
          <cell r="C24">
            <v>100</v>
          </cell>
        </row>
        <row r="25">
          <cell r="A25">
            <v>2004086</v>
          </cell>
          <cell r="C25">
            <v>4592.05</v>
          </cell>
        </row>
        <row r="26">
          <cell r="A26">
            <v>2004088</v>
          </cell>
          <cell r="C26">
            <v>4210.33</v>
          </cell>
        </row>
        <row r="27">
          <cell r="A27">
            <v>2004093</v>
          </cell>
          <cell r="C27">
            <v>486</v>
          </cell>
        </row>
        <row r="28">
          <cell r="A28">
            <v>2013</v>
          </cell>
          <cell r="C28">
            <v>3996.87</v>
          </cell>
        </row>
        <row r="29">
          <cell r="A29">
            <v>2013002</v>
          </cell>
          <cell r="C29">
            <v>1866.38</v>
          </cell>
        </row>
        <row r="30">
          <cell r="A30">
            <v>2013003</v>
          </cell>
          <cell r="C30">
            <v>65</v>
          </cell>
        </row>
        <row r="31">
          <cell r="A31">
            <v>2013005</v>
          </cell>
          <cell r="C31">
            <v>250</v>
          </cell>
        </row>
        <row r="32">
          <cell r="A32">
            <v>2013006</v>
          </cell>
          <cell r="C32">
            <v>103.49</v>
          </cell>
        </row>
        <row r="33">
          <cell r="A33">
            <v>2013009</v>
          </cell>
          <cell r="C33">
            <v>125</v>
          </cell>
        </row>
        <row r="34">
          <cell r="A34">
            <v>2013019</v>
          </cell>
          <cell r="C34">
            <v>1425</v>
          </cell>
        </row>
        <row r="35">
          <cell r="A35">
            <v>2013021</v>
          </cell>
          <cell r="C35">
            <v>7</v>
          </cell>
        </row>
        <row r="36">
          <cell r="A36">
            <v>2013036</v>
          </cell>
          <cell r="C36">
            <v>25</v>
          </cell>
        </row>
        <row r="37">
          <cell r="A37">
            <v>2013040</v>
          </cell>
          <cell r="C37">
            <v>130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662079.35999999975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155604.76999999999</v>
          </cell>
        </row>
        <row r="4">
          <cell r="C4">
            <v>139499.31</v>
          </cell>
        </row>
        <row r="5">
          <cell r="C5">
            <v>139499.31</v>
          </cell>
        </row>
        <row r="6">
          <cell r="C6">
            <v>139499.31</v>
          </cell>
        </row>
        <row r="7">
          <cell r="C7">
            <v>16105.46</v>
          </cell>
        </row>
        <row r="8">
          <cell r="C8">
            <v>16105.46</v>
          </cell>
        </row>
        <row r="9">
          <cell r="A9">
            <v>2</v>
          </cell>
          <cell r="C9">
            <v>18588.580000000002</v>
          </cell>
        </row>
        <row r="10">
          <cell r="C10">
            <v>264.60000000000002</v>
          </cell>
        </row>
        <row r="11">
          <cell r="A11">
            <v>2001009</v>
          </cell>
          <cell r="C11">
            <v>264.60000000000002</v>
          </cell>
        </row>
        <row r="12">
          <cell r="A12">
            <v>2004</v>
          </cell>
          <cell r="C12">
            <v>15047.13</v>
          </cell>
        </row>
        <row r="13">
          <cell r="A13">
            <v>2004037</v>
          </cell>
          <cell r="C13">
            <v>99.9</v>
          </cell>
        </row>
        <row r="14">
          <cell r="A14">
            <v>2004039</v>
          </cell>
          <cell r="C14">
            <v>182.25</v>
          </cell>
        </row>
        <row r="15">
          <cell r="A15">
            <v>2004049</v>
          </cell>
          <cell r="C15">
            <v>102</v>
          </cell>
        </row>
        <row r="16">
          <cell r="A16">
            <v>2004086</v>
          </cell>
          <cell r="C16">
            <v>10162.19</v>
          </cell>
        </row>
        <row r="17">
          <cell r="A17">
            <v>2004088</v>
          </cell>
          <cell r="C17">
            <v>4029.37</v>
          </cell>
        </row>
        <row r="18">
          <cell r="A18">
            <v>2004093</v>
          </cell>
          <cell r="C18">
            <v>471.42</v>
          </cell>
        </row>
        <row r="19">
          <cell r="A19">
            <v>2013</v>
          </cell>
          <cell r="C19">
            <v>3276.85</v>
          </cell>
        </row>
        <row r="20">
          <cell r="A20">
            <v>2013002</v>
          </cell>
          <cell r="C20">
            <v>1505.85</v>
          </cell>
        </row>
        <row r="21">
          <cell r="A21">
            <v>2013003</v>
          </cell>
          <cell r="C21">
            <v>55</v>
          </cell>
        </row>
        <row r="22">
          <cell r="A22">
            <v>2013006</v>
          </cell>
          <cell r="C22">
            <v>51</v>
          </cell>
        </row>
        <row r="23">
          <cell r="A23">
            <v>2013019</v>
          </cell>
          <cell r="C23">
            <v>1425</v>
          </cell>
        </row>
        <row r="24">
          <cell r="A24">
            <v>2013021</v>
          </cell>
          <cell r="C24">
            <v>100</v>
          </cell>
        </row>
        <row r="25">
          <cell r="A25">
            <v>2013036</v>
          </cell>
          <cell r="C25">
            <v>20</v>
          </cell>
        </row>
        <row r="26">
          <cell r="A26">
            <v>2013040</v>
          </cell>
          <cell r="C26">
            <v>120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1602401.6800000002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242891.26</v>
          </cell>
        </row>
        <row r="4">
          <cell r="C4">
            <v>218818.48</v>
          </cell>
        </row>
        <row r="5">
          <cell r="C5">
            <v>218818.48</v>
          </cell>
        </row>
        <row r="6">
          <cell r="C6">
            <v>218818.48</v>
          </cell>
        </row>
        <row r="7">
          <cell r="C7">
            <v>24072.78</v>
          </cell>
        </row>
        <row r="8">
          <cell r="C8">
            <v>24072.78</v>
          </cell>
        </row>
        <row r="9">
          <cell r="A9">
            <v>2</v>
          </cell>
          <cell r="C9">
            <v>227244.46</v>
          </cell>
        </row>
        <row r="10">
          <cell r="A10">
            <v>2001</v>
          </cell>
          <cell r="C10">
            <v>33592.879999999997</v>
          </cell>
        </row>
        <row r="11">
          <cell r="C11">
            <v>28598.03</v>
          </cell>
        </row>
        <row r="12">
          <cell r="A12">
            <v>2001009</v>
          </cell>
          <cell r="C12">
            <v>4248</v>
          </cell>
        </row>
        <row r="13">
          <cell r="C13">
            <v>746.85</v>
          </cell>
        </row>
        <row r="14">
          <cell r="A14">
            <v>2002</v>
          </cell>
          <cell r="C14">
            <v>17187.34</v>
          </cell>
        </row>
        <row r="15">
          <cell r="A15">
            <v>2002004</v>
          </cell>
          <cell r="C15">
            <v>14432.49</v>
          </cell>
        </row>
        <row r="16">
          <cell r="A16">
            <v>2002020</v>
          </cell>
          <cell r="C16">
            <v>2754.85</v>
          </cell>
        </row>
        <row r="17">
          <cell r="A17">
            <v>2004</v>
          </cell>
          <cell r="C17">
            <v>163052.26</v>
          </cell>
        </row>
        <row r="18">
          <cell r="A18">
            <v>2004011</v>
          </cell>
          <cell r="C18">
            <v>70</v>
          </cell>
        </row>
        <row r="19">
          <cell r="A19">
            <v>2004029</v>
          </cell>
          <cell r="C19">
            <v>4417.78</v>
          </cell>
        </row>
        <row r="20">
          <cell r="A20">
            <v>2004039</v>
          </cell>
          <cell r="C20">
            <v>11473.6</v>
          </cell>
        </row>
        <row r="21">
          <cell r="A21">
            <v>2004049</v>
          </cell>
          <cell r="C21">
            <v>107.94</v>
          </cell>
        </row>
        <row r="22">
          <cell r="A22">
            <v>2004065</v>
          </cell>
          <cell r="C22">
            <v>987.43</v>
          </cell>
        </row>
        <row r="23">
          <cell r="A23">
            <v>2004071</v>
          </cell>
          <cell r="C23">
            <v>10059.15</v>
          </cell>
        </row>
        <row r="24">
          <cell r="A24">
            <v>2004085</v>
          </cell>
          <cell r="C24">
            <v>806.84</v>
          </cell>
        </row>
        <row r="25">
          <cell r="A25">
            <v>2004088</v>
          </cell>
          <cell r="C25">
            <v>134658.1</v>
          </cell>
        </row>
        <row r="26">
          <cell r="A26">
            <v>2004093</v>
          </cell>
          <cell r="C26">
            <v>471.42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604283.33000000019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130530.11</v>
          </cell>
        </row>
        <row r="4">
          <cell r="C4">
            <v>116206.83</v>
          </cell>
        </row>
        <row r="5">
          <cell r="C5">
            <v>116206.83</v>
          </cell>
        </row>
        <row r="6">
          <cell r="C6">
            <v>116206.83</v>
          </cell>
        </row>
        <row r="7">
          <cell r="C7">
            <v>14323.28</v>
          </cell>
        </row>
        <row r="8">
          <cell r="C8">
            <v>14323.28</v>
          </cell>
        </row>
        <row r="9">
          <cell r="A9">
            <v>2</v>
          </cell>
          <cell r="C9">
            <v>34722.71</v>
          </cell>
        </row>
        <row r="10">
          <cell r="A10">
            <v>2002</v>
          </cell>
          <cell r="C10">
            <v>1532.73</v>
          </cell>
        </row>
        <row r="11">
          <cell r="C11">
            <v>363.94</v>
          </cell>
        </row>
        <row r="12">
          <cell r="A12">
            <v>2002004</v>
          </cell>
          <cell r="C12">
            <v>288.14</v>
          </cell>
        </row>
        <row r="13">
          <cell r="A13">
            <v>2002020</v>
          </cell>
          <cell r="C13">
            <v>880.65</v>
          </cell>
        </row>
        <row r="14">
          <cell r="A14">
            <v>2004</v>
          </cell>
          <cell r="C14">
            <v>17933.810000000001</v>
          </cell>
        </row>
        <row r="15">
          <cell r="A15">
            <v>2004014</v>
          </cell>
          <cell r="C15">
            <v>341.47</v>
          </cell>
        </row>
        <row r="16">
          <cell r="A16">
            <v>2004049</v>
          </cell>
          <cell r="C16">
            <v>104.9</v>
          </cell>
        </row>
        <row r="17">
          <cell r="A17">
            <v>2004060</v>
          </cell>
          <cell r="C17">
            <v>160</v>
          </cell>
        </row>
        <row r="18">
          <cell r="A18">
            <v>2004069</v>
          </cell>
          <cell r="C18">
            <v>521.80999999999995</v>
          </cell>
        </row>
        <row r="19">
          <cell r="A19">
            <v>2004086</v>
          </cell>
          <cell r="C19">
            <v>10419.700000000001</v>
          </cell>
        </row>
        <row r="20">
          <cell r="A20">
            <v>2004088</v>
          </cell>
          <cell r="C20">
            <v>5899.93</v>
          </cell>
        </row>
        <row r="21">
          <cell r="A21">
            <v>2004093</v>
          </cell>
          <cell r="C21">
            <v>486</v>
          </cell>
        </row>
        <row r="22">
          <cell r="A22">
            <v>2013</v>
          </cell>
          <cell r="C22">
            <v>15256.17</v>
          </cell>
        </row>
        <row r="23">
          <cell r="A23">
            <v>2013001</v>
          </cell>
          <cell r="C23">
            <v>119.98</v>
          </cell>
        </row>
        <row r="24">
          <cell r="A24">
            <v>2013002</v>
          </cell>
          <cell r="C24">
            <v>2564.23</v>
          </cell>
        </row>
        <row r="25">
          <cell r="A25">
            <v>2013003</v>
          </cell>
          <cell r="C25">
            <v>4440</v>
          </cell>
        </row>
        <row r="26">
          <cell r="A26">
            <v>2013005</v>
          </cell>
          <cell r="C26">
            <v>450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812258.62000000034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181595.15</v>
          </cell>
        </row>
        <row r="4">
          <cell r="C4">
            <v>164973.22</v>
          </cell>
        </row>
        <row r="5">
          <cell r="C5">
            <v>164973.22</v>
          </cell>
        </row>
        <row r="6">
          <cell r="C6">
            <v>164973.22</v>
          </cell>
        </row>
        <row r="7">
          <cell r="C7">
            <v>16621.93</v>
          </cell>
        </row>
        <row r="8">
          <cell r="C8">
            <v>16621.93</v>
          </cell>
        </row>
        <row r="9">
          <cell r="A9">
            <v>2</v>
          </cell>
          <cell r="C9">
            <v>34821.65</v>
          </cell>
        </row>
        <row r="10">
          <cell r="A10">
            <v>2002</v>
          </cell>
          <cell r="C10">
            <v>1109.67</v>
          </cell>
        </row>
        <row r="11">
          <cell r="C11">
            <v>306.52999999999997</v>
          </cell>
        </row>
        <row r="12">
          <cell r="A12">
            <v>2002004</v>
          </cell>
          <cell r="C12">
            <v>25.84</v>
          </cell>
        </row>
        <row r="13">
          <cell r="A13">
            <v>2002020</v>
          </cell>
          <cell r="C13">
            <v>777.3</v>
          </cell>
        </row>
        <row r="14">
          <cell r="A14">
            <v>2004</v>
          </cell>
          <cell r="C14">
            <v>29885.8</v>
          </cell>
        </row>
        <row r="15">
          <cell r="A15">
            <v>2004003</v>
          </cell>
          <cell r="C15">
            <v>1003.75</v>
          </cell>
        </row>
        <row r="16">
          <cell r="A16">
            <v>2004014</v>
          </cell>
          <cell r="C16">
            <v>180.29</v>
          </cell>
        </row>
        <row r="17">
          <cell r="A17">
            <v>2004060</v>
          </cell>
          <cell r="C17">
            <v>130</v>
          </cell>
        </row>
        <row r="18">
          <cell r="A18">
            <v>2004065</v>
          </cell>
          <cell r="C18">
            <v>150.02000000000001</v>
          </cell>
        </row>
        <row r="19">
          <cell r="A19">
            <v>2004086</v>
          </cell>
          <cell r="C19">
            <v>15746.2</v>
          </cell>
        </row>
        <row r="20">
          <cell r="A20">
            <v>2004088</v>
          </cell>
          <cell r="C20">
            <v>12189.54</v>
          </cell>
        </row>
        <row r="21">
          <cell r="A21">
            <v>2004093</v>
          </cell>
          <cell r="C21">
            <v>486</v>
          </cell>
        </row>
        <row r="22">
          <cell r="A22">
            <v>2013</v>
          </cell>
          <cell r="C22">
            <v>3826.18</v>
          </cell>
        </row>
        <row r="23">
          <cell r="A23">
            <v>2013001</v>
          </cell>
          <cell r="C23">
            <v>37.090000000000003</v>
          </cell>
        </row>
        <row r="24">
          <cell r="A24">
            <v>2013002</v>
          </cell>
          <cell r="C24">
            <v>1532.81</v>
          </cell>
        </row>
        <row r="25">
          <cell r="A25">
            <v>2013005</v>
          </cell>
          <cell r="C25">
            <v>140</v>
          </cell>
        </row>
        <row r="26">
          <cell r="A26">
            <v>2013006</v>
          </cell>
          <cell r="C26">
            <v>151.28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- Iande Margem - Junho"/>
      <sheetName val="Base1 Jun2021"/>
      <sheetName val="Analítico Jun2021"/>
      <sheetName val="Grupo"/>
      <sheetName val="Sintético Jun2021"/>
    </sheetNames>
    <sheetDataSet>
      <sheetData sheetId="0"/>
      <sheetData sheetId="1"/>
      <sheetData sheetId="2">
        <row r="3">
          <cell r="H3">
            <v>38607.930000000088</v>
          </cell>
          <cell r="I3">
            <v>17913.278599999994</v>
          </cell>
          <cell r="K3">
            <v>88078.889999999621</v>
          </cell>
        </row>
      </sheetData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1113912.2199999995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241713.31</v>
          </cell>
        </row>
        <row r="4">
          <cell r="C4">
            <v>219384.85</v>
          </cell>
        </row>
        <row r="5">
          <cell r="C5">
            <v>219384.85</v>
          </cell>
        </row>
        <row r="6">
          <cell r="C6">
            <v>219384.85</v>
          </cell>
        </row>
        <row r="7">
          <cell r="C7">
            <v>22328.46</v>
          </cell>
        </row>
        <row r="8">
          <cell r="C8">
            <v>22328.46</v>
          </cell>
        </row>
        <row r="9">
          <cell r="A9">
            <v>2</v>
          </cell>
          <cell r="C9">
            <v>56462.48</v>
          </cell>
        </row>
        <row r="10">
          <cell r="A10">
            <v>2002</v>
          </cell>
          <cell r="C10">
            <v>16060.61</v>
          </cell>
        </row>
        <row r="11">
          <cell r="C11">
            <v>812.94</v>
          </cell>
        </row>
        <row r="12">
          <cell r="A12">
            <v>2002004</v>
          </cell>
          <cell r="C12">
            <v>2693.3</v>
          </cell>
        </row>
        <row r="13">
          <cell r="A13">
            <v>2002020</v>
          </cell>
          <cell r="C13">
            <v>12554.37</v>
          </cell>
        </row>
        <row r="14">
          <cell r="A14">
            <v>2004</v>
          </cell>
          <cell r="C14">
            <v>32968.660000000003</v>
          </cell>
        </row>
        <row r="15">
          <cell r="A15">
            <v>2004037</v>
          </cell>
          <cell r="C15">
            <v>79.900000000000006</v>
          </cell>
        </row>
        <row r="16">
          <cell r="A16">
            <v>2004049</v>
          </cell>
          <cell r="C16">
            <v>104.9</v>
          </cell>
        </row>
        <row r="17">
          <cell r="A17">
            <v>2004065</v>
          </cell>
          <cell r="C17">
            <v>150.02000000000001</v>
          </cell>
        </row>
        <row r="18">
          <cell r="A18">
            <v>2004086</v>
          </cell>
          <cell r="C18">
            <v>18696.18</v>
          </cell>
        </row>
        <row r="19">
          <cell r="A19">
            <v>2004088</v>
          </cell>
          <cell r="C19">
            <v>13937.66</v>
          </cell>
        </row>
        <row r="20">
          <cell r="A20">
            <v>2013</v>
          </cell>
          <cell r="C20">
            <v>7433.21</v>
          </cell>
        </row>
        <row r="21">
          <cell r="A21">
            <v>2013001</v>
          </cell>
          <cell r="C21">
            <v>20</v>
          </cell>
        </row>
        <row r="22">
          <cell r="A22">
            <v>2013002</v>
          </cell>
          <cell r="C22">
            <v>3048.57</v>
          </cell>
        </row>
        <row r="23">
          <cell r="A23">
            <v>2013003</v>
          </cell>
          <cell r="C23">
            <v>35</v>
          </cell>
        </row>
        <row r="24">
          <cell r="A24">
            <v>2013005</v>
          </cell>
          <cell r="C24">
            <v>9.9</v>
          </cell>
        </row>
        <row r="25">
          <cell r="A25">
            <v>2013006</v>
          </cell>
          <cell r="C25">
            <v>116.96</v>
          </cell>
        </row>
        <row r="26">
          <cell r="A26">
            <v>2013013</v>
          </cell>
          <cell r="C26">
            <v>2777.78</v>
          </cell>
        </row>
        <row r="27">
          <cell r="A27">
            <v>2013019</v>
          </cell>
          <cell r="C27">
            <v>1425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>
        <row r="1">
          <cell r="C1">
            <v>731760.02999999991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209757.03</v>
          </cell>
        </row>
        <row r="4">
          <cell r="C4">
            <v>209757.03</v>
          </cell>
        </row>
        <row r="5">
          <cell r="C5">
            <v>209757.03</v>
          </cell>
        </row>
        <row r="6">
          <cell r="A6">
            <v>2</v>
          </cell>
          <cell r="C6">
            <v>32953.919999999998</v>
          </cell>
        </row>
        <row r="7">
          <cell r="A7">
            <v>2002</v>
          </cell>
          <cell r="C7">
            <v>83.37</v>
          </cell>
        </row>
        <row r="8">
          <cell r="A8">
            <v>2002004</v>
          </cell>
          <cell r="C8">
            <v>83.37</v>
          </cell>
        </row>
        <row r="9">
          <cell r="A9">
            <v>2004</v>
          </cell>
          <cell r="C9">
            <v>28638.99</v>
          </cell>
        </row>
        <row r="10">
          <cell r="A10">
            <v>2004012</v>
          </cell>
          <cell r="C10">
            <v>757.9</v>
          </cell>
        </row>
        <row r="11">
          <cell r="A11">
            <v>2004023</v>
          </cell>
          <cell r="C11">
            <v>83.69</v>
          </cell>
        </row>
        <row r="12">
          <cell r="A12">
            <v>2004032</v>
          </cell>
          <cell r="C12">
            <v>494.67</v>
          </cell>
        </row>
        <row r="13">
          <cell r="A13">
            <v>2004035</v>
          </cell>
          <cell r="C13">
            <v>220</v>
          </cell>
        </row>
        <row r="14">
          <cell r="A14">
            <v>2004046</v>
          </cell>
          <cell r="C14">
            <v>101</v>
          </cell>
        </row>
        <row r="15">
          <cell r="A15">
            <v>2004088</v>
          </cell>
          <cell r="C15">
            <v>26981.73</v>
          </cell>
        </row>
        <row r="16">
          <cell r="A16">
            <v>2006</v>
          </cell>
          <cell r="C16">
            <v>3929.37</v>
          </cell>
        </row>
        <row r="17">
          <cell r="C17">
            <v>3929.37</v>
          </cell>
        </row>
        <row r="18">
          <cell r="A18">
            <v>2006001011</v>
          </cell>
          <cell r="C18">
            <v>3929.37</v>
          </cell>
        </row>
        <row r="19">
          <cell r="A19">
            <v>2012</v>
          </cell>
          <cell r="C19">
            <v>302.19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978934.83000000007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222796.09</v>
          </cell>
        </row>
        <row r="4">
          <cell r="C4">
            <v>201776.85</v>
          </cell>
        </row>
        <row r="5">
          <cell r="C5">
            <v>201776.85</v>
          </cell>
        </row>
        <row r="6">
          <cell r="C6">
            <v>201776.85</v>
          </cell>
        </row>
        <row r="7">
          <cell r="C7">
            <v>21019.24</v>
          </cell>
        </row>
        <row r="8">
          <cell r="C8">
            <v>15684.04</v>
          </cell>
        </row>
        <row r="9">
          <cell r="C9">
            <v>5335.2</v>
          </cell>
        </row>
        <row r="10">
          <cell r="A10">
            <v>2</v>
          </cell>
          <cell r="C10">
            <v>42049.89</v>
          </cell>
        </row>
        <row r="11">
          <cell r="A11">
            <v>2001</v>
          </cell>
          <cell r="C11">
            <v>298.82</v>
          </cell>
        </row>
        <row r="12">
          <cell r="A12">
            <v>2001009</v>
          </cell>
          <cell r="C12">
            <v>129.6</v>
          </cell>
        </row>
        <row r="13">
          <cell r="C13">
            <v>169.22</v>
          </cell>
        </row>
        <row r="14">
          <cell r="A14">
            <v>2002</v>
          </cell>
          <cell r="C14">
            <v>11697.58</v>
          </cell>
        </row>
        <row r="15">
          <cell r="C15">
            <v>172</v>
          </cell>
        </row>
        <row r="16">
          <cell r="A16">
            <v>2002004</v>
          </cell>
          <cell r="C16">
            <v>10703.42</v>
          </cell>
        </row>
        <row r="17">
          <cell r="A17">
            <v>2002020</v>
          </cell>
          <cell r="C17">
            <v>822.16</v>
          </cell>
        </row>
        <row r="18">
          <cell r="A18">
            <v>2004</v>
          </cell>
          <cell r="C18">
            <v>21363.51</v>
          </cell>
        </row>
        <row r="19">
          <cell r="A19">
            <v>2004014</v>
          </cell>
          <cell r="C19">
            <v>166.76</v>
          </cell>
        </row>
        <row r="20">
          <cell r="A20">
            <v>2004039</v>
          </cell>
          <cell r="C20">
            <v>425.25</v>
          </cell>
        </row>
        <row r="21">
          <cell r="A21">
            <v>2004049</v>
          </cell>
          <cell r="C21">
            <v>209.8</v>
          </cell>
        </row>
        <row r="22">
          <cell r="A22">
            <v>2004060</v>
          </cell>
          <cell r="C22">
            <v>130</v>
          </cell>
        </row>
        <row r="23">
          <cell r="A23">
            <v>2004065</v>
          </cell>
          <cell r="C23">
            <v>150.02000000000001</v>
          </cell>
        </row>
        <row r="24">
          <cell r="A24">
            <v>2004086</v>
          </cell>
          <cell r="C24">
            <v>16527.55</v>
          </cell>
        </row>
        <row r="25">
          <cell r="A25">
            <v>2004088</v>
          </cell>
          <cell r="C25">
            <v>3268.13</v>
          </cell>
        </row>
        <row r="26">
          <cell r="A26">
            <v>2004093</v>
          </cell>
          <cell r="C26">
            <v>486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E12">
            <v>3400</v>
          </cell>
        </row>
        <row r="39">
          <cell r="E39">
            <v>1211.0999999999999</v>
          </cell>
        </row>
        <row r="41">
          <cell r="E41">
            <v>1700</v>
          </cell>
        </row>
        <row r="47">
          <cell r="E47">
            <v>1700</v>
          </cell>
        </row>
        <row r="51">
          <cell r="E51">
            <v>1211.0999999999999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- Iande Margem - Julho"/>
      <sheetName val="Grupo"/>
      <sheetName val="Analítico Jul2021"/>
    </sheetNames>
    <sheetDataSet>
      <sheetData sheetId="0"/>
      <sheetData sheetId="1"/>
      <sheetData sheetId="2">
        <row r="3">
          <cell r="H3">
            <v>39996.580000000118</v>
          </cell>
          <cell r="I3">
            <v>14417.498599999999</v>
          </cell>
          <cell r="K3">
            <v>77130.579999999856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- Conceito Margem - Julho"/>
      <sheetName val="Grupo"/>
      <sheetName val="Analítico Jul2021"/>
      <sheetName val="Planilha1"/>
    </sheetNames>
    <sheetDataSet>
      <sheetData sheetId="0"/>
      <sheetData sheetId="1"/>
      <sheetData sheetId="2">
        <row r="3">
          <cell r="H3">
            <v>104285.01999999954</v>
          </cell>
          <cell r="I3">
            <v>43023.293100000039</v>
          </cell>
          <cell r="K3">
            <v>223028.87000000008</v>
          </cell>
        </row>
      </sheetData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- Grand Shop Margem - Julho"/>
      <sheetName val="Grupo"/>
      <sheetName val="Analítico Jul2021"/>
    </sheetNames>
    <sheetDataSet>
      <sheetData sheetId="0" refreshError="1"/>
      <sheetData sheetId="1" refreshError="1"/>
      <sheetData sheetId="2">
        <row r="3">
          <cell r="H3">
            <v>72395.28999999979</v>
          </cell>
          <cell r="I3">
            <v>29017.066600000046</v>
          </cell>
          <cell r="K3">
            <v>153809.70999999964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- Jóquei Margem - Julho"/>
      <sheetName val="Grupo"/>
      <sheetName val="Analítico Jul2021"/>
      <sheetName val="Planilha2"/>
      <sheetName val="Planilha1"/>
    </sheetNames>
    <sheetDataSet>
      <sheetData sheetId="0"/>
      <sheetData sheetId="1"/>
      <sheetData sheetId="2">
        <row r="3">
          <cell r="H3">
            <v>63210.040000000088</v>
          </cell>
          <cell r="I3">
            <v>23644.668699999991</v>
          </cell>
          <cell r="K3">
            <v>125331.93999999983</v>
          </cell>
        </row>
      </sheetData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- Pici Margem - Julho"/>
      <sheetName val="Planilha2"/>
      <sheetName val="Grupo"/>
      <sheetName val="Analítico Jul2021"/>
      <sheetName val="Planilha1"/>
    </sheetNames>
    <sheetDataSet>
      <sheetData sheetId="0"/>
      <sheetData sheetId="1"/>
      <sheetData sheetId="2"/>
      <sheetData sheetId="3">
        <row r="3">
          <cell r="H3">
            <v>118060.88999999965</v>
          </cell>
          <cell r="I3">
            <v>45773.922200000081</v>
          </cell>
          <cell r="K3">
            <v>243300.81000000006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- Maracanaú Margem - Julho"/>
      <sheetName val="Grupo"/>
      <sheetName val="Analítico Jul2021"/>
      <sheetName val="Planilha2"/>
      <sheetName val="Planilha1"/>
    </sheetNames>
    <sheetDataSet>
      <sheetData sheetId="0"/>
      <sheetData sheetId="1"/>
      <sheetData sheetId="2">
        <row r="3">
          <cell r="H3">
            <v>52884.090000000047</v>
          </cell>
          <cell r="I3">
            <v>18938.100700000006</v>
          </cell>
          <cell r="K3">
            <v>101168.90999999986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Analítico Jun2021"/>
      <sheetName val="Grupo"/>
      <sheetName val="Sintético Jun2021"/>
    </sheetNames>
    <sheetDataSet>
      <sheetData sheetId="0"/>
      <sheetData sheetId="1">
        <row r="3">
          <cell r="H3">
            <v>100161.31999999961</v>
          </cell>
          <cell r="I3">
            <v>48846.725700000025</v>
          </cell>
          <cell r="K3">
            <v>238175.28999999975</v>
          </cell>
        </row>
      </sheetData>
      <sheetData sheetId="2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- North Shop Margem - Julho"/>
      <sheetName val="Grupo"/>
      <sheetName val="Analítico Jul2021"/>
      <sheetName val="Planilha2"/>
      <sheetName val="Planilha1"/>
    </sheetNames>
    <sheetDataSet>
      <sheetData sheetId="0" refreshError="1"/>
      <sheetData sheetId="1" refreshError="1"/>
      <sheetData sheetId="2">
        <row r="3">
          <cell r="H3">
            <v>70286.679999999877</v>
          </cell>
          <cell r="I3">
            <v>27131.668500000033</v>
          </cell>
          <cell r="K3">
            <v>145076.41999999969</v>
          </cell>
        </row>
      </sheetData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- Kennedy Margem - Julho"/>
      <sheetName val="Grupo"/>
      <sheetName val="Analítico Jul2021"/>
      <sheetName val="Planilha2"/>
      <sheetName val="Planilha1"/>
    </sheetNames>
    <sheetDataSet>
      <sheetData sheetId="0"/>
      <sheetData sheetId="1"/>
      <sheetData sheetId="2">
        <row r="3">
          <cell r="H3">
            <v>82491.43999999974</v>
          </cell>
          <cell r="I3">
            <v>34206.52530000003</v>
          </cell>
          <cell r="K3">
            <v>179752.72999999954</v>
          </cell>
        </row>
      </sheetData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- ECommerce Margem - Julho"/>
      <sheetName val="Grupo"/>
      <sheetName val="Analítico Jul2021"/>
      <sheetName val="Planilha2"/>
      <sheetName val="Planilha1"/>
    </sheetNames>
    <sheetDataSet>
      <sheetData sheetId="0"/>
      <sheetData sheetId="1"/>
      <sheetData sheetId="2">
        <row r="3">
          <cell r="H3">
            <v>197773.15999999977</v>
          </cell>
          <cell r="I3">
            <v>56339.663100000034</v>
          </cell>
          <cell r="K3">
            <v>299255.95999999944</v>
          </cell>
        </row>
      </sheetData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 - Via Sul Margem - Julho"/>
      <sheetName val="Grupo"/>
      <sheetName val="Analítico Jul2021"/>
      <sheetName val="Planilha2"/>
      <sheetName val="Planilha1"/>
    </sheetNames>
    <sheetDataSet>
      <sheetData sheetId="0"/>
      <sheetData sheetId="1"/>
      <sheetData sheetId="2">
        <row r="3">
          <cell r="H3">
            <v>85689.00999999982</v>
          </cell>
          <cell r="I3">
            <v>34631.937900000019</v>
          </cell>
          <cell r="K3">
            <v>179572.92999999932</v>
          </cell>
        </row>
      </sheetData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Fortes"/>
      <sheetName val="Aviso Prévio e Multa"/>
    </sheetNames>
    <sheetDataSet>
      <sheetData sheetId="0"/>
      <sheetData sheetId="1">
        <row r="5">
          <cell r="N5">
            <v>1.4759302955753479</v>
          </cell>
        </row>
        <row r="6">
          <cell r="C6">
            <v>3822.2</v>
          </cell>
          <cell r="D6">
            <v>3822.2</v>
          </cell>
          <cell r="E6">
            <v>4677.74</v>
          </cell>
          <cell r="G6">
            <v>7455.5</v>
          </cell>
          <cell r="H6">
            <v>3822.2</v>
          </cell>
          <cell r="I6">
            <v>3633.3</v>
          </cell>
          <cell r="J6">
            <v>3633.3</v>
          </cell>
          <cell r="L6">
            <v>5517.74</v>
          </cell>
        </row>
        <row r="7">
          <cell r="C7">
            <v>172</v>
          </cell>
          <cell r="D7">
            <v>172</v>
          </cell>
          <cell r="E7">
            <v>304.81</v>
          </cell>
          <cell r="G7">
            <v>335.5</v>
          </cell>
          <cell r="H7">
            <v>172</v>
          </cell>
          <cell r="I7">
            <v>296.32</v>
          </cell>
          <cell r="J7">
            <v>163.5</v>
          </cell>
          <cell r="L7">
            <v>267.68</v>
          </cell>
        </row>
        <row r="8">
          <cell r="C8">
            <v>305.76</v>
          </cell>
          <cell r="D8">
            <v>305.76</v>
          </cell>
          <cell r="E8">
            <v>374.19</v>
          </cell>
          <cell r="G8">
            <v>596.4</v>
          </cell>
          <cell r="H8">
            <v>305.76</v>
          </cell>
          <cell r="I8">
            <v>290.64</v>
          </cell>
          <cell r="J8">
            <v>290.64</v>
          </cell>
          <cell r="L8">
            <v>547.71</v>
          </cell>
        </row>
        <row r="9">
          <cell r="C9">
            <v>0</v>
          </cell>
          <cell r="D9">
            <v>0</v>
          </cell>
          <cell r="E9">
            <v>1343.2</v>
          </cell>
          <cell r="G9">
            <v>0</v>
          </cell>
          <cell r="H9">
            <v>0</v>
          </cell>
          <cell r="I9">
            <v>1562.87</v>
          </cell>
          <cell r="J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822.73</v>
          </cell>
          <cell r="G10">
            <v>0</v>
          </cell>
          <cell r="H10">
            <v>0</v>
          </cell>
          <cell r="I10">
            <v>1233.1600000000001</v>
          </cell>
          <cell r="J10">
            <v>0</v>
          </cell>
          <cell r="L10">
            <v>0</v>
          </cell>
        </row>
        <row r="11">
          <cell r="C11">
            <v>424.68888888888887</v>
          </cell>
          <cell r="D11">
            <v>424.68888888888887</v>
          </cell>
          <cell r="E11">
            <v>519.74888888888881</v>
          </cell>
          <cell r="G11">
            <v>828.3888888888888</v>
          </cell>
          <cell r="H11">
            <v>424.68888888888887</v>
          </cell>
          <cell r="I11">
            <v>403.70000000000005</v>
          </cell>
          <cell r="J11">
            <v>403.70000000000005</v>
          </cell>
          <cell r="L11">
            <v>613.08222222222219</v>
          </cell>
        </row>
        <row r="12">
          <cell r="C12">
            <v>318.51666666666665</v>
          </cell>
          <cell r="D12">
            <v>318.51666666666665</v>
          </cell>
          <cell r="E12">
            <v>389.81166666666667</v>
          </cell>
          <cell r="G12">
            <v>621.29166666666663</v>
          </cell>
          <cell r="H12">
            <v>318.51666666666665</v>
          </cell>
          <cell r="I12">
            <v>302.77500000000003</v>
          </cell>
          <cell r="J12">
            <v>302.77500000000003</v>
          </cell>
          <cell r="L12">
            <v>459.81166666666667</v>
          </cell>
        </row>
        <row r="13">
          <cell r="C13">
            <v>14.33325</v>
          </cell>
          <cell r="D13">
            <v>14.33325</v>
          </cell>
          <cell r="E13">
            <v>17.541525</v>
          </cell>
          <cell r="G13">
            <v>27.958124999999999</v>
          </cell>
          <cell r="H13">
            <v>14.33325</v>
          </cell>
          <cell r="I13">
            <v>13.624875000000001</v>
          </cell>
          <cell r="J13">
            <v>13.624875000000001</v>
          </cell>
          <cell r="L13">
            <v>20.691524999999999</v>
          </cell>
        </row>
        <row r="14">
          <cell r="C14">
            <v>25.481333333333332</v>
          </cell>
          <cell r="D14">
            <v>25.481333333333332</v>
          </cell>
          <cell r="E14">
            <v>31.184933333333333</v>
          </cell>
          <cell r="G14">
            <v>49.703333333333333</v>
          </cell>
          <cell r="H14">
            <v>25.481333333333332</v>
          </cell>
          <cell r="I14">
            <v>24.222000000000005</v>
          </cell>
          <cell r="J14">
            <v>24.222000000000005</v>
          </cell>
          <cell r="L14">
            <v>36.784933333333335</v>
          </cell>
        </row>
      </sheetData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322220.16000000003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61275.17</v>
          </cell>
        </row>
        <row r="4">
          <cell r="C4">
            <v>51236.49</v>
          </cell>
        </row>
        <row r="5">
          <cell r="C5">
            <v>51236.49</v>
          </cell>
        </row>
        <row r="6">
          <cell r="C6">
            <v>51236.49</v>
          </cell>
        </row>
        <row r="7">
          <cell r="C7">
            <v>10038.68</v>
          </cell>
        </row>
        <row r="8">
          <cell r="C8">
            <v>10038.68</v>
          </cell>
        </row>
        <row r="9">
          <cell r="C9">
            <v>29052.720000000001</v>
          </cell>
        </row>
        <row r="10">
          <cell r="C10">
            <v>16005.09</v>
          </cell>
        </row>
        <row r="11">
          <cell r="C11">
            <v>326.64999999999998</v>
          </cell>
        </row>
        <row r="12">
          <cell r="C12">
            <v>315.25</v>
          </cell>
        </row>
        <row r="13">
          <cell r="C13">
            <v>14951.46</v>
          </cell>
        </row>
        <row r="14">
          <cell r="A14">
            <v>2002020</v>
          </cell>
          <cell r="C14">
            <v>411.73</v>
          </cell>
        </row>
        <row r="15">
          <cell r="C15">
            <v>7894.7</v>
          </cell>
        </row>
        <row r="16">
          <cell r="A16">
            <v>2004003</v>
          </cell>
          <cell r="C16">
            <v>1042.77</v>
          </cell>
        </row>
        <row r="17">
          <cell r="A17">
            <v>2004014</v>
          </cell>
          <cell r="C17">
            <v>137.12</v>
          </cell>
        </row>
        <row r="18">
          <cell r="A18">
            <v>2004037</v>
          </cell>
          <cell r="C18">
            <v>137.12</v>
          </cell>
        </row>
        <row r="19">
          <cell r="A19">
            <v>2004049</v>
          </cell>
          <cell r="C19">
            <v>104.9</v>
          </cell>
        </row>
        <row r="20">
          <cell r="A20">
            <v>2004086</v>
          </cell>
          <cell r="C20">
            <v>4000</v>
          </cell>
        </row>
        <row r="21">
          <cell r="C21">
            <v>2472.79</v>
          </cell>
        </row>
        <row r="22">
          <cell r="C22">
            <v>5152.93</v>
          </cell>
        </row>
        <row r="23">
          <cell r="A23">
            <v>2013002</v>
          </cell>
          <cell r="C23">
            <v>2064.91</v>
          </cell>
        </row>
        <row r="24">
          <cell r="A24">
            <v>2013006</v>
          </cell>
          <cell r="C24">
            <v>13.5</v>
          </cell>
        </row>
        <row r="25">
          <cell r="A25">
            <v>2013007</v>
          </cell>
          <cell r="C25">
            <v>29.5</v>
          </cell>
        </row>
        <row r="26">
          <cell r="A26">
            <v>2013010</v>
          </cell>
          <cell r="C26">
            <v>150.02000000000001</v>
          </cell>
        </row>
        <row r="27">
          <cell r="A27">
            <v>2013019</v>
          </cell>
          <cell r="C27">
            <v>1800</v>
          </cell>
        </row>
        <row r="28">
          <cell r="A28">
            <v>2013021</v>
          </cell>
          <cell r="C28">
            <v>125</v>
          </cell>
        </row>
        <row r="29">
          <cell r="A29">
            <v>2013040</v>
          </cell>
          <cell r="C29">
            <v>120</v>
          </cell>
        </row>
        <row r="30">
          <cell r="A30">
            <v>21305</v>
          </cell>
          <cell r="C30">
            <v>250</v>
          </cell>
        </row>
        <row r="31">
          <cell r="A31">
            <v>21333</v>
          </cell>
          <cell r="C31">
            <v>600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992308.46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365932.96</v>
          </cell>
        </row>
        <row r="4">
          <cell r="C4">
            <v>6415.54</v>
          </cell>
        </row>
        <row r="5">
          <cell r="C5">
            <v>6415.54</v>
          </cell>
        </row>
        <row r="6">
          <cell r="C6">
            <v>6415.54</v>
          </cell>
        </row>
        <row r="7">
          <cell r="C7">
            <v>359517.42</v>
          </cell>
        </row>
        <row r="8">
          <cell r="C8">
            <v>24382.09</v>
          </cell>
        </row>
        <row r="9">
          <cell r="C9">
            <v>335135.33</v>
          </cell>
        </row>
        <row r="10">
          <cell r="C10">
            <v>84609</v>
          </cell>
        </row>
        <row r="11">
          <cell r="C11">
            <v>36337.279999999999</v>
          </cell>
        </row>
        <row r="12">
          <cell r="C12">
            <v>333.57</v>
          </cell>
        </row>
        <row r="13">
          <cell r="C13">
            <v>186.61</v>
          </cell>
        </row>
        <row r="14">
          <cell r="C14">
            <v>34971.83</v>
          </cell>
        </row>
        <row r="15">
          <cell r="A15">
            <v>2002020</v>
          </cell>
          <cell r="C15">
            <v>845.27</v>
          </cell>
        </row>
        <row r="16">
          <cell r="C16">
            <v>34186.400000000001</v>
          </cell>
        </row>
        <row r="17">
          <cell r="A17">
            <v>2004003</v>
          </cell>
          <cell r="C17">
            <v>1130.8599999999999</v>
          </cell>
        </row>
        <row r="18">
          <cell r="A18">
            <v>2004015</v>
          </cell>
          <cell r="C18">
            <v>126.61</v>
          </cell>
        </row>
        <row r="19">
          <cell r="A19">
            <v>2004035</v>
          </cell>
          <cell r="C19">
            <v>250</v>
          </cell>
        </row>
        <row r="20">
          <cell r="A20">
            <v>2004044</v>
          </cell>
          <cell r="C20">
            <v>200</v>
          </cell>
        </row>
        <row r="21">
          <cell r="C21">
            <v>200</v>
          </cell>
        </row>
        <row r="22">
          <cell r="A22">
            <v>2004049</v>
          </cell>
          <cell r="C22">
            <v>104.9</v>
          </cell>
        </row>
        <row r="23">
          <cell r="C23">
            <v>32374.03</v>
          </cell>
        </row>
        <row r="24">
          <cell r="C24">
            <v>14085.32</v>
          </cell>
        </row>
        <row r="25">
          <cell r="A25">
            <v>2013002</v>
          </cell>
          <cell r="C25">
            <v>6468.8</v>
          </cell>
        </row>
        <row r="26">
          <cell r="A26">
            <v>2013003</v>
          </cell>
          <cell r="C26">
            <v>320</v>
          </cell>
        </row>
        <row r="27">
          <cell r="A27">
            <v>2013006</v>
          </cell>
          <cell r="C27">
            <v>349.5</v>
          </cell>
        </row>
        <row r="28">
          <cell r="A28">
            <v>2013007</v>
          </cell>
          <cell r="C28">
            <v>27</v>
          </cell>
        </row>
        <row r="29">
          <cell r="A29">
            <v>2013010</v>
          </cell>
          <cell r="C29">
            <v>150.02000000000001</v>
          </cell>
        </row>
        <row r="30">
          <cell r="A30">
            <v>2013015</v>
          </cell>
          <cell r="C30">
            <v>74.5</v>
          </cell>
        </row>
        <row r="31">
          <cell r="A31">
            <v>2013019</v>
          </cell>
          <cell r="C31">
            <v>1800</v>
          </cell>
        </row>
        <row r="32">
          <cell r="A32">
            <v>21305</v>
          </cell>
          <cell r="C32">
            <v>250</v>
          </cell>
        </row>
        <row r="33">
          <cell r="A33">
            <v>21316</v>
          </cell>
          <cell r="C33">
            <v>45.5</v>
          </cell>
        </row>
        <row r="34">
          <cell r="A34">
            <v>21333</v>
          </cell>
          <cell r="C34">
            <v>4600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17658.04</v>
          </cell>
        </row>
        <row r="2">
          <cell r="A2" t="str">
            <v>CTA_FMT_CON_CST</v>
          </cell>
          <cell r="C2" t="str">
            <v>VALOR</v>
          </cell>
        </row>
        <row r="16">
          <cell r="A16">
            <v>2002020</v>
          </cell>
          <cell r="C16">
            <v>1609.34</v>
          </cell>
        </row>
        <row r="18">
          <cell r="A18">
            <v>2004037</v>
          </cell>
          <cell r="C18">
            <v>99.9</v>
          </cell>
        </row>
        <row r="19">
          <cell r="A19">
            <v>2004039</v>
          </cell>
          <cell r="C19">
            <v>348</v>
          </cell>
        </row>
        <row r="20">
          <cell r="A20">
            <v>2004049</v>
          </cell>
          <cell r="C20">
            <v>104.9</v>
          </cell>
        </row>
        <row r="21">
          <cell r="A21">
            <v>2004086</v>
          </cell>
          <cell r="C21">
            <v>5738.84</v>
          </cell>
        </row>
        <row r="24">
          <cell r="A24">
            <v>2013002</v>
          </cell>
          <cell r="C24">
            <v>5506.74</v>
          </cell>
        </row>
        <row r="25">
          <cell r="A25">
            <v>2013003</v>
          </cell>
          <cell r="C25">
            <v>10</v>
          </cell>
        </row>
        <row r="26">
          <cell r="A26">
            <v>2013006</v>
          </cell>
          <cell r="C26">
            <v>18</v>
          </cell>
        </row>
        <row r="27">
          <cell r="A27">
            <v>2013009</v>
          </cell>
          <cell r="C27">
            <v>189.8</v>
          </cell>
        </row>
        <row r="28">
          <cell r="A28">
            <v>2013010</v>
          </cell>
          <cell r="C28">
            <v>150.02000000000001</v>
          </cell>
        </row>
        <row r="29">
          <cell r="A29">
            <v>2013019</v>
          </cell>
          <cell r="C29">
            <v>1800</v>
          </cell>
        </row>
        <row r="30">
          <cell r="A30">
            <v>2013021</v>
          </cell>
          <cell r="C30">
            <v>100</v>
          </cell>
        </row>
        <row r="31">
          <cell r="A31">
            <v>2013036</v>
          </cell>
          <cell r="C31">
            <v>35</v>
          </cell>
        </row>
        <row r="32">
          <cell r="A32">
            <v>20434</v>
          </cell>
          <cell r="C32">
            <v>350</v>
          </cell>
        </row>
        <row r="33">
          <cell r="A33">
            <v>21305</v>
          </cell>
          <cell r="C33">
            <v>197.5</v>
          </cell>
        </row>
        <row r="34">
          <cell r="A34">
            <v>21333</v>
          </cell>
          <cell r="C34">
            <v>1400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>
        <row r="1">
          <cell r="C1">
            <v>-122519.54000000007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-62852.94</v>
          </cell>
        </row>
        <row r="4">
          <cell r="C4">
            <v>-81468.91</v>
          </cell>
        </row>
        <row r="5">
          <cell r="C5">
            <v>-81468.91</v>
          </cell>
        </row>
        <row r="6">
          <cell r="C6">
            <v>-81468.91</v>
          </cell>
        </row>
        <row r="7">
          <cell r="C7">
            <v>18615.97</v>
          </cell>
        </row>
        <row r="8">
          <cell r="C8">
            <v>18615.97</v>
          </cell>
        </row>
        <row r="9">
          <cell r="C9">
            <v>49168.73</v>
          </cell>
        </row>
        <row r="10">
          <cell r="C10">
            <v>79.2</v>
          </cell>
        </row>
        <row r="11">
          <cell r="A11">
            <v>2001009</v>
          </cell>
          <cell r="C11">
            <v>79.2</v>
          </cell>
        </row>
        <row r="12">
          <cell r="C12">
            <v>18974.28</v>
          </cell>
        </row>
        <row r="13">
          <cell r="C13">
            <v>18974.28</v>
          </cell>
        </row>
        <row r="14">
          <cell r="C14">
            <v>23901.63</v>
          </cell>
        </row>
        <row r="15">
          <cell r="A15">
            <v>2004037</v>
          </cell>
          <cell r="C15">
            <v>99.9</v>
          </cell>
        </row>
        <row r="16">
          <cell r="A16">
            <v>2004039</v>
          </cell>
          <cell r="C16">
            <v>158.5</v>
          </cell>
        </row>
        <row r="17">
          <cell r="A17">
            <v>2004086</v>
          </cell>
          <cell r="C17">
            <v>15467.44</v>
          </cell>
        </row>
        <row r="18">
          <cell r="C18">
            <v>8175.79</v>
          </cell>
        </row>
        <row r="19">
          <cell r="C19">
            <v>2</v>
          </cell>
        </row>
        <row r="20">
          <cell r="C20">
            <v>2</v>
          </cell>
        </row>
        <row r="21">
          <cell r="C21">
            <v>2</v>
          </cell>
        </row>
        <row r="22">
          <cell r="C22">
            <v>6211.62</v>
          </cell>
        </row>
        <row r="23">
          <cell r="A23">
            <v>2013002</v>
          </cell>
          <cell r="C23">
            <v>3681.62</v>
          </cell>
        </row>
        <row r="24">
          <cell r="A24">
            <v>2013003</v>
          </cell>
          <cell r="C24">
            <v>30</v>
          </cell>
        </row>
        <row r="25">
          <cell r="A25">
            <v>2013006</v>
          </cell>
          <cell r="C25">
            <v>110</v>
          </cell>
        </row>
        <row r="26">
          <cell r="A26">
            <v>2013019</v>
          </cell>
          <cell r="C26">
            <v>1800</v>
          </cell>
        </row>
        <row r="27">
          <cell r="A27">
            <v>2013040</v>
          </cell>
          <cell r="C27">
            <v>90</v>
          </cell>
        </row>
        <row r="28">
          <cell r="A28">
            <v>21333</v>
          </cell>
          <cell r="C28">
            <v>500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705275.41000000027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-175932.38</v>
          </cell>
        </row>
        <row r="4">
          <cell r="C4">
            <v>-222274.58</v>
          </cell>
        </row>
        <row r="5">
          <cell r="C5">
            <v>-222274.58</v>
          </cell>
        </row>
        <row r="6">
          <cell r="C6">
            <v>-222274.58</v>
          </cell>
        </row>
        <row r="7">
          <cell r="C7">
            <v>46342.2</v>
          </cell>
        </row>
        <row r="8">
          <cell r="C8">
            <v>41428.660000000003</v>
          </cell>
        </row>
        <row r="9">
          <cell r="C9">
            <v>1206.78</v>
          </cell>
        </row>
        <row r="10">
          <cell r="C10">
            <v>3706.76</v>
          </cell>
        </row>
        <row r="11">
          <cell r="C11">
            <v>485282.31</v>
          </cell>
        </row>
        <row r="12">
          <cell r="C12">
            <v>39493.629999999997</v>
          </cell>
        </row>
        <row r="13">
          <cell r="C13">
            <v>34501.629999999997</v>
          </cell>
        </row>
        <row r="14">
          <cell r="A14">
            <v>2001009</v>
          </cell>
          <cell r="C14">
            <v>4992</v>
          </cell>
        </row>
        <row r="15">
          <cell r="C15">
            <v>15140.07</v>
          </cell>
        </row>
        <row r="16">
          <cell r="C16">
            <v>12378.35</v>
          </cell>
        </row>
        <row r="17">
          <cell r="A17">
            <v>2002020</v>
          </cell>
          <cell r="C17">
            <v>2761.72</v>
          </cell>
        </row>
        <row r="18">
          <cell r="C18">
            <v>403390.16</v>
          </cell>
        </row>
        <row r="19">
          <cell r="A19">
            <v>2004012</v>
          </cell>
          <cell r="C19">
            <v>163.9</v>
          </cell>
        </row>
        <row r="20">
          <cell r="A20">
            <v>2004023</v>
          </cell>
          <cell r="C20">
            <v>11.7</v>
          </cell>
        </row>
        <row r="21">
          <cell r="A21">
            <v>2004039</v>
          </cell>
          <cell r="C21">
            <v>11184</v>
          </cell>
        </row>
        <row r="22">
          <cell r="A22">
            <v>2004049</v>
          </cell>
          <cell r="C22">
            <v>5.94</v>
          </cell>
        </row>
        <row r="23">
          <cell r="C23">
            <v>390961.64</v>
          </cell>
        </row>
        <row r="24">
          <cell r="A24">
            <v>2012</v>
          </cell>
          <cell r="C24">
            <v>499.8</v>
          </cell>
        </row>
        <row r="25">
          <cell r="C25">
            <v>26758.65</v>
          </cell>
        </row>
        <row r="26">
          <cell r="A26">
            <v>2013002</v>
          </cell>
          <cell r="C26">
            <v>12842.27</v>
          </cell>
        </row>
        <row r="27">
          <cell r="A27">
            <v>2013003</v>
          </cell>
          <cell r="C27">
            <v>595.91</v>
          </cell>
        </row>
        <row r="28">
          <cell r="A28">
            <v>2013006</v>
          </cell>
          <cell r="C28">
            <v>1423.78</v>
          </cell>
        </row>
        <row r="29">
          <cell r="A29">
            <v>2013007</v>
          </cell>
          <cell r="C29">
            <v>297</v>
          </cell>
        </row>
        <row r="30">
          <cell r="A30">
            <v>2013010</v>
          </cell>
          <cell r="C30">
            <v>973.98</v>
          </cell>
        </row>
        <row r="31">
          <cell r="A31">
            <v>2013015</v>
          </cell>
          <cell r="C31">
            <v>107.85</v>
          </cell>
        </row>
        <row r="32">
          <cell r="A32">
            <v>2013019</v>
          </cell>
          <cell r="C32">
            <v>2409.6</v>
          </cell>
        </row>
        <row r="33">
          <cell r="A33">
            <v>2013021</v>
          </cell>
          <cell r="C33">
            <v>30.5</v>
          </cell>
        </row>
        <row r="34">
          <cell r="A34">
            <v>2013036</v>
          </cell>
          <cell r="C34">
            <v>20</v>
          </cell>
        </row>
        <row r="35">
          <cell r="A35">
            <v>20434</v>
          </cell>
          <cell r="C35">
            <v>450</v>
          </cell>
        </row>
        <row r="36">
          <cell r="A36">
            <v>20437</v>
          </cell>
          <cell r="C36">
            <v>612.98</v>
          </cell>
        </row>
        <row r="37">
          <cell r="A37">
            <v>21301</v>
          </cell>
          <cell r="C37">
            <v>37.86</v>
          </cell>
        </row>
        <row r="38">
          <cell r="A38">
            <v>21305</v>
          </cell>
          <cell r="C38">
            <v>820</v>
          </cell>
        </row>
        <row r="39">
          <cell r="A39">
            <v>21333</v>
          </cell>
          <cell r="C39">
            <v>7199.9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Analítico Jun2021"/>
      <sheetName val="Grupo"/>
      <sheetName val="Sintético Jun2021"/>
    </sheetNames>
    <sheetDataSet>
      <sheetData sheetId="0"/>
      <sheetData sheetId="1">
        <row r="3">
          <cell r="H3">
            <v>77717.389999999723</v>
          </cell>
          <cell r="I3">
            <v>38498.612500000097</v>
          </cell>
          <cell r="K3">
            <v>192491.89999999953</v>
          </cell>
        </row>
      </sheetData>
      <sheetData sheetId="2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444467.25999999995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81200.460000000006</v>
          </cell>
        </row>
        <row r="4">
          <cell r="C4">
            <v>68058.73</v>
          </cell>
        </row>
        <row r="5">
          <cell r="C5">
            <v>68058.73</v>
          </cell>
        </row>
        <row r="6">
          <cell r="C6">
            <v>68058.73</v>
          </cell>
        </row>
        <row r="7">
          <cell r="C7">
            <v>13141.73</v>
          </cell>
        </row>
        <row r="8">
          <cell r="C8">
            <v>13141.73</v>
          </cell>
        </row>
        <row r="9">
          <cell r="C9">
            <v>44269.05</v>
          </cell>
        </row>
        <row r="10">
          <cell r="C10">
            <v>18271.71</v>
          </cell>
        </row>
        <row r="11">
          <cell r="C11">
            <v>315.95</v>
          </cell>
        </row>
        <row r="12">
          <cell r="C12">
            <v>406.59</v>
          </cell>
        </row>
        <row r="13">
          <cell r="C13">
            <v>16666.330000000002</v>
          </cell>
        </row>
        <row r="14">
          <cell r="A14">
            <v>2002020</v>
          </cell>
          <cell r="C14">
            <v>882.84</v>
          </cell>
        </row>
        <row r="15">
          <cell r="C15">
            <v>19676.28</v>
          </cell>
        </row>
        <row r="16">
          <cell r="A16">
            <v>2004014</v>
          </cell>
          <cell r="C16">
            <v>180.18</v>
          </cell>
        </row>
        <row r="17">
          <cell r="A17">
            <v>2004049</v>
          </cell>
          <cell r="C17">
            <v>104.9</v>
          </cell>
        </row>
        <row r="18">
          <cell r="A18">
            <v>2004086</v>
          </cell>
          <cell r="C18">
            <v>12772.48</v>
          </cell>
        </row>
        <row r="19">
          <cell r="C19">
            <v>6618.72</v>
          </cell>
        </row>
        <row r="20">
          <cell r="C20">
            <v>6321.06</v>
          </cell>
        </row>
        <row r="21">
          <cell r="A21">
            <v>2013002</v>
          </cell>
          <cell r="C21">
            <v>3441.04</v>
          </cell>
        </row>
        <row r="22">
          <cell r="A22">
            <v>2013006</v>
          </cell>
          <cell r="C22">
            <v>10</v>
          </cell>
        </row>
        <row r="23">
          <cell r="A23">
            <v>2013010</v>
          </cell>
          <cell r="C23">
            <v>150.02000000000001</v>
          </cell>
        </row>
        <row r="24">
          <cell r="A24">
            <v>2013019</v>
          </cell>
          <cell r="C24">
            <v>1800</v>
          </cell>
        </row>
        <row r="25">
          <cell r="A25">
            <v>2013040</v>
          </cell>
          <cell r="C25">
            <v>520</v>
          </cell>
        </row>
        <row r="26">
          <cell r="A26">
            <v>21333</v>
          </cell>
          <cell r="C26">
            <v>400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>
        <row r="1">
          <cell r="C1">
            <v>662631.33000000019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114694.02</v>
          </cell>
        </row>
        <row r="4">
          <cell r="C4">
            <v>95159.81</v>
          </cell>
        </row>
        <row r="5">
          <cell r="C5">
            <v>95159.81</v>
          </cell>
        </row>
        <row r="6">
          <cell r="C6">
            <v>95159.81</v>
          </cell>
        </row>
        <row r="7">
          <cell r="C7">
            <v>19534.21</v>
          </cell>
        </row>
        <row r="8">
          <cell r="C8">
            <v>19534.21</v>
          </cell>
        </row>
        <row r="9">
          <cell r="C9">
            <v>74429.820000000007</v>
          </cell>
        </row>
        <row r="10">
          <cell r="C10">
            <v>4314.1099999999997</v>
          </cell>
        </row>
        <row r="11">
          <cell r="C11">
            <v>3080.96</v>
          </cell>
        </row>
        <row r="12">
          <cell r="C12">
            <v>1233.1500000000001</v>
          </cell>
        </row>
        <row r="13">
          <cell r="C13">
            <v>25940.98</v>
          </cell>
        </row>
        <row r="14">
          <cell r="C14">
            <v>201.85</v>
          </cell>
        </row>
        <row r="15">
          <cell r="C15">
            <v>415.86</v>
          </cell>
        </row>
        <row r="16">
          <cell r="C16">
            <v>24544.04</v>
          </cell>
        </row>
        <row r="17">
          <cell r="A17">
            <v>2002020</v>
          </cell>
          <cell r="C17">
            <v>779.23</v>
          </cell>
        </row>
        <row r="18">
          <cell r="C18">
            <v>36603.599999999999</v>
          </cell>
        </row>
        <row r="19">
          <cell r="C19">
            <v>100</v>
          </cell>
        </row>
        <row r="20">
          <cell r="A20">
            <v>2004001002</v>
          </cell>
          <cell r="C20">
            <v>100</v>
          </cell>
        </row>
        <row r="21">
          <cell r="A21">
            <v>2004012</v>
          </cell>
          <cell r="C21">
            <v>55.4</v>
          </cell>
        </row>
        <row r="22">
          <cell r="A22">
            <v>2004086</v>
          </cell>
          <cell r="C22">
            <v>16739.16</v>
          </cell>
        </row>
        <row r="23">
          <cell r="C23">
            <v>19709.04</v>
          </cell>
        </row>
        <row r="24">
          <cell r="C24">
            <v>7571.13</v>
          </cell>
        </row>
        <row r="25">
          <cell r="A25">
            <v>2013002</v>
          </cell>
          <cell r="C25">
            <v>4556.1099999999997</v>
          </cell>
        </row>
        <row r="26">
          <cell r="A26">
            <v>2013003</v>
          </cell>
          <cell r="C26">
            <v>30</v>
          </cell>
        </row>
        <row r="27">
          <cell r="A27">
            <v>2013006</v>
          </cell>
          <cell r="C27">
            <v>24</v>
          </cell>
        </row>
        <row r="28">
          <cell r="A28">
            <v>2013010</v>
          </cell>
          <cell r="C28">
            <v>150.02000000000001</v>
          </cell>
        </row>
        <row r="29">
          <cell r="A29">
            <v>2013019</v>
          </cell>
          <cell r="C29">
            <v>1800</v>
          </cell>
        </row>
        <row r="30">
          <cell r="A30">
            <v>2013036</v>
          </cell>
          <cell r="C30">
            <v>17</v>
          </cell>
        </row>
        <row r="31">
          <cell r="A31">
            <v>2013040</v>
          </cell>
          <cell r="C31">
            <v>130</v>
          </cell>
        </row>
        <row r="32">
          <cell r="A32">
            <v>21301</v>
          </cell>
          <cell r="C32">
            <v>44</v>
          </cell>
        </row>
        <row r="33">
          <cell r="A33">
            <v>21305</v>
          </cell>
          <cell r="C33">
            <v>20</v>
          </cell>
        </row>
        <row r="34">
          <cell r="A34">
            <v>21333</v>
          </cell>
          <cell r="C34">
            <v>800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>
        <row r="1">
          <cell r="C1">
            <v>48702.939999999995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136012.78</v>
          </cell>
        </row>
        <row r="4">
          <cell r="C4">
            <v>120867.84</v>
          </cell>
        </row>
        <row r="5">
          <cell r="C5">
            <v>120867.84</v>
          </cell>
        </row>
        <row r="6">
          <cell r="C6">
            <v>120867.84</v>
          </cell>
        </row>
        <row r="7">
          <cell r="C7">
            <v>15144.94</v>
          </cell>
        </row>
        <row r="8">
          <cell r="C8">
            <v>15144.94</v>
          </cell>
        </row>
        <row r="9">
          <cell r="C9">
            <v>98022.76</v>
          </cell>
        </row>
        <row r="10">
          <cell r="C10">
            <v>2391.6999999999998</v>
          </cell>
        </row>
        <row r="11">
          <cell r="A11">
            <v>2001009</v>
          </cell>
          <cell r="C11">
            <v>187.2</v>
          </cell>
        </row>
        <row r="12">
          <cell r="C12">
            <v>1381.78</v>
          </cell>
        </row>
        <row r="13">
          <cell r="C13">
            <v>822.72</v>
          </cell>
        </row>
        <row r="14">
          <cell r="C14">
            <v>38898.17</v>
          </cell>
        </row>
        <row r="15">
          <cell r="C15">
            <v>420.07</v>
          </cell>
        </row>
        <row r="16">
          <cell r="C16">
            <v>430.14</v>
          </cell>
        </row>
        <row r="17">
          <cell r="C17">
            <v>25459.38</v>
          </cell>
        </row>
        <row r="18">
          <cell r="A18">
            <v>2002020</v>
          </cell>
          <cell r="C18">
            <v>12588.58</v>
          </cell>
        </row>
        <row r="19">
          <cell r="C19">
            <v>45175.72</v>
          </cell>
        </row>
        <row r="20">
          <cell r="A20">
            <v>2004037</v>
          </cell>
          <cell r="C20">
            <v>79.900000000000006</v>
          </cell>
        </row>
        <row r="21">
          <cell r="A21">
            <v>2004039</v>
          </cell>
          <cell r="C21">
            <v>351</v>
          </cell>
        </row>
        <row r="22">
          <cell r="A22">
            <v>2004049</v>
          </cell>
          <cell r="C22">
            <v>104.9</v>
          </cell>
        </row>
        <row r="23">
          <cell r="A23">
            <v>2004086</v>
          </cell>
          <cell r="C23">
            <v>23348.19</v>
          </cell>
        </row>
        <row r="24">
          <cell r="C24">
            <v>20805.73</v>
          </cell>
        </row>
        <row r="25">
          <cell r="A25">
            <v>2004093</v>
          </cell>
          <cell r="C25">
            <v>486</v>
          </cell>
        </row>
        <row r="26">
          <cell r="C26">
            <v>11557.17</v>
          </cell>
        </row>
        <row r="27">
          <cell r="A27">
            <v>2013002</v>
          </cell>
          <cell r="C27">
            <v>6238.51</v>
          </cell>
        </row>
        <row r="28">
          <cell r="A28">
            <v>2013006</v>
          </cell>
          <cell r="C28">
            <v>15</v>
          </cell>
        </row>
        <row r="29">
          <cell r="A29">
            <v>2013007</v>
          </cell>
          <cell r="C29">
            <v>49.93</v>
          </cell>
        </row>
        <row r="30">
          <cell r="A30">
            <v>2013010</v>
          </cell>
          <cell r="C30">
            <v>150.02000000000001</v>
          </cell>
        </row>
        <row r="31">
          <cell r="A31">
            <v>2013013</v>
          </cell>
          <cell r="C31">
            <v>2777.78</v>
          </cell>
        </row>
        <row r="32">
          <cell r="A32">
            <v>2013019</v>
          </cell>
          <cell r="C32">
            <v>1800</v>
          </cell>
        </row>
        <row r="33">
          <cell r="A33">
            <v>2013036</v>
          </cell>
          <cell r="C33">
            <v>15</v>
          </cell>
        </row>
        <row r="34">
          <cell r="A34">
            <v>21301</v>
          </cell>
          <cell r="C34">
            <v>10.93</v>
          </cell>
        </row>
        <row r="35">
          <cell r="A35">
            <v>21333</v>
          </cell>
          <cell r="C35">
            <v>500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>
        <row r="1">
          <cell r="C1">
            <v>3512.2000000000003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209663.95</v>
          </cell>
        </row>
        <row r="4">
          <cell r="C4">
            <v>209663.95</v>
          </cell>
        </row>
        <row r="5">
          <cell r="C5">
            <v>209663.95</v>
          </cell>
        </row>
        <row r="6">
          <cell r="C6">
            <v>40506.31</v>
          </cell>
        </row>
        <row r="7">
          <cell r="C7">
            <v>246.9</v>
          </cell>
        </row>
        <row r="8">
          <cell r="C8">
            <v>246.9</v>
          </cell>
        </row>
        <row r="9">
          <cell r="C9">
            <v>40259.410000000003</v>
          </cell>
        </row>
        <row r="10">
          <cell r="A10">
            <v>2004023</v>
          </cell>
          <cell r="C10">
            <v>81.599999999999994</v>
          </cell>
        </row>
        <row r="11">
          <cell r="A11">
            <v>2004035</v>
          </cell>
          <cell r="C11">
            <v>220</v>
          </cell>
        </row>
        <row r="12">
          <cell r="A12">
            <v>2004062</v>
          </cell>
          <cell r="C12">
            <v>2244.5100000000002</v>
          </cell>
        </row>
        <row r="13">
          <cell r="C13">
            <v>36747.21</v>
          </cell>
        </row>
        <row r="14">
          <cell r="A14">
            <v>2004093</v>
          </cell>
          <cell r="C14">
            <v>471.42</v>
          </cell>
        </row>
        <row r="15">
          <cell r="A15">
            <v>20434</v>
          </cell>
          <cell r="C15">
            <v>494.67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>
        <row r="1">
          <cell r="C1">
            <v>758112.02000000025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137479.98000000001</v>
          </cell>
        </row>
        <row r="4">
          <cell r="C4">
            <v>120583.03999999999</v>
          </cell>
        </row>
        <row r="5">
          <cell r="C5">
            <v>120583.03999999999</v>
          </cell>
        </row>
        <row r="6">
          <cell r="C6">
            <v>120583.03999999999</v>
          </cell>
        </row>
        <row r="7">
          <cell r="C7">
            <v>16896.939999999999</v>
          </cell>
        </row>
        <row r="8">
          <cell r="C8">
            <v>16896.939999999999</v>
          </cell>
        </row>
        <row r="9">
          <cell r="C9">
            <v>75029.679999999993</v>
          </cell>
        </row>
        <row r="10">
          <cell r="C10">
            <v>86.4</v>
          </cell>
        </row>
        <row r="11">
          <cell r="A11">
            <v>2001009</v>
          </cell>
          <cell r="C11">
            <v>86.4</v>
          </cell>
        </row>
        <row r="12">
          <cell r="C12">
            <v>30717.64</v>
          </cell>
        </row>
        <row r="13">
          <cell r="C13">
            <v>380.17</v>
          </cell>
        </row>
        <row r="14">
          <cell r="C14">
            <v>206.4</v>
          </cell>
        </row>
        <row r="15">
          <cell r="C15">
            <v>29306.86</v>
          </cell>
        </row>
        <row r="16">
          <cell r="A16">
            <v>2002020</v>
          </cell>
          <cell r="C16">
            <v>824.21</v>
          </cell>
        </row>
        <row r="17">
          <cell r="C17">
            <v>34417.46</v>
          </cell>
        </row>
        <row r="18">
          <cell r="A18">
            <v>2004003</v>
          </cell>
          <cell r="C18">
            <v>1088.8699999999999</v>
          </cell>
        </row>
        <row r="19">
          <cell r="A19">
            <v>2004014</v>
          </cell>
          <cell r="C19">
            <v>331.56</v>
          </cell>
        </row>
        <row r="20">
          <cell r="A20">
            <v>2004039</v>
          </cell>
          <cell r="C20">
            <v>186</v>
          </cell>
        </row>
        <row r="21">
          <cell r="A21">
            <v>2004049</v>
          </cell>
          <cell r="C21">
            <v>209.8</v>
          </cell>
        </row>
        <row r="22">
          <cell r="A22">
            <v>2004060</v>
          </cell>
          <cell r="C22">
            <v>260</v>
          </cell>
        </row>
        <row r="23">
          <cell r="A23">
            <v>2004086</v>
          </cell>
          <cell r="C23">
            <v>21022.93</v>
          </cell>
        </row>
        <row r="24">
          <cell r="C24">
            <v>11168.3</v>
          </cell>
        </row>
        <row r="25">
          <cell r="C25">
            <v>9808.18</v>
          </cell>
        </row>
        <row r="26">
          <cell r="A26">
            <v>2013002</v>
          </cell>
          <cell r="C26">
            <v>5390.16</v>
          </cell>
        </row>
        <row r="27">
          <cell r="A27">
            <v>2013003</v>
          </cell>
          <cell r="C27">
            <v>60</v>
          </cell>
        </row>
        <row r="28">
          <cell r="A28">
            <v>2013006</v>
          </cell>
          <cell r="C28">
            <v>48</v>
          </cell>
        </row>
        <row r="29">
          <cell r="A29">
            <v>2013007</v>
          </cell>
          <cell r="C29">
            <v>4</v>
          </cell>
        </row>
        <row r="30">
          <cell r="A30">
            <v>2013010</v>
          </cell>
          <cell r="C30">
            <v>150.02000000000001</v>
          </cell>
        </row>
        <row r="31">
          <cell r="A31">
            <v>2013019</v>
          </cell>
          <cell r="C31">
            <v>1800</v>
          </cell>
        </row>
        <row r="32">
          <cell r="A32">
            <v>2013021</v>
          </cell>
          <cell r="C32">
            <v>116</v>
          </cell>
        </row>
        <row r="33">
          <cell r="A33">
            <v>2013036</v>
          </cell>
          <cell r="C33">
            <v>40</v>
          </cell>
        </row>
        <row r="34">
          <cell r="A34">
            <v>2013040</v>
          </cell>
          <cell r="C34">
            <v>260</v>
          </cell>
        </row>
        <row r="35">
          <cell r="A35">
            <v>20425</v>
          </cell>
          <cell r="C35">
            <v>150</v>
          </cell>
        </row>
        <row r="36">
          <cell r="A36">
            <v>21305</v>
          </cell>
          <cell r="C36">
            <v>540</v>
          </cell>
        </row>
        <row r="37">
          <cell r="A37">
            <v>21333</v>
          </cell>
          <cell r="C37">
            <v>1400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J9" t="str">
            <v>3.400,00</v>
          </cell>
          <cell r="K9"/>
        </row>
        <row r="37">
          <cell r="J37" t="str">
            <v>1.211,10</v>
          </cell>
          <cell r="K37"/>
        </row>
        <row r="39">
          <cell r="J39" t="str">
            <v>1.713,88</v>
          </cell>
          <cell r="K39"/>
        </row>
        <row r="45">
          <cell r="J45" t="str">
            <v>1.700,00</v>
          </cell>
          <cell r="K45"/>
        </row>
        <row r="49">
          <cell r="J49" t="str">
            <v>1.211,10</v>
          </cell>
          <cell r="K49"/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Grupo"/>
      <sheetName val="Planilha2"/>
      <sheetName val="Analítico Jun2021"/>
      <sheetName val="Analítico Jul2021"/>
      <sheetName val="Analítico Ago2021"/>
      <sheetName val="Analítico Set2021"/>
      <sheetName val="Analítico Out2021"/>
      <sheetName val="Analítico 2021"/>
      <sheetName val="Ranking Mensal"/>
      <sheetName val="Ranking por Grupo"/>
      <sheetName val="Ranking por Loja"/>
      <sheetName val="Ranking Produto"/>
      <sheetName val="Preço vs Volume vs Custo"/>
    </sheetNames>
    <sheetDataSet>
      <sheetData sheetId="0"/>
      <sheetData sheetId="1"/>
      <sheetData sheetId="2"/>
      <sheetData sheetId="3"/>
      <sheetData sheetId="4"/>
      <sheetData sheetId="5">
        <row r="3">
          <cell r="I3">
            <v>708352.89000000863</v>
          </cell>
          <cell r="J3">
            <v>360309.85359999898</v>
          </cell>
          <cell r="L3">
            <v>1861977.3999999834</v>
          </cell>
        </row>
      </sheetData>
      <sheetData sheetId="6">
        <row r="3">
          <cell r="I3">
            <v>446608.72000000154</v>
          </cell>
          <cell r="J3">
            <v>212778.03009999817</v>
          </cell>
          <cell r="L3">
            <v>1084667.8100000061</v>
          </cell>
        </row>
      </sheetData>
      <sheetData sheetId="7">
        <row r="3">
          <cell r="I3">
            <v>566063.7700000027</v>
          </cell>
          <cell r="J3">
            <v>304694.71679999866</v>
          </cell>
          <cell r="L3">
            <v>1571110.0399999828</v>
          </cell>
        </row>
      </sheetData>
      <sheetData sheetId="8">
        <row r="3">
          <cell r="J3">
            <v>3377858.1899998337</v>
          </cell>
          <cell r="K3">
            <v>1581724.5474999754</v>
          </cell>
          <cell r="M3">
            <v>8126243.180000484</v>
          </cell>
        </row>
        <row r="4">
          <cell r="D4" t="str">
            <v>LOJA</v>
          </cell>
          <cell r="E4" t="str">
            <v>MÊS</v>
          </cell>
          <cell r="J4" t="str">
            <v>CMV Total</v>
          </cell>
          <cell r="K4" t="str">
            <v>Imposto Total</v>
          </cell>
          <cell r="M4" t="str">
            <v xml:space="preserve">Receita de Vendas </v>
          </cell>
        </row>
        <row r="5">
          <cell r="D5" t="str">
            <v>IANDÊ</v>
          </cell>
          <cell r="E5">
            <v>44377</v>
          </cell>
          <cell r="J5">
            <v>1057.5</v>
          </cell>
          <cell r="K5">
            <v>688.2405</v>
          </cell>
          <cell r="M5">
            <v>3548.5499999999997</v>
          </cell>
        </row>
        <row r="6">
          <cell r="D6" t="str">
            <v>IANDÊ</v>
          </cell>
          <cell r="E6">
            <v>44377</v>
          </cell>
          <cell r="J6">
            <v>843.7</v>
          </cell>
          <cell r="K6">
            <v>595.03989999999999</v>
          </cell>
          <cell r="M6">
            <v>3065.92</v>
          </cell>
        </row>
        <row r="7">
          <cell r="D7" t="str">
            <v>IANDÊ</v>
          </cell>
          <cell r="E7">
            <v>44377</v>
          </cell>
          <cell r="J7">
            <v>775.5</v>
          </cell>
          <cell r="K7">
            <v>534.38</v>
          </cell>
          <cell r="M7">
            <v>2718.87</v>
          </cell>
        </row>
        <row r="8">
          <cell r="D8" t="str">
            <v>IANDÊ</v>
          </cell>
          <cell r="E8">
            <v>44377</v>
          </cell>
          <cell r="J8">
            <v>878.90000000000009</v>
          </cell>
          <cell r="K8">
            <v>660.33</v>
          </cell>
          <cell r="M8">
            <v>2668.93</v>
          </cell>
        </row>
        <row r="9">
          <cell r="D9" t="str">
            <v>IANDÊ</v>
          </cell>
          <cell r="E9">
            <v>44377</v>
          </cell>
          <cell r="J9">
            <v>3523.1000000000004</v>
          </cell>
          <cell r="K9">
            <v>1391.0904</v>
          </cell>
          <cell r="M9">
            <v>6018.1799999999994</v>
          </cell>
        </row>
        <row r="10">
          <cell r="D10" t="str">
            <v>IANDÊ</v>
          </cell>
          <cell r="E10">
            <v>44377</v>
          </cell>
          <cell r="J10">
            <v>632</v>
          </cell>
          <cell r="K10">
            <v>310.36959999999999</v>
          </cell>
          <cell r="M10">
            <v>1974.24</v>
          </cell>
        </row>
        <row r="11">
          <cell r="D11" t="str">
            <v>IANDÊ</v>
          </cell>
          <cell r="E11">
            <v>44377</v>
          </cell>
          <cell r="J11">
            <v>559.20000000000005</v>
          </cell>
          <cell r="K11">
            <v>388.62</v>
          </cell>
          <cell r="M11">
            <v>1919.2</v>
          </cell>
        </row>
        <row r="12">
          <cell r="D12" t="str">
            <v>IANDÊ</v>
          </cell>
          <cell r="E12">
            <v>44377</v>
          </cell>
          <cell r="J12">
            <v>2844</v>
          </cell>
          <cell r="K12">
            <v>1139.6484</v>
          </cell>
          <cell r="M12">
            <v>4843.08</v>
          </cell>
        </row>
        <row r="13">
          <cell r="D13" t="str">
            <v>IANDÊ</v>
          </cell>
          <cell r="E13">
            <v>44377</v>
          </cell>
          <cell r="J13">
            <v>389.40000000000003</v>
          </cell>
          <cell r="K13">
            <v>253.90980000000002</v>
          </cell>
          <cell r="M13">
            <v>1410.6</v>
          </cell>
        </row>
        <row r="14">
          <cell r="D14" t="str">
            <v>IANDÊ</v>
          </cell>
          <cell r="E14">
            <v>44377</v>
          </cell>
          <cell r="J14">
            <v>2013.2000000000003</v>
          </cell>
          <cell r="K14">
            <v>721.63</v>
          </cell>
          <cell r="M14">
            <v>3472.84</v>
          </cell>
        </row>
        <row r="15">
          <cell r="D15" t="str">
            <v>IANDÊ</v>
          </cell>
          <cell r="E15">
            <v>44377</v>
          </cell>
          <cell r="J15">
            <v>479.40000000000003</v>
          </cell>
          <cell r="K15">
            <v>314.8698</v>
          </cell>
          <cell r="M15">
            <v>1499.4</v>
          </cell>
        </row>
        <row r="16">
          <cell r="D16" t="str">
            <v>IANDÊ</v>
          </cell>
          <cell r="E16">
            <v>44377</v>
          </cell>
          <cell r="J16">
            <v>1056</v>
          </cell>
          <cell r="K16">
            <v>460.12959999999998</v>
          </cell>
          <cell r="M16">
            <v>2158.4</v>
          </cell>
        </row>
        <row r="17">
          <cell r="D17" t="str">
            <v>IANDÊ</v>
          </cell>
          <cell r="E17">
            <v>44377</v>
          </cell>
          <cell r="J17">
            <v>395</v>
          </cell>
          <cell r="K17">
            <v>224.91</v>
          </cell>
          <cell r="M17">
            <v>1249.5</v>
          </cell>
        </row>
        <row r="18">
          <cell r="D18" t="str">
            <v>IANDÊ</v>
          </cell>
          <cell r="E18">
            <v>44377</v>
          </cell>
          <cell r="J18">
            <v>1501</v>
          </cell>
          <cell r="K18">
            <v>588.62</v>
          </cell>
          <cell r="M18">
            <v>2671.97</v>
          </cell>
        </row>
        <row r="19">
          <cell r="D19" t="str">
            <v>IANDÊ</v>
          </cell>
          <cell r="E19">
            <v>44377</v>
          </cell>
          <cell r="J19">
            <v>1056</v>
          </cell>
          <cell r="K19">
            <v>375.6</v>
          </cell>
          <cell r="M19">
            <v>2007.68</v>
          </cell>
        </row>
        <row r="20">
          <cell r="D20" t="str">
            <v>IANDÊ</v>
          </cell>
          <cell r="E20">
            <v>44377</v>
          </cell>
          <cell r="J20">
            <v>1056</v>
          </cell>
          <cell r="K20">
            <v>421.96</v>
          </cell>
          <cell r="M20">
            <v>2025.28</v>
          </cell>
        </row>
        <row r="21">
          <cell r="D21" t="str">
            <v>IANDÊ</v>
          </cell>
          <cell r="E21">
            <v>44377</v>
          </cell>
          <cell r="J21">
            <v>792</v>
          </cell>
          <cell r="K21">
            <v>315.99</v>
          </cell>
          <cell r="M21">
            <v>1637.7599999999998</v>
          </cell>
        </row>
        <row r="22">
          <cell r="D22" t="str">
            <v>IANDÊ</v>
          </cell>
          <cell r="E22">
            <v>44377</v>
          </cell>
          <cell r="J22">
            <v>682.8</v>
          </cell>
          <cell r="K22">
            <v>308.36040000000003</v>
          </cell>
          <cell r="M22">
            <v>1463.16</v>
          </cell>
        </row>
        <row r="23">
          <cell r="D23" t="str">
            <v>IANDÊ</v>
          </cell>
          <cell r="E23">
            <v>44377</v>
          </cell>
          <cell r="J23">
            <v>858</v>
          </cell>
          <cell r="K23">
            <v>300.41050000000001</v>
          </cell>
          <cell r="M23">
            <v>1630.2</v>
          </cell>
        </row>
        <row r="24">
          <cell r="D24" t="str">
            <v>IANDÊ</v>
          </cell>
          <cell r="E24">
            <v>44377</v>
          </cell>
          <cell r="J24">
            <v>790.90000000000009</v>
          </cell>
          <cell r="K24">
            <v>279.65960000000001</v>
          </cell>
          <cell r="M24">
            <v>1503.8100000000002</v>
          </cell>
        </row>
        <row r="25">
          <cell r="D25" t="str">
            <v>IANDÊ</v>
          </cell>
          <cell r="E25">
            <v>44377</v>
          </cell>
          <cell r="J25">
            <v>209.70000000000002</v>
          </cell>
          <cell r="K25">
            <v>129.54</v>
          </cell>
          <cell r="M25">
            <v>719.7</v>
          </cell>
        </row>
        <row r="26">
          <cell r="D26" t="str">
            <v>IANDÊ</v>
          </cell>
          <cell r="E26">
            <v>44377</v>
          </cell>
          <cell r="J26">
            <v>512.1</v>
          </cell>
          <cell r="K26">
            <v>230.48009999999999</v>
          </cell>
          <cell r="M26">
            <v>1119.78</v>
          </cell>
        </row>
        <row r="27">
          <cell r="D27" t="str">
            <v>IANDÊ</v>
          </cell>
          <cell r="E27">
            <v>44377</v>
          </cell>
          <cell r="J27">
            <v>359.5</v>
          </cell>
          <cell r="K27">
            <v>155.44</v>
          </cell>
          <cell r="M27">
            <v>863.5</v>
          </cell>
        </row>
        <row r="28">
          <cell r="D28" t="str">
            <v>IANDÊ</v>
          </cell>
          <cell r="E28">
            <v>44377</v>
          </cell>
          <cell r="J28">
            <v>341.4</v>
          </cell>
          <cell r="K28">
            <v>164.8398</v>
          </cell>
          <cell r="M28">
            <v>844.37999999999988</v>
          </cell>
        </row>
        <row r="29">
          <cell r="D29" t="str">
            <v>IANDÊ</v>
          </cell>
          <cell r="E29">
            <v>44377</v>
          </cell>
          <cell r="J29">
            <v>307.20000000000005</v>
          </cell>
          <cell r="K29">
            <v>140.2902</v>
          </cell>
          <cell r="M29">
            <v>779.40000000000009</v>
          </cell>
        </row>
        <row r="30">
          <cell r="D30" t="str">
            <v>IANDÊ</v>
          </cell>
          <cell r="E30">
            <v>44377</v>
          </cell>
          <cell r="J30">
            <v>455.2</v>
          </cell>
          <cell r="K30">
            <v>201.92</v>
          </cell>
          <cell r="M30">
            <v>978.96</v>
          </cell>
        </row>
        <row r="31">
          <cell r="D31" t="str">
            <v>IANDÊ</v>
          </cell>
          <cell r="E31">
            <v>44377</v>
          </cell>
          <cell r="J31">
            <v>1106</v>
          </cell>
          <cell r="K31">
            <v>330.38040000000001</v>
          </cell>
          <cell r="M31">
            <v>1755.04</v>
          </cell>
        </row>
        <row r="32">
          <cell r="D32" t="str">
            <v>IANDÊ</v>
          </cell>
          <cell r="E32">
            <v>44377</v>
          </cell>
          <cell r="J32">
            <v>120</v>
          </cell>
          <cell r="K32">
            <v>89.96</v>
          </cell>
          <cell r="M32">
            <v>499.8</v>
          </cell>
        </row>
        <row r="33">
          <cell r="D33" t="str">
            <v>IANDÊ</v>
          </cell>
          <cell r="E33">
            <v>44377</v>
          </cell>
          <cell r="J33">
            <v>267.60000000000002</v>
          </cell>
          <cell r="K33">
            <v>122.32</v>
          </cell>
          <cell r="M33">
            <v>679.6</v>
          </cell>
        </row>
        <row r="34">
          <cell r="D34" t="str">
            <v>IANDÊ</v>
          </cell>
          <cell r="E34">
            <v>44377</v>
          </cell>
          <cell r="J34">
            <v>117.8</v>
          </cell>
          <cell r="K34">
            <v>86.36</v>
          </cell>
          <cell r="M34">
            <v>479.8</v>
          </cell>
        </row>
        <row r="35">
          <cell r="D35" t="str">
            <v>IANDÊ</v>
          </cell>
          <cell r="E35">
            <v>44377</v>
          </cell>
          <cell r="J35">
            <v>149.80000000000001</v>
          </cell>
          <cell r="K35">
            <v>89.96</v>
          </cell>
          <cell r="M35">
            <v>499.8</v>
          </cell>
        </row>
        <row r="36">
          <cell r="D36" t="str">
            <v>IANDÊ</v>
          </cell>
          <cell r="E36">
            <v>44377</v>
          </cell>
          <cell r="J36">
            <v>220</v>
          </cell>
          <cell r="K36">
            <v>100.73</v>
          </cell>
          <cell r="M36">
            <v>559.6</v>
          </cell>
        </row>
        <row r="37">
          <cell r="D37" t="str">
            <v>IANDÊ</v>
          </cell>
          <cell r="E37">
            <v>44377</v>
          </cell>
          <cell r="J37">
            <v>341.4</v>
          </cell>
          <cell r="K37">
            <v>162.9402</v>
          </cell>
          <cell r="M37">
            <v>730.14</v>
          </cell>
        </row>
        <row r="38">
          <cell r="D38" t="str">
            <v>IANDÊ</v>
          </cell>
          <cell r="E38">
            <v>44377</v>
          </cell>
          <cell r="J38">
            <v>204.84</v>
          </cell>
          <cell r="K38">
            <v>93.52</v>
          </cell>
          <cell r="M38">
            <v>519.6</v>
          </cell>
        </row>
        <row r="39">
          <cell r="D39" t="str">
            <v>IANDÊ</v>
          </cell>
          <cell r="E39">
            <v>44377</v>
          </cell>
          <cell r="J39">
            <v>129.80000000000001</v>
          </cell>
          <cell r="K39">
            <v>74.849999999999994</v>
          </cell>
          <cell r="M39">
            <v>407.82</v>
          </cell>
        </row>
        <row r="40">
          <cell r="D40" t="str">
            <v>IANDÊ</v>
          </cell>
          <cell r="E40">
            <v>44377</v>
          </cell>
          <cell r="J40">
            <v>200.70000000000002</v>
          </cell>
          <cell r="K40">
            <v>86.34</v>
          </cell>
          <cell r="M40">
            <v>479.70000000000005</v>
          </cell>
        </row>
        <row r="41">
          <cell r="D41" t="str">
            <v>IANDÊ</v>
          </cell>
          <cell r="E41">
            <v>44377</v>
          </cell>
          <cell r="J41">
            <v>139.80000000000001</v>
          </cell>
          <cell r="K41">
            <v>119.18</v>
          </cell>
          <cell r="M41">
            <v>451</v>
          </cell>
        </row>
        <row r="42">
          <cell r="D42" t="str">
            <v>IANDÊ</v>
          </cell>
          <cell r="E42">
            <v>44377</v>
          </cell>
          <cell r="J42">
            <v>203.70000000000002</v>
          </cell>
          <cell r="K42">
            <v>86.34</v>
          </cell>
          <cell r="M42">
            <v>479.70000000000005</v>
          </cell>
        </row>
        <row r="43">
          <cell r="D43" t="str">
            <v>IANDÊ</v>
          </cell>
          <cell r="E43">
            <v>44377</v>
          </cell>
          <cell r="J43">
            <v>179.7</v>
          </cell>
          <cell r="K43">
            <v>80.94</v>
          </cell>
          <cell r="M43">
            <v>449.70000000000005</v>
          </cell>
        </row>
        <row r="44">
          <cell r="D44" t="str">
            <v>IANDÊ</v>
          </cell>
          <cell r="E44">
            <v>44377</v>
          </cell>
          <cell r="J44">
            <v>200.70000000000002</v>
          </cell>
          <cell r="K44">
            <v>122.33009999999999</v>
          </cell>
          <cell r="M44">
            <v>509.70000000000005</v>
          </cell>
        </row>
        <row r="45">
          <cell r="D45" t="str">
            <v>IANDÊ</v>
          </cell>
          <cell r="E45">
            <v>44377</v>
          </cell>
          <cell r="J45">
            <v>134.69999999999999</v>
          </cell>
          <cell r="K45">
            <v>70.149900000000002</v>
          </cell>
          <cell r="M45">
            <v>389.70000000000005</v>
          </cell>
        </row>
        <row r="46">
          <cell r="D46" t="str">
            <v>IANDÊ</v>
          </cell>
          <cell r="E46">
            <v>44377</v>
          </cell>
          <cell r="J46">
            <v>113.8</v>
          </cell>
          <cell r="K46">
            <v>165.52</v>
          </cell>
          <cell r="M46">
            <v>459.8</v>
          </cell>
        </row>
        <row r="47">
          <cell r="D47" t="str">
            <v>IANDÊ</v>
          </cell>
          <cell r="E47">
            <v>44377</v>
          </cell>
          <cell r="J47">
            <v>330</v>
          </cell>
          <cell r="K47">
            <v>120.19</v>
          </cell>
          <cell r="M47">
            <v>627.5</v>
          </cell>
        </row>
        <row r="48">
          <cell r="D48" t="str">
            <v>IANDÊ</v>
          </cell>
          <cell r="E48">
            <v>44377</v>
          </cell>
          <cell r="J48">
            <v>158.69999999999999</v>
          </cell>
          <cell r="K48">
            <v>73.38</v>
          </cell>
          <cell r="M48">
            <v>407.70000000000005</v>
          </cell>
        </row>
        <row r="49">
          <cell r="D49" t="str">
            <v>IANDÊ</v>
          </cell>
          <cell r="E49">
            <v>44377</v>
          </cell>
          <cell r="J49">
            <v>171</v>
          </cell>
          <cell r="K49">
            <v>75.539999999999992</v>
          </cell>
          <cell r="M49">
            <v>419.70000000000005</v>
          </cell>
        </row>
        <row r="50">
          <cell r="D50" t="str">
            <v>IANDÊ</v>
          </cell>
          <cell r="E50">
            <v>44377</v>
          </cell>
          <cell r="J50">
            <v>99.8</v>
          </cell>
          <cell r="K50">
            <v>60.13</v>
          </cell>
          <cell r="M50">
            <v>329.82</v>
          </cell>
        </row>
        <row r="51">
          <cell r="D51" t="str">
            <v>IANDÊ</v>
          </cell>
          <cell r="E51">
            <v>44377</v>
          </cell>
          <cell r="J51">
            <v>153.60000000000002</v>
          </cell>
          <cell r="K51">
            <v>70.149900000000002</v>
          </cell>
          <cell r="M51">
            <v>389.70000000000005</v>
          </cell>
        </row>
        <row r="52">
          <cell r="D52" t="str">
            <v>IANDÊ</v>
          </cell>
          <cell r="E52">
            <v>44377</v>
          </cell>
          <cell r="J52">
            <v>449.40000000000003</v>
          </cell>
          <cell r="K52">
            <v>135</v>
          </cell>
          <cell r="M52">
            <v>750</v>
          </cell>
        </row>
        <row r="53">
          <cell r="D53" t="str">
            <v>IANDÊ</v>
          </cell>
          <cell r="E53">
            <v>44377</v>
          </cell>
          <cell r="J53">
            <v>158.69999999999999</v>
          </cell>
          <cell r="K53">
            <v>70.14</v>
          </cell>
          <cell r="M53">
            <v>389.70000000000005</v>
          </cell>
        </row>
        <row r="54">
          <cell r="D54" t="str">
            <v>IANDÊ</v>
          </cell>
          <cell r="E54">
            <v>44377</v>
          </cell>
          <cell r="J54">
            <v>117.8</v>
          </cell>
          <cell r="K54">
            <v>63.83</v>
          </cell>
          <cell r="M54">
            <v>339.7</v>
          </cell>
        </row>
        <row r="55">
          <cell r="D55" t="str">
            <v>IANDÊ</v>
          </cell>
          <cell r="E55">
            <v>44377</v>
          </cell>
          <cell r="J55">
            <v>60</v>
          </cell>
          <cell r="K55">
            <v>44.98</v>
          </cell>
          <cell r="M55">
            <v>249.9</v>
          </cell>
        </row>
        <row r="56">
          <cell r="D56" t="str">
            <v>IANDÊ</v>
          </cell>
          <cell r="E56">
            <v>44377</v>
          </cell>
          <cell r="J56">
            <v>60</v>
          </cell>
          <cell r="K56">
            <v>44.98</v>
          </cell>
          <cell r="M56">
            <v>249.9</v>
          </cell>
        </row>
        <row r="57">
          <cell r="D57" t="str">
            <v>IANDÊ</v>
          </cell>
          <cell r="E57">
            <v>44377</v>
          </cell>
          <cell r="J57">
            <v>219.6</v>
          </cell>
          <cell r="K57">
            <v>79.12</v>
          </cell>
          <cell r="M57">
            <v>439.6</v>
          </cell>
        </row>
        <row r="58">
          <cell r="D58" t="str">
            <v>IANDÊ</v>
          </cell>
          <cell r="E58">
            <v>44377</v>
          </cell>
          <cell r="J58">
            <v>96</v>
          </cell>
          <cell r="K58">
            <v>50.36</v>
          </cell>
          <cell r="M58">
            <v>279.8</v>
          </cell>
        </row>
        <row r="59">
          <cell r="D59" t="str">
            <v>IANDÊ</v>
          </cell>
          <cell r="E59">
            <v>44377</v>
          </cell>
          <cell r="J59">
            <v>782.1</v>
          </cell>
          <cell r="K59">
            <v>234.0702</v>
          </cell>
          <cell r="M59">
            <v>1144.6200000000001</v>
          </cell>
        </row>
        <row r="60">
          <cell r="D60" t="str">
            <v>IANDÊ</v>
          </cell>
          <cell r="E60">
            <v>44377</v>
          </cell>
          <cell r="J60">
            <v>86.9</v>
          </cell>
          <cell r="K60">
            <v>46.78</v>
          </cell>
          <cell r="M60">
            <v>259.89999999999998</v>
          </cell>
        </row>
        <row r="61">
          <cell r="D61" t="str">
            <v>IANDÊ</v>
          </cell>
          <cell r="E61">
            <v>44377</v>
          </cell>
          <cell r="J61">
            <v>132</v>
          </cell>
          <cell r="K61">
            <v>63.66</v>
          </cell>
          <cell r="M61">
            <v>321.86</v>
          </cell>
        </row>
        <row r="62">
          <cell r="D62" t="str">
            <v>IANDÊ</v>
          </cell>
          <cell r="E62">
            <v>44377</v>
          </cell>
          <cell r="J62">
            <v>136</v>
          </cell>
          <cell r="K62">
            <v>57.449599999999997</v>
          </cell>
          <cell r="M62">
            <v>319.2</v>
          </cell>
        </row>
        <row r="63">
          <cell r="D63" t="str">
            <v>IANDÊ</v>
          </cell>
          <cell r="E63">
            <v>44377</v>
          </cell>
          <cell r="J63">
            <v>115.8</v>
          </cell>
          <cell r="K63">
            <v>52.16</v>
          </cell>
          <cell r="M63">
            <v>289.8</v>
          </cell>
        </row>
        <row r="64">
          <cell r="D64" t="str">
            <v>IANDÊ</v>
          </cell>
          <cell r="E64">
            <v>44377</v>
          </cell>
          <cell r="J64">
            <v>107.8</v>
          </cell>
          <cell r="K64">
            <v>50.36</v>
          </cell>
          <cell r="M64">
            <v>279.8</v>
          </cell>
        </row>
        <row r="65">
          <cell r="D65" t="str">
            <v>IANDÊ</v>
          </cell>
          <cell r="E65">
            <v>44377</v>
          </cell>
          <cell r="J65">
            <v>138</v>
          </cell>
          <cell r="K65">
            <v>63.66</v>
          </cell>
          <cell r="M65">
            <v>321.86</v>
          </cell>
        </row>
        <row r="66">
          <cell r="D66" t="str">
            <v>IANDÊ</v>
          </cell>
          <cell r="E66">
            <v>44377</v>
          </cell>
          <cell r="J66">
            <v>113.8</v>
          </cell>
          <cell r="K66">
            <v>50.72</v>
          </cell>
          <cell r="M66">
            <v>281.82</v>
          </cell>
        </row>
        <row r="67">
          <cell r="D67" t="str">
            <v>IANDÊ</v>
          </cell>
          <cell r="E67">
            <v>44377</v>
          </cell>
          <cell r="J67">
            <v>129.80000000000001</v>
          </cell>
          <cell r="K67">
            <v>53.96</v>
          </cell>
          <cell r="M67">
            <v>299.8</v>
          </cell>
        </row>
        <row r="68">
          <cell r="D68" t="str">
            <v>IANDÊ</v>
          </cell>
          <cell r="E68">
            <v>44377</v>
          </cell>
          <cell r="J68">
            <v>99.9</v>
          </cell>
          <cell r="K68">
            <v>47.34</v>
          </cell>
          <cell r="M68">
            <v>263.02</v>
          </cell>
        </row>
        <row r="69">
          <cell r="D69" t="str">
            <v>IANDÊ</v>
          </cell>
          <cell r="E69">
            <v>44377</v>
          </cell>
          <cell r="J69">
            <v>159.6</v>
          </cell>
          <cell r="K69">
            <v>61.43</v>
          </cell>
          <cell r="M69">
            <v>336.56</v>
          </cell>
        </row>
        <row r="70">
          <cell r="D70" t="str">
            <v>IANDÊ</v>
          </cell>
          <cell r="E70">
            <v>44377</v>
          </cell>
          <cell r="J70">
            <v>106.2</v>
          </cell>
          <cell r="K70">
            <v>47.84</v>
          </cell>
          <cell r="M70">
            <v>265.82</v>
          </cell>
        </row>
        <row r="71">
          <cell r="D71" t="str">
            <v>IANDÊ</v>
          </cell>
          <cell r="E71">
            <v>44377</v>
          </cell>
          <cell r="J71">
            <v>99.8</v>
          </cell>
          <cell r="K71">
            <v>75.55</v>
          </cell>
          <cell r="M71">
            <v>279.8</v>
          </cell>
        </row>
        <row r="72">
          <cell r="D72" t="str">
            <v>IANDÊ</v>
          </cell>
          <cell r="E72">
            <v>44377</v>
          </cell>
          <cell r="J72">
            <v>105</v>
          </cell>
          <cell r="K72">
            <v>45.3</v>
          </cell>
          <cell r="M72">
            <v>251.73</v>
          </cell>
        </row>
        <row r="73">
          <cell r="D73" t="str">
            <v>IANDÊ</v>
          </cell>
          <cell r="E73">
            <v>44377</v>
          </cell>
          <cell r="J73">
            <v>96.7</v>
          </cell>
          <cell r="K73">
            <v>43.16</v>
          </cell>
          <cell r="M73">
            <v>239.8</v>
          </cell>
        </row>
        <row r="74">
          <cell r="D74" t="str">
            <v>IANDÊ</v>
          </cell>
          <cell r="E74">
            <v>44377</v>
          </cell>
          <cell r="J74">
            <v>99.9</v>
          </cell>
          <cell r="K74">
            <v>43.18</v>
          </cell>
          <cell r="M74">
            <v>239.9</v>
          </cell>
        </row>
        <row r="75">
          <cell r="D75" t="str">
            <v>IANDÊ</v>
          </cell>
          <cell r="E75">
            <v>44377</v>
          </cell>
          <cell r="J75">
            <v>110</v>
          </cell>
          <cell r="K75">
            <v>75.540000000000006</v>
          </cell>
          <cell r="M75">
            <v>279.8</v>
          </cell>
        </row>
        <row r="76">
          <cell r="D76" t="str">
            <v>IANDÊ</v>
          </cell>
          <cell r="E76">
            <v>44377</v>
          </cell>
          <cell r="J76">
            <v>59.400000000000006</v>
          </cell>
          <cell r="K76">
            <v>32.400000000000006</v>
          </cell>
          <cell r="M76">
            <v>179.97</v>
          </cell>
        </row>
        <row r="77">
          <cell r="D77" t="str">
            <v>IANDÊ</v>
          </cell>
          <cell r="E77">
            <v>44377</v>
          </cell>
          <cell r="J77">
            <v>59.9</v>
          </cell>
          <cell r="K77">
            <v>32.380000000000003</v>
          </cell>
          <cell r="M77">
            <v>179.9</v>
          </cell>
        </row>
        <row r="78">
          <cell r="D78" t="str">
            <v>IANDÊ</v>
          </cell>
          <cell r="E78">
            <v>44377</v>
          </cell>
          <cell r="J78">
            <v>87</v>
          </cell>
          <cell r="K78">
            <v>37.74</v>
          </cell>
          <cell r="M78">
            <v>209.70000000000002</v>
          </cell>
        </row>
        <row r="79">
          <cell r="D79" t="str">
            <v>IANDÊ</v>
          </cell>
          <cell r="E79">
            <v>44377</v>
          </cell>
          <cell r="J79">
            <v>69</v>
          </cell>
          <cell r="K79">
            <v>86.36</v>
          </cell>
          <cell r="M79">
            <v>239.9</v>
          </cell>
        </row>
        <row r="80">
          <cell r="D80" t="str">
            <v>IANDÊ</v>
          </cell>
          <cell r="E80">
            <v>44377</v>
          </cell>
          <cell r="J80">
            <v>69</v>
          </cell>
          <cell r="K80">
            <v>34.71</v>
          </cell>
          <cell r="M80">
            <v>187.49</v>
          </cell>
        </row>
        <row r="81">
          <cell r="D81" t="str">
            <v>IANDÊ</v>
          </cell>
          <cell r="E81">
            <v>44377</v>
          </cell>
          <cell r="J81">
            <v>69.900000000000006</v>
          </cell>
          <cell r="K81">
            <v>86.36</v>
          </cell>
          <cell r="M81">
            <v>239.9</v>
          </cell>
        </row>
        <row r="82">
          <cell r="D82" t="str">
            <v>IANDÊ</v>
          </cell>
          <cell r="E82">
            <v>44377</v>
          </cell>
          <cell r="J82">
            <v>106.22</v>
          </cell>
          <cell r="K82">
            <v>70.14</v>
          </cell>
          <cell r="M82">
            <v>259.8</v>
          </cell>
        </row>
        <row r="83">
          <cell r="D83" t="str">
            <v>IANDÊ</v>
          </cell>
          <cell r="E83">
            <v>44377</v>
          </cell>
          <cell r="J83">
            <v>66</v>
          </cell>
          <cell r="K83">
            <v>31.66</v>
          </cell>
          <cell r="M83">
            <v>175.91</v>
          </cell>
        </row>
        <row r="84">
          <cell r="D84" t="str">
            <v>IANDÊ</v>
          </cell>
          <cell r="E84">
            <v>44377</v>
          </cell>
          <cell r="J84">
            <v>86</v>
          </cell>
          <cell r="K84">
            <v>35.96</v>
          </cell>
          <cell r="M84">
            <v>199.8</v>
          </cell>
        </row>
        <row r="85">
          <cell r="D85" t="str">
            <v>IANDÊ</v>
          </cell>
          <cell r="E85">
            <v>44377</v>
          </cell>
          <cell r="J85">
            <v>58.9</v>
          </cell>
          <cell r="K85">
            <v>33.22</v>
          </cell>
          <cell r="M85">
            <v>167.93</v>
          </cell>
        </row>
        <row r="86">
          <cell r="D86" t="str">
            <v>IANDÊ</v>
          </cell>
          <cell r="E86">
            <v>44377</v>
          </cell>
          <cell r="J86">
            <v>56.9</v>
          </cell>
          <cell r="K86">
            <v>30.38</v>
          </cell>
          <cell r="M86">
            <v>163</v>
          </cell>
        </row>
        <row r="87">
          <cell r="D87" t="str">
            <v>IANDÊ</v>
          </cell>
          <cell r="E87">
            <v>44377</v>
          </cell>
          <cell r="J87">
            <v>71.900000000000006</v>
          </cell>
          <cell r="K87">
            <v>32.380000000000003</v>
          </cell>
          <cell r="M87">
            <v>179.9</v>
          </cell>
        </row>
        <row r="88">
          <cell r="D88" t="str">
            <v>IANDÊ</v>
          </cell>
          <cell r="E88">
            <v>44377</v>
          </cell>
          <cell r="J88">
            <v>89.699999999999989</v>
          </cell>
          <cell r="K88">
            <v>36.2301</v>
          </cell>
          <cell r="M88">
            <v>201.29999999999998</v>
          </cell>
        </row>
        <row r="89">
          <cell r="D89" t="str">
            <v>IANDÊ</v>
          </cell>
          <cell r="E89">
            <v>44377</v>
          </cell>
          <cell r="J89">
            <v>56.91</v>
          </cell>
          <cell r="K89">
            <v>28.78</v>
          </cell>
          <cell r="M89">
            <v>159.9</v>
          </cell>
        </row>
        <row r="90">
          <cell r="D90" t="str">
            <v>IANDÊ</v>
          </cell>
          <cell r="E90">
            <v>44377</v>
          </cell>
          <cell r="J90">
            <v>132</v>
          </cell>
          <cell r="K90">
            <v>45</v>
          </cell>
          <cell r="M90">
            <v>250</v>
          </cell>
        </row>
        <row r="91">
          <cell r="D91" t="str">
            <v>IANDÊ</v>
          </cell>
          <cell r="E91">
            <v>44377</v>
          </cell>
          <cell r="J91">
            <v>75.900000000000006</v>
          </cell>
          <cell r="K91">
            <v>32.380000000000003</v>
          </cell>
          <cell r="M91">
            <v>179.9</v>
          </cell>
        </row>
        <row r="92">
          <cell r="D92" t="str">
            <v>IANDÊ</v>
          </cell>
          <cell r="E92">
            <v>44377</v>
          </cell>
          <cell r="J92">
            <v>68.900000000000006</v>
          </cell>
          <cell r="K92">
            <v>30.58</v>
          </cell>
          <cell r="M92">
            <v>169.9</v>
          </cell>
        </row>
        <row r="93">
          <cell r="D93" t="str">
            <v>IANDÊ</v>
          </cell>
          <cell r="E93">
            <v>44377</v>
          </cell>
          <cell r="J93">
            <v>50</v>
          </cell>
          <cell r="K93">
            <v>26.33</v>
          </cell>
          <cell r="M93">
            <v>146.30000000000001</v>
          </cell>
        </row>
        <row r="94">
          <cell r="D94" t="str">
            <v>IANDÊ</v>
          </cell>
          <cell r="E94">
            <v>44377</v>
          </cell>
          <cell r="J94">
            <v>39.9</v>
          </cell>
          <cell r="K94">
            <v>23.38</v>
          </cell>
          <cell r="M94">
            <v>129.9</v>
          </cell>
        </row>
        <row r="95">
          <cell r="D95" t="str">
            <v>IANDÊ</v>
          </cell>
          <cell r="E95">
            <v>44377</v>
          </cell>
          <cell r="J95">
            <v>56.9</v>
          </cell>
          <cell r="K95">
            <v>26.98</v>
          </cell>
          <cell r="M95">
            <v>149.9</v>
          </cell>
        </row>
        <row r="96">
          <cell r="D96" t="str">
            <v>IANDÊ</v>
          </cell>
          <cell r="E96">
            <v>44377</v>
          </cell>
          <cell r="J96">
            <v>69.900000000000006</v>
          </cell>
          <cell r="K96">
            <v>33.22</v>
          </cell>
          <cell r="M96">
            <v>167.93</v>
          </cell>
        </row>
        <row r="97">
          <cell r="D97" t="str">
            <v>IANDÊ</v>
          </cell>
          <cell r="E97">
            <v>44377</v>
          </cell>
          <cell r="J97">
            <v>56.9</v>
          </cell>
          <cell r="K97">
            <v>28.64</v>
          </cell>
          <cell r="M97">
            <v>148.66</v>
          </cell>
        </row>
        <row r="98">
          <cell r="D98" t="str">
            <v>IANDÊ</v>
          </cell>
          <cell r="E98">
            <v>44377</v>
          </cell>
          <cell r="J98">
            <v>68</v>
          </cell>
          <cell r="K98">
            <v>28.72</v>
          </cell>
          <cell r="M98">
            <v>159.6</v>
          </cell>
        </row>
        <row r="99">
          <cell r="D99" t="str">
            <v>IANDÊ</v>
          </cell>
          <cell r="E99">
            <v>44377</v>
          </cell>
          <cell r="J99">
            <v>52.9</v>
          </cell>
          <cell r="K99">
            <v>25.18</v>
          </cell>
          <cell r="M99">
            <v>139.9</v>
          </cell>
        </row>
        <row r="100">
          <cell r="D100" t="str">
            <v>IANDÊ</v>
          </cell>
          <cell r="E100">
            <v>44377</v>
          </cell>
          <cell r="J100">
            <v>52.94</v>
          </cell>
          <cell r="K100">
            <v>25.18</v>
          </cell>
          <cell r="M100">
            <v>139.9</v>
          </cell>
        </row>
        <row r="101">
          <cell r="D101" t="str">
            <v>IANDÊ</v>
          </cell>
          <cell r="E101">
            <v>44377</v>
          </cell>
          <cell r="J101">
            <v>54.9</v>
          </cell>
          <cell r="K101">
            <v>25.18</v>
          </cell>
          <cell r="M101">
            <v>139.9</v>
          </cell>
        </row>
        <row r="102">
          <cell r="D102" t="str">
            <v>IANDÊ</v>
          </cell>
          <cell r="E102">
            <v>44377</v>
          </cell>
          <cell r="J102">
            <v>74.900000000000006</v>
          </cell>
          <cell r="K102">
            <v>33.22</v>
          </cell>
          <cell r="M102">
            <v>167.93</v>
          </cell>
        </row>
        <row r="103">
          <cell r="D103" t="str">
            <v>IANDÊ</v>
          </cell>
          <cell r="E103">
            <v>44377</v>
          </cell>
          <cell r="J103">
            <v>55</v>
          </cell>
          <cell r="K103">
            <v>25.18</v>
          </cell>
          <cell r="M103">
            <v>139.9</v>
          </cell>
        </row>
        <row r="104">
          <cell r="D104" t="str">
            <v>IANDÊ</v>
          </cell>
          <cell r="E104">
            <v>44377</v>
          </cell>
          <cell r="J104">
            <v>71.8</v>
          </cell>
          <cell r="K104">
            <v>28.76</v>
          </cell>
          <cell r="M104">
            <v>159.80000000000001</v>
          </cell>
        </row>
        <row r="105">
          <cell r="D105" t="str">
            <v>IANDÊ</v>
          </cell>
          <cell r="E105">
            <v>44377</v>
          </cell>
          <cell r="J105">
            <v>56.9</v>
          </cell>
          <cell r="K105">
            <v>25.18</v>
          </cell>
          <cell r="M105">
            <v>139.9</v>
          </cell>
        </row>
        <row r="106">
          <cell r="D106" t="str">
            <v>IANDÊ</v>
          </cell>
          <cell r="E106">
            <v>44377</v>
          </cell>
          <cell r="J106">
            <v>49.3</v>
          </cell>
          <cell r="K106">
            <v>23.38</v>
          </cell>
          <cell r="M106">
            <v>129.9</v>
          </cell>
        </row>
        <row r="107">
          <cell r="D107" t="str">
            <v>IANDÊ</v>
          </cell>
          <cell r="E107">
            <v>44377</v>
          </cell>
          <cell r="J107">
            <v>49.9</v>
          </cell>
          <cell r="K107">
            <v>23.38</v>
          </cell>
          <cell r="M107">
            <v>129.9</v>
          </cell>
        </row>
        <row r="108">
          <cell r="D108" t="str">
            <v>IANDÊ</v>
          </cell>
          <cell r="E108">
            <v>44377</v>
          </cell>
          <cell r="J108">
            <v>50</v>
          </cell>
          <cell r="K108">
            <v>23.38</v>
          </cell>
          <cell r="M108">
            <v>129.9</v>
          </cell>
        </row>
        <row r="109">
          <cell r="D109" t="str">
            <v>IANDÊ</v>
          </cell>
          <cell r="E109">
            <v>44377</v>
          </cell>
          <cell r="J109">
            <v>40</v>
          </cell>
          <cell r="K109">
            <v>21.009599999999999</v>
          </cell>
          <cell r="M109">
            <v>116.72</v>
          </cell>
        </row>
        <row r="110">
          <cell r="D110" t="str">
            <v>IANDÊ</v>
          </cell>
          <cell r="E110">
            <v>44377</v>
          </cell>
          <cell r="J110">
            <v>61.9</v>
          </cell>
          <cell r="K110">
            <v>25.18</v>
          </cell>
          <cell r="M110">
            <v>139.9</v>
          </cell>
        </row>
        <row r="111">
          <cell r="D111" t="str">
            <v>IANDÊ</v>
          </cell>
          <cell r="E111">
            <v>44377</v>
          </cell>
          <cell r="J111">
            <v>46</v>
          </cell>
          <cell r="K111">
            <v>21.58</v>
          </cell>
          <cell r="M111">
            <v>119.9</v>
          </cell>
        </row>
        <row r="112">
          <cell r="D112" t="str">
            <v>IANDÊ</v>
          </cell>
          <cell r="E112">
            <v>44377</v>
          </cell>
          <cell r="J112">
            <v>56.9</v>
          </cell>
          <cell r="K112">
            <v>23.38</v>
          </cell>
          <cell r="M112">
            <v>129.9</v>
          </cell>
        </row>
        <row r="113">
          <cell r="D113" t="str">
            <v>IANDÊ</v>
          </cell>
          <cell r="E113">
            <v>44377</v>
          </cell>
          <cell r="J113">
            <v>56.9</v>
          </cell>
          <cell r="K113">
            <v>23.38</v>
          </cell>
          <cell r="M113">
            <v>129.9</v>
          </cell>
        </row>
        <row r="114">
          <cell r="D114" t="str">
            <v>IANDÊ</v>
          </cell>
          <cell r="E114">
            <v>44377</v>
          </cell>
          <cell r="J114">
            <v>49.9</v>
          </cell>
          <cell r="K114">
            <v>21.58</v>
          </cell>
          <cell r="M114">
            <v>119.9</v>
          </cell>
        </row>
        <row r="115">
          <cell r="D115" t="str">
            <v>IANDÊ</v>
          </cell>
          <cell r="E115">
            <v>44377</v>
          </cell>
          <cell r="J115">
            <v>50.9</v>
          </cell>
          <cell r="K115">
            <v>21.58</v>
          </cell>
          <cell r="M115">
            <v>119.9</v>
          </cell>
        </row>
        <row r="116">
          <cell r="D116" t="str">
            <v>IANDÊ</v>
          </cell>
          <cell r="E116">
            <v>44377</v>
          </cell>
          <cell r="J116">
            <v>60</v>
          </cell>
          <cell r="K116">
            <v>23.38</v>
          </cell>
          <cell r="M116">
            <v>129.9</v>
          </cell>
        </row>
        <row r="117">
          <cell r="D117" t="str">
            <v>IANDÊ</v>
          </cell>
          <cell r="E117">
            <v>44377</v>
          </cell>
          <cell r="J117">
            <v>39.599999999999994</v>
          </cell>
          <cell r="K117">
            <v>18.899999999999999</v>
          </cell>
          <cell r="M117">
            <v>105</v>
          </cell>
        </row>
        <row r="118">
          <cell r="D118" t="str">
            <v>IANDÊ</v>
          </cell>
          <cell r="E118">
            <v>44377</v>
          </cell>
          <cell r="J118">
            <v>52.5</v>
          </cell>
          <cell r="K118">
            <v>21.54</v>
          </cell>
          <cell r="M118">
            <v>119.69999999999999</v>
          </cell>
        </row>
        <row r="119">
          <cell r="D119" t="str">
            <v>IANDÊ</v>
          </cell>
          <cell r="E119">
            <v>44377</v>
          </cell>
          <cell r="J119">
            <v>29.55</v>
          </cell>
          <cell r="K119">
            <v>16.18</v>
          </cell>
          <cell r="M119">
            <v>89.9</v>
          </cell>
        </row>
        <row r="120">
          <cell r="D120" t="str">
            <v>IANDÊ</v>
          </cell>
          <cell r="E120">
            <v>44377</v>
          </cell>
          <cell r="J120">
            <v>47.5</v>
          </cell>
          <cell r="K120">
            <v>19.78</v>
          </cell>
          <cell r="M120">
            <v>109.9</v>
          </cell>
        </row>
        <row r="121">
          <cell r="D121" t="str">
            <v>IANDÊ</v>
          </cell>
          <cell r="E121">
            <v>44377</v>
          </cell>
          <cell r="J121">
            <v>47.5</v>
          </cell>
          <cell r="K121">
            <v>19.78</v>
          </cell>
          <cell r="M121">
            <v>109.9</v>
          </cell>
        </row>
        <row r="122">
          <cell r="D122" t="str">
            <v>IANDÊ</v>
          </cell>
          <cell r="E122">
            <v>44377</v>
          </cell>
          <cell r="J122">
            <v>46</v>
          </cell>
          <cell r="K122">
            <v>19.420000000000002</v>
          </cell>
          <cell r="M122">
            <v>107.91</v>
          </cell>
        </row>
        <row r="123">
          <cell r="D123" t="str">
            <v>IANDÊ</v>
          </cell>
          <cell r="E123">
            <v>44377</v>
          </cell>
          <cell r="J123">
            <v>39.9</v>
          </cell>
          <cell r="K123">
            <v>17.98</v>
          </cell>
          <cell r="M123">
            <v>99.9</v>
          </cell>
        </row>
        <row r="124">
          <cell r="D124" t="str">
            <v>IANDÊ</v>
          </cell>
          <cell r="E124">
            <v>44377</v>
          </cell>
          <cell r="J124">
            <v>66.900000000000006</v>
          </cell>
          <cell r="K124">
            <v>61.16</v>
          </cell>
          <cell r="M124">
            <v>169.9</v>
          </cell>
        </row>
        <row r="125">
          <cell r="D125" t="str">
            <v>IANDÊ</v>
          </cell>
          <cell r="E125">
            <v>44377</v>
          </cell>
          <cell r="J125">
            <v>47.9</v>
          </cell>
          <cell r="K125">
            <v>19.420000000000002</v>
          </cell>
          <cell r="M125">
            <v>107.91</v>
          </cell>
        </row>
        <row r="126">
          <cell r="D126" t="str">
            <v>IANDÊ</v>
          </cell>
          <cell r="E126">
            <v>44377</v>
          </cell>
          <cell r="J126">
            <v>37.5</v>
          </cell>
          <cell r="K126">
            <v>16.830000000000002</v>
          </cell>
          <cell r="M126">
            <v>93.550000000000011</v>
          </cell>
        </row>
        <row r="127">
          <cell r="D127" t="str">
            <v>IANDÊ</v>
          </cell>
          <cell r="E127">
            <v>44377</v>
          </cell>
          <cell r="J127">
            <v>42.9</v>
          </cell>
          <cell r="K127">
            <v>17.98</v>
          </cell>
          <cell r="M127">
            <v>99.9</v>
          </cell>
        </row>
        <row r="128">
          <cell r="D128" t="str">
            <v>IANDÊ</v>
          </cell>
          <cell r="E128">
            <v>44377</v>
          </cell>
          <cell r="J128">
            <v>42.9</v>
          </cell>
          <cell r="K128">
            <v>17.98</v>
          </cell>
          <cell r="M128">
            <v>99.9</v>
          </cell>
        </row>
        <row r="129">
          <cell r="D129" t="str">
            <v>IANDÊ</v>
          </cell>
          <cell r="E129">
            <v>44377</v>
          </cell>
          <cell r="J129">
            <v>43.5</v>
          </cell>
          <cell r="K129">
            <v>17.98</v>
          </cell>
          <cell r="M129">
            <v>99.9</v>
          </cell>
        </row>
        <row r="130">
          <cell r="D130" t="str">
            <v>IANDÊ</v>
          </cell>
          <cell r="E130">
            <v>44377</v>
          </cell>
          <cell r="J130">
            <v>35.9</v>
          </cell>
          <cell r="K130">
            <v>16.18</v>
          </cell>
          <cell r="M130">
            <v>89.9</v>
          </cell>
        </row>
        <row r="131">
          <cell r="D131" t="str">
            <v>IANDÊ</v>
          </cell>
          <cell r="E131">
            <v>44377</v>
          </cell>
          <cell r="J131">
            <v>37.5</v>
          </cell>
          <cell r="K131">
            <v>16.48</v>
          </cell>
          <cell r="M131">
            <v>91.55</v>
          </cell>
        </row>
        <row r="132">
          <cell r="D132" t="str">
            <v>IANDÊ</v>
          </cell>
          <cell r="E132">
            <v>44377</v>
          </cell>
          <cell r="J132">
            <v>64.900000000000006</v>
          </cell>
          <cell r="K132">
            <v>57.56</v>
          </cell>
          <cell r="M132">
            <v>159.9</v>
          </cell>
        </row>
        <row r="133">
          <cell r="D133" t="str">
            <v>IANDÊ</v>
          </cell>
          <cell r="E133">
            <v>44377</v>
          </cell>
          <cell r="J133">
            <v>53.1</v>
          </cell>
          <cell r="K133">
            <v>22.14</v>
          </cell>
          <cell r="M133">
            <v>111.93</v>
          </cell>
        </row>
        <row r="134">
          <cell r="D134" t="str">
            <v>IANDÊ</v>
          </cell>
          <cell r="E134">
            <v>44377</v>
          </cell>
          <cell r="J134">
            <v>53.1</v>
          </cell>
          <cell r="K134">
            <v>22.14</v>
          </cell>
          <cell r="M134">
            <v>111.93</v>
          </cell>
        </row>
        <row r="135">
          <cell r="D135" t="str">
            <v>IANDÊ</v>
          </cell>
          <cell r="E135">
            <v>44377</v>
          </cell>
          <cell r="J135">
            <v>50</v>
          </cell>
          <cell r="K135">
            <v>18.989999999999998</v>
          </cell>
          <cell r="M135">
            <v>105.51</v>
          </cell>
        </row>
        <row r="136">
          <cell r="D136" t="str">
            <v>IANDÊ</v>
          </cell>
          <cell r="E136">
            <v>44377</v>
          </cell>
          <cell r="J136">
            <v>66</v>
          </cell>
          <cell r="K136">
            <v>22.5</v>
          </cell>
          <cell r="M136">
            <v>125</v>
          </cell>
        </row>
        <row r="137">
          <cell r="D137" t="str">
            <v>IANDÊ</v>
          </cell>
          <cell r="E137">
            <v>44377</v>
          </cell>
          <cell r="J137">
            <v>66</v>
          </cell>
          <cell r="K137">
            <v>22.5</v>
          </cell>
          <cell r="M137">
            <v>125</v>
          </cell>
        </row>
        <row r="138">
          <cell r="D138" t="str">
            <v>IANDÊ</v>
          </cell>
          <cell r="E138">
            <v>44377</v>
          </cell>
          <cell r="J138">
            <v>53.9</v>
          </cell>
          <cell r="K138">
            <v>50.36</v>
          </cell>
          <cell r="M138">
            <v>139.9</v>
          </cell>
        </row>
        <row r="139">
          <cell r="D139" t="str">
            <v>IANDÊ</v>
          </cell>
          <cell r="E139">
            <v>44377</v>
          </cell>
          <cell r="J139">
            <v>56.9</v>
          </cell>
          <cell r="K139">
            <v>27.98</v>
          </cell>
          <cell r="M139">
            <v>119.74</v>
          </cell>
        </row>
        <row r="140">
          <cell r="D140" t="str">
            <v>IANDÊ</v>
          </cell>
          <cell r="E140">
            <v>44377</v>
          </cell>
          <cell r="J140">
            <v>38.9</v>
          </cell>
          <cell r="K140">
            <v>16.18</v>
          </cell>
          <cell r="M140">
            <v>89.9</v>
          </cell>
        </row>
        <row r="141">
          <cell r="D141" t="str">
            <v>IANDÊ</v>
          </cell>
          <cell r="E141">
            <v>44377</v>
          </cell>
          <cell r="J141">
            <v>47.8</v>
          </cell>
          <cell r="K141">
            <v>17.96</v>
          </cell>
          <cell r="M141">
            <v>99.8</v>
          </cell>
        </row>
        <row r="142">
          <cell r="D142" t="str">
            <v>IANDÊ</v>
          </cell>
          <cell r="E142">
            <v>44377</v>
          </cell>
          <cell r="J142">
            <v>48</v>
          </cell>
          <cell r="K142">
            <v>18</v>
          </cell>
          <cell r="M142">
            <v>100</v>
          </cell>
        </row>
        <row r="143">
          <cell r="D143" t="str">
            <v>IANDÊ</v>
          </cell>
          <cell r="E143">
            <v>44377</v>
          </cell>
          <cell r="J143">
            <v>39.9</v>
          </cell>
          <cell r="K143">
            <v>16.18</v>
          </cell>
          <cell r="M143">
            <v>89.9</v>
          </cell>
        </row>
        <row r="144">
          <cell r="D144" t="str">
            <v>IANDÊ</v>
          </cell>
          <cell r="E144">
            <v>44377</v>
          </cell>
          <cell r="J144">
            <v>31.9</v>
          </cell>
          <cell r="K144">
            <v>14.38</v>
          </cell>
          <cell r="M144">
            <v>79.900000000000006</v>
          </cell>
        </row>
        <row r="145">
          <cell r="D145" t="str">
            <v>IANDÊ</v>
          </cell>
          <cell r="E145">
            <v>44377</v>
          </cell>
          <cell r="J145">
            <v>51.21</v>
          </cell>
          <cell r="K145">
            <v>46.76</v>
          </cell>
          <cell r="M145">
            <v>129.9</v>
          </cell>
        </row>
        <row r="146">
          <cell r="D146" t="str">
            <v>IANDÊ</v>
          </cell>
          <cell r="E146">
            <v>44377</v>
          </cell>
          <cell r="J146">
            <v>42.9</v>
          </cell>
          <cell r="K146">
            <v>16.18</v>
          </cell>
          <cell r="M146">
            <v>89.91</v>
          </cell>
        </row>
        <row r="147">
          <cell r="D147" t="str">
            <v>IANDÊ</v>
          </cell>
          <cell r="E147">
            <v>44377</v>
          </cell>
          <cell r="J147">
            <v>26.9</v>
          </cell>
          <cell r="K147">
            <v>12.58</v>
          </cell>
          <cell r="M147">
            <v>69.900000000000006</v>
          </cell>
        </row>
        <row r="148">
          <cell r="D148" t="str">
            <v>IANDÊ</v>
          </cell>
          <cell r="E148">
            <v>44377</v>
          </cell>
          <cell r="J148">
            <v>30</v>
          </cell>
          <cell r="K148">
            <v>13.24</v>
          </cell>
          <cell r="M148">
            <v>73.64</v>
          </cell>
        </row>
        <row r="149">
          <cell r="D149" t="str">
            <v>IANDÊ</v>
          </cell>
          <cell r="E149">
            <v>44377</v>
          </cell>
          <cell r="J149">
            <v>72.900000000000006</v>
          </cell>
          <cell r="K149">
            <v>22.5</v>
          </cell>
          <cell r="M149">
            <v>125</v>
          </cell>
        </row>
        <row r="150">
          <cell r="D150" t="str">
            <v>IANDÊ</v>
          </cell>
          <cell r="E150">
            <v>44377</v>
          </cell>
          <cell r="J150">
            <v>27.9</v>
          </cell>
          <cell r="K150">
            <v>12.58</v>
          </cell>
          <cell r="M150">
            <v>69.900000000000006</v>
          </cell>
        </row>
        <row r="151">
          <cell r="D151" t="str">
            <v>IANDÊ</v>
          </cell>
          <cell r="E151">
            <v>44377</v>
          </cell>
          <cell r="J151">
            <v>19.8</v>
          </cell>
          <cell r="K151">
            <v>10.8</v>
          </cell>
          <cell r="M151">
            <v>59.99</v>
          </cell>
        </row>
        <row r="152">
          <cell r="D152" t="str">
            <v>IANDÊ</v>
          </cell>
          <cell r="E152">
            <v>44377</v>
          </cell>
          <cell r="J152">
            <v>26.97</v>
          </cell>
          <cell r="K152">
            <v>12.36</v>
          </cell>
          <cell r="M152">
            <v>68.699999999999989</v>
          </cell>
        </row>
        <row r="153">
          <cell r="D153" t="str">
            <v>IANDÊ</v>
          </cell>
          <cell r="E153">
            <v>44377</v>
          </cell>
          <cell r="J153">
            <v>19.899999999999999</v>
          </cell>
          <cell r="K153">
            <v>10.78</v>
          </cell>
          <cell r="M153">
            <v>59.9</v>
          </cell>
        </row>
        <row r="154">
          <cell r="D154" t="str">
            <v>IANDÊ</v>
          </cell>
          <cell r="E154">
            <v>44377</v>
          </cell>
          <cell r="J154">
            <v>28.6</v>
          </cell>
          <cell r="K154">
            <v>12.58</v>
          </cell>
          <cell r="M154">
            <v>69.900000000000006</v>
          </cell>
        </row>
        <row r="155">
          <cell r="D155" t="str">
            <v>IANDÊ</v>
          </cell>
          <cell r="E155">
            <v>44377</v>
          </cell>
          <cell r="J155">
            <v>30</v>
          </cell>
          <cell r="K155">
            <v>12.82</v>
          </cell>
          <cell r="M155">
            <v>71.239999999999995</v>
          </cell>
        </row>
        <row r="156">
          <cell r="D156" t="str">
            <v>IANDÊ</v>
          </cell>
          <cell r="E156">
            <v>44377</v>
          </cell>
          <cell r="J156">
            <v>72.900000000000006</v>
          </cell>
          <cell r="K156">
            <v>24.91</v>
          </cell>
          <cell r="M156">
            <v>125.93</v>
          </cell>
        </row>
        <row r="157">
          <cell r="D157" t="str">
            <v>IANDÊ</v>
          </cell>
          <cell r="E157">
            <v>44377</v>
          </cell>
          <cell r="J157">
            <v>29.9</v>
          </cell>
          <cell r="K157">
            <v>12.58</v>
          </cell>
          <cell r="M157">
            <v>69.900000000000006</v>
          </cell>
        </row>
        <row r="158">
          <cell r="D158" t="str">
            <v>IANDÊ</v>
          </cell>
          <cell r="E158">
            <v>44377</v>
          </cell>
          <cell r="J158">
            <v>30</v>
          </cell>
          <cell r="K158">
            <v>12.6</v>
          </cell>
          <cell r="M158">
            <v>70</v>
          </cell>
        </row>
        <row r="159">
          <cell r="D159" t="str">
            <v>IANDÊ</v>
          </cell>
          <cell r="E159">
            <v>44377</v>
          </cell>
          <cell r="J159">
            <v>31.9</v>
          </cell>
          <cell r="K159">
            <v>12.94</v>
          </cell>
          <cell r="M159">
            <v>71.91</v>
          </cell>
        </row>
        <row r="160">
          <cell r="D160" t="str">
            <v>IANDÊ</v>
          </cell>
          <cell r="E160">
            <v>44377</v>
          </cell>
          <cell r="J160">
            <v>22.5</v>
          </cell>
          <cell r="K160">
            <v>10.78</v>
          </cell>
          <cell r="M160">
            <v>59.9</v>
          </cell>
        </row>
        <row r="161">
          <cell r="D161" t="str">
            <v>IANDÊ</v>
          </cell>
          <cell r="E161">
            <v>44377</v>
          </cell>
          <cell r="J161">
            <v>68.900000000000006</v>
          </cell>
          <cell r="K161">
            <v>23.52</v>
          </cell>
          <cell r="M161">
            <v>118.93</v>
          </cell>
        </row>
        <row r="162">
          <cell r="D162" t="str">
            <v>IANDÊ</v>
          </cell>
          <cell r="E162">
            <v>44377</v>
          </cell>
          <cell r="J162">
            <v>14.52</v>
          </cell>
          <cell r="K162">
            <v>9</v>
          </cell>
          <cell r="M162">
            <v>50</v>
          </cell>
        </row>
        <row r="163">
          <cell r="D163" t="str">
            <v>IANDÊ</v>
          </cell>
          <cell r="E163">
            <v>44377</v>
          </cell>
          <cell r="J163">
            <v>15.2</v>
          </cell>
          <cell r="K163">
            <v>8.98</v>
          </cell>
          <cell r="M163">
            <v>49.9</v>
          </cell>
        </row>
        <row r="164">
          <cell r="D164" t="str">
            <v>IANDÊ</v>
          </cell>
          <cell r="E164">
            <v>44377</v>
          </cell>
          <cell r="J164">
            <v>23.5</v>
          </cell>
          <cell r="K164">
            <v>10.78</v>
          </cell>
          <cell r="M164">
            <v>59.9</v>
          </cell>
        </row>
        <row r="165">
          <cell r="D165" t="str">
            <v>IANDÊ</v>
          </cell>
          <cell r="E165">
            <v>44377</v>
          </cell>
          <cell r="J165">
            <v>25</v>
          </cell>
          <cell r="K165">
            <v>10.78</v>
          </cell>
          <cell r="M165">
            <v>59.9</v>
          </cell>
        </row>
        <row r="166">
          <cell r="D166" t="str">
            <v>IANDÊ</v>
          </cell>
          <cell r="E166">
            <v>44377</v>
          </cell>
          <cell r="J166">
            <v>40</v>
          </cell>
          <cell r="K166">
            <v>14.370000000000001</v>
          </cell>
          <cell r="M166">
            <v>77.8</v>
          </cell>
        </row>
        <row r="167">
          <cell r="D167" t="str">
            <v>IANDÊ</v>
          </cell>
          <cell r="E167">
            <v>44377</v>
          </cell>
          <cell r="J167">
            <v>26</v>
          </cell>
          <cell r="K167">
            <v>10.78</v>
          </cell>
          <cell r="M167">
            <v>59.9</v>
          </cell>
        </row>
        <row r="168">
          <cell r="D168" t="str">
            <v>IANDÊ</v>
          </cell>
          <cell r="E168">
            <v>44377</v>
          </cell>
          <cell r="J168">
            <v>18.489999999999998</v>
          </cell>
          <cell r="K168">
            <v>8.98</v>
          </cell>
          <cell r="M168">
            <v>49.9</v>
          </cell>
        </row>
        <row r="169">
          <cell r="D169" t="str">
            <v>IANDÊ</v>
          </cell>
          <cell r="E169">
            <v>44377</v>
          </cell>
          <cell r="J169">
            <v>92.46</v>
          </cell>
          <cell r="K169">
            <v>25.16</v>
          </cell>
          <cell r="M169">
            <v>139.80000000000001</v>
          </cell>
        </row>
        <row r="170">
          <cell r="D170" t="str">
            <v>IANDÊ</v>
          </cell>
          <cell r="E170">
            <v>44377</v>
          </cell>
          <cell r="J170">
            <v>72.900000000000006</v>
          </cell>
          <cell r="K170">
            <v>29.99</v>
          </cell>
          <cell r="M170">
            <v>125</v>
          </cell>
        </row>
        <row r="171">
          <cell r="D171" t="str">
            <v>IANDÊ</v>
          </cell>
          <cell r="E171">
            <v>44377</v>
          </cell>
          <cell r="J171">
            <v>19.399999999999999</v>
          </cell>
          <cell r="K171">
            <v>8.98</v>
          </cell>
          <cell r="M171">
            <v>49.9</v>
          </cell>
        </row>
        <row r="172">
          <cell r="D172" t="str">
            <v>IANDÊ</v>
          </cell>
          <cell r="E172">
            <v>44377</v>
          </cell>
          <cell r="J172">
            <v>19.399999999999999</v>
          </cell>
          <cell r="K172">
            <v>8.98</v>
          </cell>
          <cell r="M172">
            <v>49.9</v>
          </cell>
        </row>
        <row r="173">
          <cell r="D173" t="str">
            <v>IANDÊ</v>
          </cell>
          <cell r="E173">
            <v>44377</v>
          </cell>
          <cell r="J173">
            <v>19.399999999999999</v>
          </cell>
          <cell r="K173">
            <v>8.98</v>
          </cell>
          <cell r="M173">
            <v>49.9</v>
          </cell>
        </row>
        <row r="174">
          <cell r="D174" t="str">
            <v>IANDÊ</v>
          </cell>
          <cell r="E174">
            <v>44377</v>
          </cell>
          <cell r="J174">
            <v>19.8</v>
          </cell>
          <cell r="K174">
            <v>8.98</v>
          </cell>
          <cell r="M174">
            <v>49.9</v>
          </cell>
        </row>
        <row r="175">
          <cell r="D175" t="str">
            <v>IANDÊ</v>
          </cell>
          <cell r="E175">
            <v>44377</v>
          </cell>
          <cell r="J175">
            <v>42.9</v>
          </cell>
          <cell r="K175">
            <v>35.96</v>
          </cell>
          <cell r="M175">
            <v>99.9</v>
          </cell>
        </row>
        <row r="176">
          <cell r="D176" t="str">
            <v>IANDÊ</v>
          </cell>
          <cell r="E176">
            <v>44377</v>
          </cell>
          <cell r="J176">
            <v>20</v>
          </cell>
          <cell r="K176">
            <v>8.98</v>
          </cell>
          <cell r="M176">
            <v>49.9</v>
          </cell>
        </row>
        <row r="177">
          <cell r="D177" t="str">
            <v>IANDÊ</v>
          </cell>
          <cell r="E177">
            <v>44377</v>
          </cell>
          <cell r="J177">
            <v>28.6</v>
          </cell>
          <cell r="K177">
            <v>10.76</v>
          </cell>
          <cell r="M177">
            <v>59.8</v>
          </cell>
        </row>
        <row r="178">
          <cell r="D178" t="str">
            <v>IANDÊ</v>
          </cell>
          <cell r="E178">
            <v>44377</v>
          </cell>
          <cell r="J178">
            <v>12.99</v>
          </cell>
          <cell r="K178">
            <v>7.18</v>
          </cell>
          <cell r="M178">
            <v>39.9</v>
          </cell>
        </row>
        <row r="179">
          <cell r="D179" t="str">
            <v>IANDÊ</v>
          </cell>
          <cell r="E179">
            <v>44377</v>
          </cell>
          <cell r="J179">
            <v>32</v>
          </cell>
          <cell r="K179">
            <v>11.32</v>
          </cell>
          <cell r="M179">
            <v>62.91</v>
          </cell>
        </row>
        <row r="180">
          <cell r="D180" t="str">
            <v>IANDÊ</v>
          </cell>
          <cell r="E180">
            <v>44377</v>
          </cell>
          <cell r="J180">
            <v>13.2</v>
          </cell>
          <cell r="K180">
            <v>7.18</v>
          </cell>
          <cell r="M180">
            <v>39.9</v>
          </cell>
        </row>
        <row r="181">
          <cell r="D181" t="str">
            <v>IANDÊ</v>
          </cell>
          <cell r="E181">
            <v>44377</v>
          </cell>
          <cell r="J181">
            <v>13.79</v>
          </cell>
          <cell r="K181">
            <v>7.18</v>
          </cell>
          <cell r="M181">
            <v>39.9</v>
          </cell>
        </row>
        <row r="182">
          <cell r="D182" t="str">
            <v>IANDÊ</v>
          </cell>
          <cell r="E182">
            <v>44377</v>
          </cell>
          <cell r="J182">
            <v>22</v>
          </cell>
          <cell r="K182">
            <v>8.98</v>
          </cell>
          <cell r="M182">
            <v>49.9</v>
          </cell>
        </row>
        <row r="183">
          <cell r="D183" t="str">
            <v>IANDÊ</v>
          </cell>
          <cell r="E183">
            <v>44377</v>
          </cell>
          <cell r="J183">
            <v>13.9</v>
          </cell>
          <cell r="K183">
            <v>7.18</v>
          </cell>
          <cell r="M183">
            <v>39.9</v>
          </cell>
        </row>
        <row r="184">
          <cell r="D184" t="str">
            <v>IANDÊ</v>
          </cell>
          <cell r="E184">
            <v>44377</v>
          </cell>
          <cell r="J184">
            <v>15.2</v>
          </cell>
          <cell r="K184">
            <v>7.18</v>
          </cell>
          <cell r="M184">
            <v>39.9</v>
          </cell>
        </row>
        <row r="185">
          <cell r="D185" t="str">
            <v>IANDÊ</v>
          </cell>
          <cell r="E185">
            <v>44377</v>
          </cell>
          <cell r="J185">
            <v>27.72</v>
          </cell>
          <cell r="K185">
            <v>11.06</v>
          </cell>
          <cell r="M185">
            <v>55.93</v>
          </cell>
        </row>
        <row r="186">
          <cell r="D186" t="str">
            <v>IANDÊ</v>
          </cell>
          <cell r="E186">
            <v>44377</v>
          </cell>
          <cell r="J186">
            <v>23.9</v>
          </cell>
          <cell r="K186">
            <v>8.98</v>
          </cell>
          <cell r="M186">
            <v>49.9</v>
          </cell>
        </row>
        <row r="187">
          <cell r="D187" t="str">
            <v>IANDÊ</v>
          </cell>
          <cell r="E187">
            <v>44377</v>
          </cell>
          <cell r="J187">
            <v>23.9</v>
          </cell>
          <cell r="K187">
            <v>8.98</v>
          </cell>
          <cell r="M187">
            <v>49.9</v>
          </cell>
        </row>
        <row r="188">
          <cell r="D188" t="str">
            <v>IANDÊ</v>
          </cell>
          <cell r="E188">
            <v>44377</v>
          </cell>
          <cell r="J188">
            <v>19.899999999999999</v>
          </cell>
          <cell r="K188">
            <v>8.1</v>
          </cell>
          <cell r="M188">
            <v>45</v>
          </cell>
        </row>
        <row r="189">
          <cell r="D189" t="str">
            <v>IANDÊ</v>
          </cell>
          <cell r="E189">
            <v>44377</v>
          </cell>
          <cell r="J189">
            <v>20</v>
          </cell>
          <cell r="K189">
            <v>8.08</v>
          </cell>
          <cell r="M189">
            <v>44.91</v>
          </cell>
        </row>
        <row r="190">
          <cell r="D190" t="str">
            <v>IANDÊ</v>
          </cell>
          <cell r="E190">
            <v>44377</v>
          </cell>
          <cell r="J190">
            <v>13.2</v>
          </cell>
          <cell r="K190">
            <v>6.3</v>
          </cell>
          <cell r="M190">
            <v>35</v>
          </cell>
        </row>
        <row r="191">
          <cell r="D191" t="str">
            <v>IANDÊ</v>
          </cell>
          <cell r="E191">
            <v>44377</v>
          </cell>
          <cell r="J191">
            <v>17.5</v>
          </cell>
          <cell r="K191">
            <v>7.18</v>
          </cell>
          <cell r="M191">
            <v>39.9</v>
          </cell>
        </row>
        <row r="192">
          <cell r="D192" t="str">
            <v>IANDÊ</v>
          </cell>
          <cell r="E192">
            <v>44377</v>
          </cell>
          <cell r="J192">
            <v>7.27</v>
          </cell>
          <cell r="K192">
            <v>4.5</v>
          </cell>
          <cell r="M192">
            <v>25</v>
          </cell>
        </row>
        <row r="193">
          <cell r="D193" t="str">
            <v>IANDÊ</v>
          </cell>
          <cell r="E193">
            <v>44377</v>
          </cell>
          <cell r="J193">
            <v>19.8</v>
          </cell>
          <cell r="K193">
            <v>7.16</v>
          </cell>
          <cell r="M193">
            <v>39.799999999999997</v>
          </cell>
        </row>
        <row r="194">
          <cell r="D194" t="str">
            <v>IANDÊ</v>
          </cell>
          <cell r="E194">
            <v>44377</v>
          </cell>
          <cell r="J194">
            <v>14.9</v>
          </cell>
          <cell r="K194">
            <v>5.92</v>
          </cell>
          <cell r="M194">
            <v>32.9</v>
          </cell>
        </row>
        <row r="195">
          <cell r="D195" t="str">
            <v>IANDÊ</v>
          </cell>
          <cell r="E195">
            <v>44377</v>
          </cell>
          <cell r="J195">
            <v>12.6</v>
          </cell>
          <cell r="K195">
            <v>5.38</v>
          </cell>
          <cell r="M195">
            <v>29.9</v>
          </cell>
        </row>
        <row r="196">
          <cell r="D196" t="str">
            <v>IANDÊ</v>
          </cell>
          <cell r="E196">
            <v>44377</v>
          </cell>
          <cell r="J196">
            <v>9.68</v>
          </cell>
          <cell r="K196">
            <v>4.5</v>
          </cell>
          <cell r="M196">
            <v>25</v>
          </cell>
        </row>
        <row r="197">
          <cell r="D197" t="str">
            <v>IANDÊ</v>
          </cell>
          <cell r="E197">
            <v>44377</v>
          </cell>
          <cell r="J197">
            <v>9.4</v>
          </cell>
          <cell r="K197">
            <v>4.32</v>
          </cell>
          <cell r="M197">
            <v>24</v>
          </cell>
        </row>
        <row r="198">
          <cell r="D198" t="str">
            <v>IANDÊ</v>
          </cell>
          <cell r="E198">
            <v>44377</v>
          </cell>
          <cell r="J198">
            <v>14.3</v>
          </cell>
          <cell r="K198">
            <v>5.38</v>
          </cell>
          <cell r="M198">
            <v>29.9</v>
          </cell>
        </row>
        <row r="199">
          <cell r="D199" t="str">
            <v>IANDÊ</v>
          </cell>
          <cell r="E199">
            <v>44377</v>
          </cell>
          <cell r="J199">
            <v>72.900000000000006</v>
          </cell>
          <cell r="K199">
            <v>18.989999999999998</v>
          </cell>
          <cell r="M199">
            <v>101.93</v>
          </cell>
        </row>
        <row r="200">
          <cell r="D200" t="str">
            <v>IANDÊ</v>
          </cell>
          <cell r="E200">
            <v>44377</v>
          </cell>
          <cell r="J200">
            <v>4.7</v>
          </cell>
          <cell r="K200">
            <v>3.22</v>
          </cell>
          <cell r="M200">
            <v>17.91</v>
          </cell>
        </row>
        <row r="201">
          <cell r="D201" t="str">
            <v>IANDÊ</v>
          </cell>
          <cell r="E201">
            <v>44377</v>
          </cell>
          <cell r="J201">
            <v>10.89</v>
          </cell>
          <cell r="K201">
            <v>4.5</v>
          </cell>
          <cell r="M201">
            <v>25</v>
          </cell>
        </row>
        <row r="202">
          <cell r="D202" t="str">
            <v>IANDÊ</v>
          </cell>
          <cell r="E202">
            <v>44377</v>
          </cell>
          <cell r="J202">
            <v>27.98</v>
          </cell>
          <cell r="K202">
            <v>9.09</v>
          </cell>
          <cell r="M202">
            <v>46.14</v>
          </cell>
        </row>
        <row r="203">
          <cell r="D203" t="str">
            <v>IANDÊ</v>
          </cell>
          <cell r="E203">
            <v>44377</v>
          </cell>
          <cell r="J203">
            <v>4.5</v>
          </cell>
          <cell r="K203">
            <v>2.7</v>
          </cell>
          <cell r="M203">
            <v>15</v>
          </cell>
        </row>
        <row r="204">
          <cell r="D204" t="str">
            <v>IANDÊ</v>
          </cell>
          <cell r="E204">
            <v>44377</v>
          </cell>
          <cell r="J204">
            <v>16</v>
          </cell>
          <cell r="K204">
            <v>5.09</v>
          </cell>
          <cell r="M204">
            <v>28.3</v>
          </cell>
        </row>
        <row r="205">
          <cell r="D205" t="str">
            <v>IANDÊ</v>
          </cell>
          <cell r="E205">
            <v>44377</v>
          </cell>
          <cell r="J205">
            <v>7.5</v>
          </cell>
          <cell r="K205">
            <v>3.22</v>
          </cell>
          <cell r="M205">
            <v>17.91</v>
          </cell>
        </row>
        <row r="206">
          <cell r="D206" t="str">
            <v>IANDÊ</v>
          </cell>
          <cell r="E206">
            <v>44377</v>
          </cell>
          <cell r="J206">
            <v>5.3</v>
          </cell>
          <cell r="K206">
            <v>2.7</v>
          </cell>
          <cell r="M206">
            <v>15</v>
          </cell>
        </row>
        <row r="207">
          <cell r="D207" t="str">
            <v>IANDÊ</v>
          </cell>
          <cell r="E207">
            <v>44377</v>
          </cell>
          <cell r="J207">
            <v>3.9</v>
          </cell>
          <cell r="K207">
            <v>2.16</v>
          </cell>
          <cell r="M207">
            <v>12</v>
          </cell>
        </row>
        <row r="208">
          <cell r="D208" t="str">
            <v>IANDÊ</v>
          </cell>
          <cell r="E208">
            <v>44377</v>
          </cell>
          <cell r="J208">
            <v>54.9</v>
          </cell>
          <cell r="K208">
            <v>19.190000000000001</v>
          </cell>
          <cell r="M208">
            <v>79.95</v>
          </cell>
        </row>
        <row r="209">
          <cell r="D209" t="str">
            <v>IANDÊ</v>
          </cell>
          <cell r="E209">
            <v>44377</v>
          </cell>
          <cell r="J209">
            <v>54.9</v>
          </cell>
          <cell r="K209">
            <v>19.190000000000001</v>
          </cell>
          <cell r="M209">
            <v>79.95</v>
          </cell>
        </row>
        <row r="210">
          <cell r="D210" t="str">
            <v>IANDÊ</v>
          </cell>
          <cell r="E210">
            <v>44377</v>
          </cell>
          <cell r="J210">
            <v>8.9</v>
          </cell>
          <cell r="K210">
            <v>3.22</v>
          </cell>
          <cell r="M210">
            <v>17.91</v>
          </cell>
        </row>
        <row r="211">
          <cell r="D211" t="str">
            <v>IANDÊ</v>
          </cell>
          <cell r="E211">
            <v>44377</v>
          </cell>
          <cell r="J211">
            <v>4.7</v>
          </cell>
          <cell r="K211">
            <v>2.16</v>
          </cell>
          <cell r="M211">
            <v>12</v>
          </cell>
        </row>
        <row r="212">
          <cell r="D212" t="str">
            <v>IANDÊ</v>
          </cell>
          <cell r="E212">
            <v>44377</v>
          </cell>
          <cell r="J212">
            <v>9.9</v>
          </cell>
          <cell r="K212">
            <v>3.15</v>
          </cell>
          <cell r="M212">
            <v>17.510000000000002</v>
          </cell>
        </row>
        <row r="213">
          <cell r="D213" t="str">
            <v>IANDÊ</v>
          </cell>
          <cell r="E213">
            <v>44377</v>
          </cell>
          <cell r="J213">
            <v>56.9</v>
          </cell>
          <cell r="K213">
            <v>14.32</v>
          </cell>
          <cell r="M213">
            <v>74.33</v>
          </cell>
        </row>
        <row r="214">
          <cell r="D214" t="str">
            <v>IANDÊ</v>
          </cell>
          <cell r="E214">
            <v>44377</v>
          </cell>
          <cell r="J214">
            <v>0</v>
          </cell>
          <cell r="K214">
            <v>0</v>
          </cell>
          <cell r="M214">
            <v>0</v>
          </cell>
        </row>
        <row r="215">
          <cell r="D215" t="str">
            <v>IANDÊ</v>
          </cell>
          <cell r="E215">
            <v>44377</v>
          </cell>
          <cell r="J215">
            <v>0</v>
          </cell>
          <cell r="K215">
            <v>0</v>
          </cell>
          <cell r="M215">
            <v>0</v>
          </cell>
        </row>
        <row r="216">
          <cell r="D216" t="str">
            <v>IANDÊ</v>
          </cell>
          <cell r="E216">
            <v>44377</v>
          </cell>
          <cell r="J216">
            <v>0</v>
          </cell>
          <cell r="K216">
            <v>0</v>
          </cell>
          <cell r="M216">
            <v>0</v>
          </cell>
        </row>
        <row r="217">
          <cell r="D217" t="str">
            <v>IANDÊ</v>
          </cell>
          <cell r="E217">
            <v>44377</v>
          </cell>
          <cell r="J217">
            <v>0</v>
          </cell>
          <cell r="K217">
            <v>0</v>
          </cell>
          <cell r="M217">
            <v>0</v>
          </cell>
        </row>
        <row r="218">
          <cell r="D218" t="str">
            <v>IANDÊ</v>
          </cell>
          <cell r="E218">
            <v>44377</v>
          </cell>
          <cell r="J218">
            <v>8</v>
          </cell>
          <cell r="K218">
            <v>1.85</v>
          </cell>
          <cell r="M218">
            <v>8.18</v>
          </cell>
        </row>
        <row r="219">
          <cell r="D219" t="str">
            <v>IANDÊ</v>
          </cell>
          <cell r="E219">
            <v>44377</v>
          </cell>
          <cell r="J219">
            <v>-19</v>
          </cell>
          <cell r="K219">
            <v>0</v>
          </cell>
          <cell r="M219">
            <v>-49.9</v>
          </cell>
        </row>
        <row r="220">
          <cell r="D220" t="str">
            <v>IANDÊ</v>
          </cell>
          <cell r="E220">
            <v>44377</v>
          </cell>
          <cell r="J220">
            <v>-49.9</v>
          </cell>
          <cell r="K220">
            <v>0</v>
          </cell>
          <cell r="M220">
            <v>-179.9</v>
          </cell>
        </row>
        <row r="221">
          <cell r="D221" t="str">
            <v>CONCEITO</v>
          </cell>
          <cell r="E221">
            <v>44377</v>
          </cell>
          <cell r="J221">
            <v>7261.5</v>
          </cell>
          <cell r="K221">
            <v>4923.4823999999999</v>
          </cell>
          <cell r="M221">
            <v>22736.22</v>
          </cell>
        </row>
        <row r="222">
          <cell r="D222" t="str">
            <v>CONCEITO</v>
          </cell>
          <cell r="E222">
            <v>44377</v>
          </cell>
          <cell r="J222">
            <v>4474.4000000000005</v>
          </cell>
          <cell r="K222">
            <v>2573.9279999999999</v>
          </cell>
          <cell r="M222">
            <v>13078.24</v>
          </cell>
        </row>
        <row r="223">
          <cell r="D223" t="str">
            <v>CONCEITO</v>
          </cell>
          <cell r="E223">
            <v>44377</v>
          </cell>
          <cell r="J223">
            <v>2890.5</v>
          </cell>
          <cell r="K223">
            <v>1837.4888000000001</v>
          </cell>
          <cell r="M223">
            <v>9056.08</v>
          </cell>
        </row>
        <row r="224">
          <cell r="D224" t="str">
            <v>CONCEITO</v>
          </cell>
          <cell r="E224">
            <v>44377</v>
          </cell>
          <cell r="J224">
            <v>2446.5</v>
          </cell>
          <cell r="K224">
            <v>1488.6305</v>
          </cell>
          <cell r="M224">
            <v>7086.45</v>
          </cell>
        </row>
        <row r="225">
          <cell r="D225" t="str">
            <v>CONCEITO</v>
          </cell>
          <cell r="E225">
            <v>44377</v>
          </cell>
          <cell r="J225">
            <v>1607.7</v>
          </cell>
          <cell r="K225">
            <v>961.11019999999996</v>
          </cell>
          <cell r="M225">
            <v>5088.75</v>
          </cell>
        </row>
        <row r="226">
          <cell r="D226" t="str">
            <v>CONCEITO</v>
          </cell>
          <cell r="E226">
            <v>44377</v>
          </cell>
          <cell r="J226">
            <v>2588.4</v>
          </cell>
          <cell r="K226">
            <v>1124.2296000000001</v>
          </cell>
          <cell r="M226">
            <v>5865.84</v>
          </cell>
        </row>
        <row r="227">
          <cell r="D227" t="str">
            <v>CONCEITO</v>
          </cell>
          <cell r="E227">
            <v>44377</v>
          </cell>
          <cell r="J227">
            <v>1677.9</v>
          </cell>
          <cell r="K227">
            <v>1032.5994000000001</v>
          </cell>
          <cell r="M227">
            <v>4776.24</v>
          </cell>
        </row>
        <row r="228">
          <cell r="D228" t="str">
            <v>CONCEITO</v>
          </cell>
          <cell r="E228">
            <v>44377</v>
          </cell>
          <cell r="J228">
            <v>4961.1000000000004</v>
          </cell>
          <cell r="K228">
            <v>1991.0985000000001</v>
          </cell>
          <cell r="M228">
            <v>8558.07</v>
          </cell>
        </row>
        <row r="229">
          <cell r="D229" t="str">
            <v>CONCEITO</v>
          </cell>
          <cell r="E229">
            <v>44377</v>
          </cell>
          <cell r="J229">
            <v>1106</v>
          </cell>
          <cell r="K229">
            <v>743.53019999999992</v>
          </cell>
          <cell r="M229">
            <v>3409.42</v>
          </cell>
        </row>
        <row r="230">
          <cell r="D230" t="str">
            <v>CONCEITO</v>
          </cell>
          <cell r="E230">
            <v>44377</v>
          </cell>
          <cell r="J230">
            <v>1168.2</v>
          </cell>
          <cell r="K230">
            <v>923.70059999999989</v>
          </cell>
          <cell r="M230">
            <v>3596.04</v>
          </cell>
        </row>
        <row r="231">
          <cell r="D231" t="str">
            <v>CONCEITO</v>
          </cell>
          <cell r="E231">
            <v>44377</v>
          </cell>
          <cell r="J231">
            <v>720</v>
          </cell>
          <cell r="K231">
            <v>482.4504</v>
          </cell>
          <cell r="M231">
            <v>2675.2799999999997</v>
          </cell>
        </row>
        <row r="232">
          <cell r="D232" t="str">
            <v>CONCEITO</v>
          </cell>
          <cell r="E232">
            <v>44377</v>
          </cell>
          <cell r="J232">
            <v>2921.1000000000004</v>
          </cell>
          <cell r="K232">
            <v>1015.3883999999999</v>
          </cell>
          <cell r="M232">
            <v>5374.2000000000007</v>
          </cell>
        </row>
        <row r="233">
          <cell r="D233" t="str">
            <v>CONCEITO</v>
          </cell>
          <cell r="E233">
            <v>44377</v>
          </cell>
          <cell r="J233">
            <v>2178</v>
          </cell>
          <cell r="K233">
            <v>863.03909999999996</v>
          </cell>
          <cell r="M233">
            <v>4434.21</v>
          </cell>
        </row>
        <row r="234">
          <cell r="D234" t="str">
            <v>CONCEITO</v>
          </cell>
          <cell r="E234">
            <v>44377</v>
          </cell>
          <cell r="J234">
            <v>3595.0000000000005</v>
          </cell>
          <cell r="K234">
            <v>1389.6399999999999</v>
          </cell>
          <cell r="M234">
            <v>6364</v>
          </cell>
        </row>
        <row r="235">
          <cell r="D235" t="str">
            <v>CONCEITO</v>
          </cell>
          <cell r="E235">
            <v>44377</v>
          </cell>
          <cell r="J235">
            <v>1106</v>
          </cell>
          <cell r="K235">
            <v>715.07940000000008</v>
          </cell>
          <cell r="M235">
            <v>3188.5</v>
          </cell>
        </row>
        <row r="236">
          <cell r="D236" t="str">
            <v>CONCEITO</v>
          </cell>
          <cell r="E236">
            <v>44377</v>
          </cell>
          <cell r="J236">
            <v>660</v>
          </cell>
          <cell r="K236">
            <v>441.6995</v>
          </cell>
          <cell r="M236">
            <v>2453.9900000000002</v>
          </cell>
        </row>
        <row r="237">
          <cell r="D237" t="str">
            <v>CONCEITO</v>
          </cell>
          <cell r="E237">
            <v>44377</v>
          </cell>
          <cell r="J237">
            <v>856.90000000000009</v>
          </cell>
          <cell r="K237">
            <v>446.57029999999997</v>
          </cell>
          <cell r="M237">
            <v>2411.8599999999997</v>
          </cell>
        </row>
        <row r="238">
          <cell r="D238" t="str">
            <v>CONCEITO</v>
          </cell>
          <cell r="E238">
            <v>44377</v>
          </cell>
          <cell r="J238">
            <v>2923</v>
          </cell>
          <cell r="K238">
            <v>1196.4801</v>
          </cell>
          <cell r="M238">
            <v>5209.2299999999996</v>
          </cell>
        </row>
        <row r="239">
          <cell r="D239" t="str">
            <v>CONCEITO</v>
          </cell>
          <cell r="E239">
            <v>44377</v>
          </cell>
          <cell r="J239">
            <v>768.90000000000009</v>
          </cell>
          <cell r="K239">
            <v>462.58960000000002</v>
          </cell>
          <cell r="M239">
            <v>2310.5500000000002</v>
          </cell>
        </row>
        <row r="240">
          <cell r="D240" t="str">
            <v>CONCEITO</v>
          </cell>
          <cell r="E240">
            <v>44377</v>
          </cell>
          <cell r="J240">
            <v>1980</v>
          </cell>
          <cell r="K240">
            <v>768.69900000000007</v>
          </cell>
          <cell r="M240">
            <v>3814.7999999999997</v>
          </cell>
        </row>
        <row r="241">
          <cell r="D241" t="str">
            <v>CONCEITO</v>
          </cell>
          <cell r="E241">
            <v>44377</v>
          </cell>
          <cell r="J241">
            <v>1518</v>
          </cell>
          <cell r="K241">
            <v>648.79090000000008</v>
          </cell>
          <cell r="M241">
            <v>3098.79</v>
          </cell>
        </row>
        <row r="242">
          <cell r="D242" t="str">
            <v>CONCEITO</v>
          </cell>
          <cell r="E242">
            <v>44377</v>
          </cell>
          <cell r="J242">
            <v>799.2</v>
          </cell>
          <cell r="K242">
            <v>370.44959999999998</v>
          </cell>
          <cell r="M242">
            <v>2058.08</v>
          </cell>
        </row>
        <row r="243">
          <cell r="D243" t="str">
            <v>CONCEITO</v>
          </cell>
          <cell r="E243">
            <v>44377</v>
          </cell>
          <cell r="J243">
            <v>823.90000000000009</v>
          </cell>
          <cell r="K243">
            <v>392.56029999999998</v>
          </cell>
          <cell r="M243">
            <v>2075.04</v>
          </cell>
        </row>
        <row r="244">
          <cell r="D244" t="str">
            <v>CONCEITO</v>
          </cell>
          <cell r="E244">
            <v>44377</v>
          </cell>
          <cell r="J244">
            <v>1194.8999999999999</v>
          </cell>
          <cell r="K244">
            <v>540.94949999999994</v>
          </cell>
          <cell r="M244">
            <v>2593.71</v>
          </cell>
        </row>
        <row r="245">
          <cell r="D245" t="str">
            <v>CONCEITO</v>
          </cell>
          <cell r="E245">
            <v>44377</v>
          </cell>
          <cell r="J245">
            <v>934.7</v>
          </cell>
          <cell r="K245">
            <v>393.4502</v>
          </cell>
          <cell r="M245">
            <v>2185.8199999999997</v>
          </cell>
        </row>
        <row r="246">
          <cell r="D246" t="str">
            <v>CONCEITO</v>
          </cell>
          <cell r="E246">
            <v>44377</v>
          </cell>
          <cell r="J246">
            <v>420</v>
          </cell>
          <cell r="K246">
            <v>280.1302</v>
          </cell>
          <cell r="M246">
            <v>1546.1599999999999</v>
          </cell>
        </row>
        <row r="247">
          <cell r="D247" t="str">
            <v>CONCEITO</v>
          </cell>
          <cell r="E247">
            <v>44377</v>
          </cell>
          <cell r="J247">
            <v>420</v>
          </cell>
          <cell r="K247">
            <v>329.24989999999997</v>
          </cell>
          <cell r="M247">
            <v>1579.3400000000001</v>
          </cell>
        </row>
        <row r="248">
          <cell r="D248" t="str">
            <v>CONCEITO</v>
          </cell>
          <cell r="E248">
            <v>44377</v>
          </cell>
          <cell r="J248">
            <v>719.2</v>
          </cell>
          <cell r="K248">
            <v>340.68</v>
          </cell>
          <cell r="M248">
            <v>1873.52</v>
          </cell>
        </row>
        <row r="249">
          <cell r="D249" t="str">
            <v>CONCEITO</v>
          </cell>
          <cell r="E249">
            <v>44377</v>
          </cell>
          <cell r="J249">
            <v>967.3</v>
          </cell>
          <cell r="K249">
            <v>488.22980000000001</v>
          </cell>
          <cell r="M249">
            <v>2265.7600000000002</v>
          </cell>
        </row>
        <row r="250">
          <cell r="D250" t="str">
            <v>CONCEITO</v>
          </cell>
          <cell r="E250">
            <v>44377</v>
          </cell>
          <cell r="J250">
            <v>1081.0999999999999</v>
          </cell>
          <cell r="K250">
            <v>477.91079999999999</v>
          </cell>
          <cell r="M250">
            <v>2340.42</v>
          </cell>
        </row>
        <row r="251">
          <cell r="D251" t="str">
            <v>CONCEITO</v>
          </cell>
          <cell r="E251">
            <v>44377</v>
          </cell>
          <cell r="J251">
            <v>1452</v>
          </cell>
          <cell r="K251">
            <v>590.15</v>
          </cell>
          <cell r="M251">
            <v>2813.8</v>
          </cell>
        </row>
        <row r="252">
          <cell r="D252" t="str">
            <v>CONCEITO</v>
          </cell>
          <cell r="E252">
            <v>44377</v>
          </cell>
          <cell r="J252">
            <v>341.4</v>
          </cell>
          <cell r="K252">
            <v>235.44</v>
          </cell>
          <cell r="M252">
            <v>1306.8000000000002</v>
          </cell>
        </row>
        <row r="253">
          <cell r="D253" t="str">
            <v>CONCEITO</v>
          </cell>
          <cell r="E253">
            <v>44377</v>
          </cell>
          <cell r="J253">
            <v>1320</v>
          </cell>
          <cell r="K253">
            <v>530.34999999999991</v>
          </cell>
          <cell r="M253">
            <v>2566.1999999999998</v>
          </cell>
        </row>
        <row r="254">
          <cell r="D254" t="str">
            <v>CONCEITO</v>
          </cell>
          <cell r="E254">
            <v>44377</v>
          </cell>
          <cell r="J254">
            <v>1254</v>
          </cell>
          <cell r="K254">
            <v>537.76080000000002</v>
          </cell>
          <cell r="M254">
            <v>2440.9299999999998</v>
          </cell>
        </row>
        <row r="255">
          <cell r="D255" t="str">
            <v>CONCEITO</v>
          </cell>
          <cell r="E255">
            <v>44377</v>
          </cell>
          <cell r="J255">
            <v>300</v>
          </cell>
          <cell r="K255">
            <v>201.97</v>
          </cell>
          <cell r="M255">
            <v>1122.05</v>
          </cell>
        </row>
        <row r="256">
          <cell r="D256" t="str">
            <v>CONCEITO</v>
          </cell>
          <cell r="E256">
            <v>44377</v>
          </cell>
          <cell r="J256">
            <v>389.40000000000003</v>
          </cell>
          <cell r="K256">
            <v>220.87020000000001</v>
          </cell>
          <cell r="M256">
            <v>1227.1200000000001</v>
          </cell>
        </row>
        <row r="257">
          <cell r="D257" t="str">
            <v>CONCEITO</v>
          </cell>
          <cell r="E257">
            <v>44377</v>
          </cell>
          <cell r="J257">
            <v>796.6</v>
          </cell>
          <cell r="K257">
            <v>390.23039999999997</v>
          </cell>
          <cell r="M257">
            <v>1789.2</v>
          </cell>
        </row>
        <row r="258">
          <cell r="D258" t="str">
            <v>CONCEITO</v>
          </cell>
          <cell r="E258">
            <v>44377</v>
          </cell>
          <cell r="J258">
            <v>563.20000000000005</v>
          </cell>
          <cell r="K258">
            <v>243.4102</v>
          </cell>
          <cell r="M258">
            <v>1352.23</v>
          </cell>
        </row>
        <row r="259">
          <cell r="D259" t="str">
            <v>CONCEITO</v>
          </cell>
          <cell r="E259">
            <v>44377</v>
          </cell>
          <cell r="J259">
            <v>374.5</v>
          </cell>
          <cell r="K259">
            <v>247.83999999999997</v>
          </cell>
          <cell r="M259">
            <v>1157.05</v>
          </cell>
        </row>
        <row r="260">
          <cell r="D260" t="str">
            <v>CONCEITO</v>
          </cell>
          <cell r="E260">
            <v>44377</v>
          </cell>
          <cell r="J260">
            <v>548.9</v>
          </cell>
          <cell r="K260">
            <v>236.63969999999998</v>
          </cell>
          <cell r="M260">
            <v>1314.6100000000001</v>
          </cell>
        </row>
        <row r="261">
          <cell r="D261" t="str">
            <v>CONCEITO</v>
          </cell>
          <cell r="E261">
            <v>44377</v>
          </cell>
          <cell r="J261">
            <v>276</v>
          </cell>
          <cell r="K261">
            <v>172.72</v>
          </cell>
          <cell r="M261">
            <v>959.6</v>
          </cell>
        </row>
        <row r="262">
          <cell r="D262" t="str">
            <v>CONCEITO</v>
          </cell>
          <cell r="E262">
            <v>44377</v>
          </cell>
          <cell r="J262">
            <v>700.69999999999993</v>
          </cell>
          <cell r="K262">
            <v>278.82010000000002</v>
          </cell>
          <cell r="M262">
            <v>1489.93</v>
          </cell>
        </row>
        <row r="263">
          <cell r="D263" t="str">
            <v>CONCEITO</v>
          </cell>
          <cell r="E263">
            <v>44377</v>
          </cell>
          <cell r="J263">
            <v>349.5</v>
          </cell>
          <cell r="K263">
            <v>190.39999999999998</v>
          </cell>
          <cell r="M263">
            <v>1041.1499999999999</v>
          </cell>
        </row>
        <row r="264">
          <cell r="D264" t="str">
            <v>CONCEITO</v>
          </cell>
          <cell r="E264">
            <v>44377</v>
          </cell>
          <cell r="J264">
            <v>1006.6000000000001</v>
          </cell>
          <cell r="K264">
            <v>328.7998</v>
          </cell>
          <cell r="M264">
            <v>1819.44</v>
          </cell>
        </row>
        <row r="265">
          <cell r="D265" t="str">
            <v>CONCEITO</v>
          </cell>
          <cell r="E265">
            <v>44377</v>
          </cell>
          <cell r="J265">
            <v>341.4</v>
          </cell>
          <cell r="K265">
            <v>238.66980000000001</v>
          </cell>
          <cell r="M265">
            <v>1014.96</v>
          </cell>
        </row>
        <row r="266">
          <cell r="D266" t="str">
            <v>CONCEITO</v>
          </cell>
          <cell r="E266">
            <v>44377</v>
          </cell>
          <cell r="J266">
            <v>385</v>
          </cell>
          <cell r="K266">
            <v>173.25</v>
          </cell>
          <cell r="M266">
            <v>962.5</v>
          </cell>
        </row>
        <row r="267">
          <cell r="D267" t="str">
            <v>CONCEITO</v>
          </cell>
          <cell r="E267">
            <v>44377</v>
          </cell>
          <cell r="J267">
            <v>405.02</v>
          </cell>
          <cell r="K267">
            <v>177.52979999999999</v>
          </cell>
          <cell r="M267">
            <v>986.37</v>
          </cell>
        </row>
        <row r="268">
          <cell r="D268" t="str">
            <v>CONCEITO</v>
          </cell>
          <cell r="E268">
            <v>44377</v>
          </cell>
          <cell r="J268">
            <v>385</v>
          </cell>
          <cell r="K268">
            <v>171.24030000000002</v>
          </cell>
          <cell r="M268">
            <v>951.30000000000007</v>
          </cell>
        </row>
        <row r="269">
          <cell r="D269" t="str">
            <v>CONCEITO</v>
          </cell>
          <cell r="E269">
            <v>44377</v>
          </cell>
          <cell r="J269">
            <v>336</v>
          </cell>
          <cell r="K269">
            <v>157.88990000000001</v>
          </cell>
          <cell r="M269">
            <v>877.24</v>
          </cell>
        </row>
        <row r="270">
          <cell r="D270" t="str">
            <v>CONCEITO</v>
          </cell>
          <cell r="E270">
            <v>44377</v>
          </cell>
          <cell r="J270">
            <v>180</v>
          </cell>
          <cell r="K270">
            <v>120.53999999999999</v>
          </cell>
          <cell r="M270">
            <v>669.72</v>
          </cell>
        </row>
        <row r="271">
          <cell r="D271" t="str">
            <v>CONCEITO</v>
          </cell>
          <cell r="E271">
            <v>44377</v>
          </cell>
          <cell r="J271">
            <v>358.40000000000003</v>
          </cell>
          <cell r="K271">
            <v>158.52969999999999</v>
          </cell>
          <cell r="M271">
            <v>880.74</v>
          </cell>
        </row>
        <row r="272">
          <cell r="D272" t="str">
            <v>CONCEITO</v>
          </cell>
          <cell r="E272">
            <v>44377</v>
          </cell>
          <cell r="J272">
            <v>199.6</v>
          </cell>
          <cell r="K272">
            <v>122.4</v>
          </cell>
          <cell r="M272">
            <v>680</v>
          </cell>
        </row>
        <row r="273">
          <cell r="D273" t="str">
            <v>CONCEITO</v>
          </cell>
          <cell r="E273">
            <v>44377</v>
          </cell>
          <cell r="J273">
            <v>1896</v>
          </cell>
          <cell r="K273">
            <v>782.64959999999996</v>
          </cell>
          <cell r="M273">
            <v>3029.7599999999998</v>
          </cell>
        </row>
        <row r="274">
          <cell r="D274" t="str">
            <v>CONCEITO</v>
          </cell>
          <cell r="E274">
            <v>44377</v>
          </cell>
          <cell r="J274">
            <v>194.70000000000002</v>
          </cell>
          <cell r="K274">
            <v>119.18010000000001</v>
          </cell>
          <cell r="M274">
            <v>662.13</v>
          </cell>
        </row>
        <row r="275">
          <cell r="D275" t="str">
            <v>CONCEITO</v>
          </cell>
          <cell r="E275">
            <v>44377</v>
          </cell>
          <cell r="J275">
            <v>276</v>
          </cell>
          <cell r="K275">
            <v>239.66</v>
          </cell>
          <cell r="M275">
            <v>850</v>
          </cell>
        </row>
        <row r="276">
          <cell r="D276" t="str">
            <v>CONCEITO</v>
          </cell>
          <cell r="E276">
            <v>44377</v>
          </cell>
          <cell r="J276">
            <v>1185</v>
          </cell>
          <cell r="K276">
            <v>376.17</v>
          </cell>
          <cell r="M276">
            <v>1890.15</v>
          </cell>
        </row>
        <row r="277">
          <cell r="D277" t="str">
            <v>CONCEITO</v>
          </cell>
          <cell r="E277">
            <v>44377</v>
          </cell>
          <cell r="J277">
            <v>316</v>
          </cell>
          <cell r="K277">
            <v>147.86000000000001</v>
          </cell>
          <cell r="M277">
            <v>785.92</v>
          </cell>
        </row>
        <row r="278">
          <cell r="D278" t="str">
            <v>CONCEITO</v>
          </cell>
          <cell r="E278">
            <v>44377</v>
          </cell>
          <cell r="J278">
            <v>342</v>
          </cell>
          <cell r="K278">
            <v>145.5402</v>
          </cell>
          <cell r="M278">
            <v>808.62000000000012</v>
          </cell>
        </row>
        <row r="279">
          <cell r="D279" t="str">
            <v>CONCEITO</v>
          </cell>
          <cell r="E279">
            <v>44377</v>
          </cell>
          <cell r="J279">
            <v>334.5</v>
          </cell>
          <cell r="K279">
            <v>141.88999999999999</v>
          </cell>
          <cell r="M279">
            <v>788.34999999999991</v>
          </cell>
        </row>
        <row r="280">
          <cell r="D280" t="str">
            <v>CONCEITO</v>
          </cell>
          <cell r="E280">
            <v>44377</v>
          </cell>
          <cell r="J280">
            <v>345</v>
          </cell>
          <cell r="K280">
            <v>160.55000000000001</v>
          </cell>
          <cell r="M280">
            <v>817.2</v>
          </cell>
        </row>
        <row r="281">
          <cell r="D281" t="str">
            <v>CONCEITO</v>
          </cell>
          <cell r="E281">
            <v>44377</v>
          </cell>
          <cell r="J281">
            <v>1738</v>
          </cell>
          <cell r="K281">
            <v>489.78999999999996</v>
          </cell>
          <cell r="M281">
            <v>2528.1999999999998</v>
          </cell>
        </row>
        <row r="282">
          <cell r="D282" t="str">
            <v>CONCEITO</v>
          </cell>
          <cell r="E282">
            <v>44377</v>
          </cell>
          <cell r="J282">
            <v>522.13</v>
          </cell>
          <cell r="K282">
            <v>196.93029999999999</v>
          </cell>
          <cell r="M282">
            <v>1007.09</v>
          </cell>
        </row>
        <row r="283">
          <cell r="D283" t="str">
            <v>CONCEITO</v>
          </cell>
          <cell r="E283">
            <v>44377</v>
          </cell>
          <cell r="J283">
            <v>401.40000000000003</v>
          </cell>
          <cell r="K283">
            <v>151.12019999999998</v>
          </cell>
          <cell r="M283">
            <v>839.46</v>
          </cell>
        </row>
        <row r="284">
          <cell r="D284" t="str">
            <v>CONCEITO</v>
          </cell>
          <cell r="E284">
            <v>44377</v>
          </cell>
          <cell r="J284">
            <v>69</v>
          </cell>
          <cell r="K284">
            <v>77.7791</v>
          </cell>
          <cell r="M284">
            <v>423.89</v>
          </cell>
        </row>
        <row r="285">
          <cell r="D285" t="str">
            <v>CONCEITO</v>
          </cell>
          <cell r="E285">
            <v>44377</v>
          </cell>
          <cell r="J285">
            <v>295.79999999999995</v>
          </cell>
          <cell r="K285">
            <v>156.96</v>
          </cell>
          <cell r="M285">
            <v>727.08</v>
          </cell>
        </row>
        <row r="286">
          <cell r="D286" t="str">
            <v>CONCEITO</v>
          </cell>
          <cell r="E286">
            <v>44377</v>
          </cell>
          <cell r="J286">
            <v>324.5</v>
          </cell>
          <cell r="K286">
            <v>132.06</v>
          </cell>
          <cell r="M286">
            <v>728.34999999999991</v>
          </cell>
        </row>
        <row r="287">
          <cell r="D287" t="str">
            <v>CONCEITO</v>
          </cell>
          <cell r="E287">
            <v>44377</v>
          </cell>
          <cell r="J287">
            <v>100</v>
          </cell>
          <cell r="K287">
            <v>77.73</v>
          </cell>
          <cell r="M287">
            <v>431.82</v>
          </cell>
        </row>
        <row r="288">
          <cell r="D288" t="str">
            <v>CONCEITO</v>
          </cell>
          <cell r="E288">
            <v>44377</v>
          </cell>
          <cell r="J288">
            <v>228</v>
          </cell>
          <cell r="K288">
            <v>104.68</v>
          </cell>
          <cell r="M288">
            <v>581.6</v>
          </cell>
        </row>
        <row r="289">
          <cell r="D289" t="str">
            <v>CONCEITO</v>
          </cell>
          <cell r="E289">
            <v>44377</v>
          </cell>
          <cell r="J289">
            <v>330</v>
          </cell>
          <cell r="K289">
            <v>137.78</v>
          </cell>
          <cell r="M289">
            <v>704.95</v>
          </cell>
        </row>
        <row r="290">
          <cell r="D290" t="str">
            <v>CONCEITO</v>
          </cell>
          <cell r="E290">
            <v>44377</v>
          </cell>
          <cell r="J290">
            <v>339.5</v>
          </cell>
          <cell r="K290">
            <v>129.24</v>
          </cell>
          <cell r="M290">
            <v>702.09999999999991</v>
          </cell>
        </row>
        <row r="291">
          <cell r="D291" t="str">
            <v>CONCEITO</v>
          </cell>
          <cell r="E291">
            <v>44377</v>
          </cell>
          <cell r="J291">
            <v>341.4</v>
          </cell>
          <cell r="K291">
            <v>156.91980000000001</v>
          </cell>
          <cell r="M291">
            <v>728.93999999999994</v>
          </cell>
        </row>
        <row r="292">
          <cell r="D292" t="str">
            <v>CONCEITO</v>
          </cell>
          <cell r="E292">
            <v>44377</v>
          </cell>
          <cell r="J292">
            <v>128.04</v>
          </cell>
          <cell r="K292">
            <v>85.330200000000005</v>
          </cell>
          <cell r="M292">
            <v>442.43999999999994</v>
          </cell>
        </row>
        <row r="293">
          <cell r="D293" t="str">
            <v>CONCEITO</v>
          </cell>
          <cell r="E293">
            <v>44377</v>
          </cell>
          <cell r="J293">
            <v>173.8</v>
          </cell>
          <cell r="K293">
            <v>87.95</v>
          </cell>
          <cell r="M293">
            <v>488.62</v>
          </cell>
        </row>
        <row r="294">
          <cell r="D294" t="str">
            <v>CONCEITO</v>
          </cell>
          <cell r="E294">
            <v>44377</v>
          </cell>
          <cell r="J294">
            <v>194.70000000000002</v>
          </cell>
          <cell r="K294">
            <v>188.39999999999998</v>
          </cell>
          <cell r="M294">
            <v>606.93000000000006</v>
          </cell>
        </row>
        <row r="295">
          <cell r="D295" t="str">
            <v>CONCEITO</v>
          </cell>
          <cell r="E295">
            <v>44377</v>
          </cell>
          <cell r="J295">
            <v>389.40000000000003</v>
          </cell>
          <cell r="K295">
            <v>136.92000000000002</v>
          </cell>
          <cell r="M295">
            <v>740.04</v>
          </cell>
        </row>
        <row r="296">
          <cell r="D296" t="str">
            <v>CONCEITO</v>
          </cell>
          <cell r="E296">
            <v>44377</v>
          </cell>
          <cell r="J296">
            <v>241.75</v>
          </cell>
          <cell r="K296">
            <v>99.920000000000016</v>
          </cell>
          <cell r="M296">
            <v>555.15</v>
          </cell>
        </row>
        <row r="297">
          <cell r="D297" t="str">
            <v>CONCEITO</v>
          </cell>
          <cell r="E297">
            <v>44377</v>
          </cell>
          <cell r="J297">
            <v>204.84</v>
          </cell>
          <cell r="K297">
            <v>90.72</v>
          </cell>
          <cell r="M297">
            <v>504</v>
          </cell>
        </row>
        <row r="298">
          <cell r="D298" t="str">
            <v>CONCEITO</v>
          </cell>
          <cell r="E298">
            <v>44377</v>
          </cell>
          <cell r="J298">
            <v>271.60000000000002</v>
          </cell>
          <cell r="K298">
            <v>104.77</v>
          </cell>
          <cell r="M298">
            <v>582.04</v>
          </cell>
        </row>
        <row r="299">
          <cell r="D299" t="str">
            <v>CONCEITO</v>
          </cell>
          <cell r="E299">
            <v>44377</v>
          </cell>
          <cell r="J299">
            <v>209.70000000000002</v>
          </cell>
          <cell r="K299">
            <v>191.25990000000002</v>
          </cell>
          <cell r="M299">
            <v>594.96</v>
          </cell>
        </row>
        <row r="300">
          <cell r="D300" t="str">
            <v>CONCEITO</v>
          </cell>
          <cell r="E300">
            <v>44377</v>
          </cell>
          <cell r="J300">
            <v>117.8</v>
          </cell>
          <cell r="K300">
            <v>68.12</v>
          </cell>
          <cell r="M300">
            <v>378.4</v>
          </cell>
        </row>
        <row r="301">
          <cell r="D301" t="str">
            <v>CONCEITO</v>
          </cell>
          <cell r="E301">
            <v>44377</v>
          </cell>
          <cell r="J301">
            <v>218.70000000000002</v>
          </cell>
          <cell r="K301">
            <v>89.979900000000001</v>
          </cell>
          <cell r="M301">
            <v>499.89</v>
          </cell>
        </row>
        <row r="302">
          <cell r="D302" t="str">
            <v>CONCEITO</v>
          </cell>
          <cell r="E302">
            <v>44377</v>
          </cell>
          <cell r="J302">
            <v>194.70000000000002</v>
          </cell>
          <cell r="K302">
            <v>83.460000000000008</v>
          </cell>
          <cell r="M302">
            <v>463.71</v>
          </cell>
        </row>
        <row r="303">
          <cell r="D303" t="str">
            <v>CONCEITO</v>
          </cell>
          <cell r="E303">
            <v>44377</v>
          </cell>
          <cell r="J303">
            <v>212.44</v>
          </cell>
          <cell r="K303">
            <v>87.22</v>
          </cell>
          <cell r="M303">
            <v>484.52</v>
          </cell>
        </row>
        <row r="304">
          <cell r="D304" t="str">
            <v>CONCEITO</v>
          </cell>
          <cell r="E304">
            <v>44377</v>
          </cell>
          <cell r="J304">
            <v>227.6</v>
          </cell>
          <cell r="K304">
            <v>90</v>
          </cell>
          <cell r="M304">
            <v>500</v>
          </cell>
        </row>
        <row r="305">
          <cell r="D305" t="str">
            <v>CONCEITO</v>
          </cell>
          <cell r="E305">
            <v>44377</v>
          </cell>
          <cell r="J305">
            <v>198</v>
          </cell>
          <cell r="K305">
            <v>88.340100000000007</v>
          </cell>
          <cell r="M305">
            <v>465.96</v>
          </cell>
        </row>
        <row r="306">
          <cell r="D306" t="str">
            <v>CONCEITO</v>
          </cell>
          <cell r="E306">
            <v>44377</v>
          </cell>
          <cell r="J306">
            <v>151.6</v>
          </cell>
          <cell r="K306">
            <v>71.92</v>
          </cell>
          <cell r="M306">
            <v>399.6</v>
          </cell>
        </row>
        <row r="307">
          <cell r="D307" t="str">
            <v>CONCEITO</v>
          </cell>
          <cell r="E307">
            <v>44377</v>
          </cell>
          <cell r="J307">
            <v>179.7</v>
          </cell>
          <cell r="K307">
            <v>117.54990000000001</v>
          </cell>
          <cell r="M307">
            <v>473.13</v>
          </cell>
        </row>
        <row r="308">
          <cell r="D308" t="str">
            <v>CONCEITO</v>
          </cell>
          <cell r="E308">
            <v>44377</v>
          </cell>
          <cell r="J308">
            <v>113.8</v>
          </cell>
          <cell r="K308">
            <v>63.33</v>
          </cell>
          <cell r="M308">
            <v>351.82</v>
          </cell>
        </row>
        <row r="309">
          <cell r="D309" t="str">
            <v>CONCEITO</v>
          </cell>
          <cell r="E309">
            <v>44377</v>
          </cell>
          <cell r="J309">
            <v>150</v>
          </cell>
          <cell r="K309">
            <v>119.93</v>
          </cell>
          <cell r="M309">
            <v>443.98</v>
          </cell>
        </row>
        <row r="310">
          <cell r="D310" t="str">
            <v>CONCEITO</v>
          </cell>
          <cell r="E310">
            <v>44377</v>
          </cell>
          <cell r="J310">
            <v>259.60000000000002</v>
          </cell>
          <cell r="K310">
            <v>94.96</v>
          </cell>
          <cell r="M310">
            <v>527.64</v>
          </cell>
        </row>
        <row r="311">
          <cell r="D311" t="str">
            <v>CONCEITO</v>
          </cell>
          <cell r="E311">
            <v>44377</v>
          </cell>
          <cell r="J311">
            <v>259.60000000000002</v>
          </cell>
          <cell r="K311">
            <v>94.16</v>
          </cell>
          <cell r="M311">
            <v>523.16</v>
          </cell>
        </row>
        <row r="312">
          <cell r="D312" t="str">
            <v>CONCEITO</v>
          </cell>
          <cell r="E312">
            <v>44377</v>
          </cell>
          <cell r="J312">
            <v>153.63</v>
          </cell>
          <cell r="K312">
            <v>70.14</v>
          </cell>
          <cell r="M312">
            <v>389.70000000000005</v>
          </cell>
        </row>
        <row r="313">
          <cell r="D313" t="str">
            <v>CONCEITO</v>
          </cell>
          <cell r="E313">
            <v>44377</v>
          </cell>
          <cell r="J313">
            <v>199.6</v>
          </cell>
          <cell r="K313">
            <v>103.36</v>
          </cell>
          <cell r="M313">
            <v>459.84</v>
          </cell>
        </row>
        <row r="314">
          <cell r="D314" t="str">
            <v>CONCEITO</v>
          </cell>
          <cell r="E314">
            <v>44377</v>
          </cell>
          <cell r="J314">
            <v>203.70000000000002</v>
          </cell>
          <cell r="K314">
            <v>79.340100000000007</v>
          </cell>
          <cell r="M314">
            <v>438</v>
          </cell>
        </row>
        <row r="315">
          <cell r="D315" t="str">
            <v>CONCEITO</v>
          </cell>
          <cell r="E315">
            <v>44377</v>
          </cell>
          <cell r="J315">
            <v>239.39999999999998</v>
          </cell>
          <cell r="K315">
            <v>88.47</v>
          </cell>
          <cell r="M315">
            <v>480.59999999999997</v>
          </cell>
        </row>
        <row r="316">
          <cell r="D316" t="str">
            <v>CONCEITO</v>
          </cell>
          <cell r="E316">
            <v>44377</v>
          </cell>
          <cell r="J316">
            <v>117.8</v>
          </cell>
          <cell r="K316">
            <v>66.430000000000007</v>
          </cell>
          <cell r="M316">
            <v>335.86</v>
          </cell>
        </row>
        <row r="317">
          <cell r="D317" t="str">
            <v>CONCEITO</v>
          </cell>
          <cell r="E317">
            <v>44377</v>
          </cell>
          <cell r="J317">
            <v>156.44999999999999</v>
          </cell>
          <cell r="K317">
            <v>67.340100000000007</v>
          </cell>
          <cell r="M317">
            <v>374.1</v>
          </cell>
        </row>
        <row r="318">
          <cell r="D318" t="str">
            <v>CONCEITO</v>
          </cell>
          <cell r="E318">
            <v>44377</v>
          </cell>
          <cell r="J318">
            <v>149.69999999999999</v>
          </cell>
          <cell r="K318">
            <v>64.5</v>
          </cell>
          <cell r="M318">
            <v>349.89</v>
          </cell>
        </row>
        <row r="319">
          <cell r="D319" t="str">
            <v>CONCEITO</v>
          </cell>
          <cell r="E319">
            <v>44377</v>
          </cell>
          <cell r="J319">
            <v>204</v>
          </cell>
          <cell r="K319">
            <v>75.350400000000008</v>
          </cell>
          <cell r="M319">
            <v>412.68</v>
          </cell>
        </row>
        <row r="320">
          <cell r="D320" t="str">
            <v>CONCEITO</v>
          </cell>
          <cell r="E320">
            <v>44377</v>
          </cell>
          <cell r="J320">
            <v>191.7</v>
          </cell>
          <cell r="K320">
            <v>71.22</v>
          </cell>
          <cell r="M320">
            <v>395.73</v>
          </cell>
        </row>
        <row r="321">
          <cell r="D321" t="str">
            <v>CONCEITO</v>
          </cell>
          <cell r="E321">
            <v>44377</v>
          </cell>
          <cell r="J321">
            <v>113.8</v>
          </cell>
          <cell r="K321">
            <v>53.96</v>
          </cell>
          <cell r="M321">
            <v>299.8</v>
          </cell>
        </row>
        <row r="322">
          <cell r="D322" t="str">
            <v>CONCEITO</v>
          </cell>
          <cell r="E322">
            <v>44377</v>
          </cell>
          <cell r="J322">
            <v>138</v>
          </cell>
          <cell r="K322">
            <v>58.92</v>
          </cell>
          <cell r="M322">
            <v>327.33</v>
          </cell>
        </row>
        <row r="323">
          <cell r="D323" t="str">
            <v>CONCEITO</v>
          </cell>
          <cell r="E323">
            <v>44377</v>
          </cell>
          <cell r="J323">
            <v>87.8</v>
          </cell>
          <cell r="K323">
            <v>49.15</v>
          </cell>
          <cell r="M323">
            <v>267.3</v>
          </cell>
        </row>
        <row r="324">
          <cell r="D324" t="str">
            <v>CONCEITO</v>
          </cell>
          <cell r="E324">
            <v>44377</v>
          </cell>
          <cell r="J324">
            <v>163.04</v>
          </cell>
          <cell r="K324">
            <v>65.510000000000005</v>
          </cell>
          <cell r="M324">
            <v>358.52</v>
          </cell>
        </row>
        <row r="325">
          <cell r="D325" t="str">
            <v>CONCEITO</v>
          </cell>
          <cell r="E325">
            <v>44377</v>
          </cell>
          <cell r="J325">
            <v>133.80000000000001</v>
          </cell>
          <cell r="K325">
            <v>57.49</v>
          </cell>
          <cell r="M325">
            <v>319.42</v>
          </cell>
        </row>
        <row r="326">
          <cell r="D326" t="str">
            <v>CONCEITO</v>
          </cell>
          <cell r="E326">
            <v>44377</v>
          </cell>
          <cell r="J326">
            <v>133.80000000000001</v>
          </cell>
          <cell r="K326">
            <v>57.49</v>
          </cell>
          <cell r="M326">
            <v>319.42</v>
          </cell>
        </row>
        <row r="327">
          <cell r="D327" t="str">
            <v>CONCEITO</v>
          </cell>
          <cell r="E327">
            <v>44377</v>
          </cell>
          <cell r="J327">
            <v>49.9</v>
          </cell>
          <cell r="K327">
            <v>38.700000000000003</v>
          </cell>
          <cell r="M327">
            <v>215</v>
          </cell>
        </row>
        <row r="328">
          <cell r="D328" t="str">
            <v>CONCEITO</v>
          </cell>
          <cell r="E328">
            <v>44377</v>
          </cell>
          <cell r="J328">
            <v>179.7</v>
          </cell>
          <cell r="K328">
            <v>68.870100000000008</v>
          </cell>
          <cell r="M328">
            <v>374.54999999999995</v>
          </cell>
        </row>
        <row r="329">
          <cell r="D329" t="str">
            <v>CONCEITO</v>
          </cell>
          <cell r="E329">
            <v>44377</v>
          </cell>
          <cell r="J329">
            <v>366.17</v>
          </cell>
          <cell r="K329">
            <v>109.16990000000001</v>
          </cell>
          <cell r="M329">
            <v>599.48</v>
          </cell>
        </row>
        <row r="330">
          <cell r="D330" t="str">
            <v>CONCEITO</v>
          </cell>
          <cell r="E330">
            <v>44377</v>
          </cell>
          <cell r="J330">
            <v>137.80000000000001</v>
          </cell>
          <cell r="K330">
            <v>57.49</v>
          </cell>
          <cell r="M330">
            <v>319.42</v>
          </cell>
        </row>
        <row r="331">
          <cell r="D331" t="str">
            <v>CONCEITO</v>
          </cell>
          <cell r="E331">
            <v>44377</v>
          </cell>
          <cell r="J331">
            <v>65</v>
          </cell>
          <cell r="K331">
            <v>41.17</v>
          </cell>
          <cell r="M331">
            <v>228.71</v>
          </cell>
        </row>
        <row r="332">
          <cell r="D332" t="str">
            <v>CONCEITO</v>
          </cell>
          <cell r="E332">
            <v>44377</v>
          </cell>
          <cell r="J332">
            <v>65</v>
          </cell>
          <cell r="K332">
            <v>41.17</v>
          </cell>
          <cell r="M332">
            <v>228.71</v>
          </cell>
        </row>
        <row r="333">
          <cell r="D333" t="str">
            <v>CONCEITO</v>
          </cell>
          <cell r="E333">
            <v>44377</v>
          </cell>
          <cell r="J333">
            <v>129.80000000000001</v>
          </cell>
          <cell r="K333">
            <v>54.68</v>
          </cell>
          <cell r="M333">
            <v>303.82</v>
          </cell>
        </row>
        <row r="334">
          <cell r="D334" t="str">
            <v>CONCEITO</v>
          </cell>
          <cell r="E334">
            <v>44377</v>
          </cell>
          <cell r="J334">
            <v>144.86000000000001</v>
          </cell>
          <cell r="K334">
            <v>60.78</v>
          </cell>
          <cell r="M334">
            <v>322.44</v>
          </cell>
        </row>
        <row r="335">
          <cell r="D335" t="str">
            <v>CONCEITO</v>
          </cell>
          <cell r="E335">
            <v>44377</v>
          </cell>
          <cell r="J335">
            <v>49.9</v>
          </cell>
          <cell r="K335">
            <v>35.979999999999997</v>
          </cell>
          <cell r="M335">
            <v>199.9</v>
          </cell>
        </row>
        <row r="336">
          <cell r="D336" t="str">
            <v>CONCEITO</v>
          </cell>
          <cell r="E336">
            <v>44377</v>
          </cell>
          <cell r="J336">
            <v>119.69999999999999</v>
          </cell>
          <cell r="K336">
            <v>51.249900000000004</v>
          </cell>
          <cell r="M336">
            <v>284.73</v>
          </cell>
        </row>
        <row r="337">
          <cell r="D337" t="str">
            <v>CONCEITO</v>
          </cell>
          <cell r="E337">
            <v>44377</v>
          </cell>
          <cell r="J337">
            <v>122.25</v>
          </cell>
          <cell r="K337">
            <v>51.78</v>
          </cell>
          <cell r="M337">
            <v>287.70000000000005</v>
          </cell>
        </row>
        <row r="338">
          <cell r="D338" t="str">
            <v>CONCEITO</v>
          </cell>
          <cell r="E338">
            <v>44377</v>
          </cell>
          <cell r="J338">
            <v>21</v>
          </cell>
          <cell r="K338">
            <v>29.719900000000003</v>
          </cell>
          <cell r="M338">
            <v>161.63</v>
          </cell>
        </row>
        <row r="339">
          <cell r="D339" t="str">
            <v>CONCEITO</v>
          </cell>
          <cell r="E339">
            <v>44377</v>
          </cell>
          <cell r="J339">
            <v>116.69999999999999</v>
          </cell>
          <cell r="K339">
            <v>49.0899</v>
          </cell>
          <cell r="M339">
            <v>272.73</v>
          </cell>
        </row>
        <row r="340">
          <cell r="D340" t="str">
            <v>CONCEITO</v>
          </cell>
          <cell r="E340">
            <v>44377</v>
          </cell>
          <cell r="J340">
            <v>132</v>
          </cell>
          <cell r="K340">
            <v>55.07</v>
          </cell>
          <cell r="M340">
            <v>292.68</v>
          </cell>
        </row>
        <row r="341">
          <cell r="D341" t="str">
            <v>CONCEITO</v>
          </cell>
          <cell r="E341">
            <v>44377</v>
          </cell>
          <cell r="J341">
            <v>99.99</v>
          </cell>
          <cell r="K341">
            <v>45</v>
          </cell>
          <cell r="M341">
            <v>249.98</v>
          </cell>
        </row>
        <row r="342">
          <cell r="D342" t="str">
            <v>CONCEITO</v>
          </cell>
          <cell r="E342">
            <v>44377</v>
          </cell>
          <cell r="J342">
            <v>111</v>
          </cell>
          <cell r="K342">
            <v>46.59</v>
          </cell>
          <cell r="M342">
            <v>258.82</v>
          </cell>
        </row>
        <row r="343">
          <cell r="D343" t="str">
            <v>CONCEITO</v>
          </cell>
          <cell r="E343">
            <v>44377</v>
          </cell>
          <cell r="J343">
            <v>211.6</v>
          </cell>
          <cell r="K343">
            <v>68.45</v>
          </cell>
          <cell r="M343">
            <v>380.24</v>
          </cell>
        </row>
        <row r="344">
          <cell r="D344" t="str">
            <v>CONCEITO</v>
          </cell>
          <cell r="E344">
            <v>44377</v>
          </cell>
          <cell r="J344">
            <v>105.8</v>
          </cell>
          <cell r="K344">
            <v>44.82</v>
          </cell>
          <cell r="M344">
            <v>249.02</v>
          </cell>
        </row>
        <row r="345">
          <cell r="D345" t="str">
            <v>CONCEITO</v>
          </cell>
          <cell r="E345">
            <v>44377</v>
          </cell>
          <cell r="J345">
            <v>66</v>
          </cell>
          <cell r="K345">
            <v>35.979999999999997</v>
          </cell>
          <cell r="M345">
            <v>199.9</v>
          </cell>
        </row>
        <row r="346">
          <cell r="D346" t="str">
            <v>CONCEITO</v>
          </cell>
          <cell r="E346">
            <v>44377</v>
          </cell>
          <cell r="J346">
            <v>150</v>
          </cell>
          <cell r="K346">
            <v>56.64</v>
          </cell>
          <cell r="M346">
            <v>304.32</v>
          </cell>
        </row>
        <row r="347">
          <cell r="D347" t="str">
            <v>CONCEITO</v>
          </cell>
          <cell r="E347">
            <v>44377</v>
          </cell>
          <cell r="J347">
            <v>52.9</v>
          </cell>
          <cell r="K347">
            <v>30.58</v>
          </cell>
          <cell r="M347">
            <v>179.9</v>
          </cell>
        </row>
        <row r="348">
          <cell r="D348" t="str">
            <v>CONCEITO</v>
          </cell>
          <cell r="E348">
            <v>44377</v>
          </cell>
          <cell r="J348">
            <v>92</v>
          </cell>
          <cell r="K348">
            <v>40.57</v>
          </cell>
          <cell r="M348">
            <v>225.4</v>
          </cell>
        </row>
        <row r="349">
          <cell r="D349" t="str">
            <v>CONCEITO</v>
          </cell>
          <cell r="E349">
            <v>44377</v>
          </cell>
          <cell r="J349">
            <v>123.8</v>
          </cell>
          <cell r="K349">
            <v>47.34</v>
          </cell>
          <cell r="M349">
            <v>263</v>
          </cell>
        </row>
        <row r="350">
          <cell r="D350" t="str">
            <v>CONCEITO</v>
          </cell>
          <cell r="E350">
            <v>44377</v>
          </cell>
          <cell r="J350">
            <v>113.8</v>
          </cell>
          <cell r="K350">
            <v>45</v>
          </cell>
          <cell r="M350">
            <v>250</v>
          </cell>
        </row>
        <row r="351">
          <cell r="D351" t="str">
            <v>CONCEITO</v>
          </cell>
          <cell r="E351">
            <v>44377</v>
          </cell>
          <cell r="J351">
            <v>107.8</v>
          </cell>
          <cell r="K351">
            <v>43.57</v>
          </cell>
          <cell r="M351">
            <v>242.04</v>
          </cell>
        </row>
        <row r="352">
          <cell r="D352" t="str">
            <v>CONCEITO</v>
          </cell>
          <cell r="E352">
            <v>44377</v>
          </cell>
          <cell r="J352">
            <v>79.199999999999989</v>
          </cell>
          <cell r="K352">
            <v>37.0398</v>
          </cell>
          <cell r="M352">
            <v>205.79999999999998</v>
          </cell>
        </row>
        <row r="353">
          <cell r="D353" t="str">
            <v>CONCEITO</v>
          </cell>
          <cell r="E353">
            <v>44377</v>
          </cell>
          <cell r="J353">
            <v>218.70000000000002</v>
          </cell>
          <cell r="K353">
            <v>67.5</v>
          </cell>
          <cell r="M353">
            <v>375</v>
          </cell>
        </row>
        <row r="354">
          <cell r="D354" t="str">
            <v>CONCEITO</v>
          </cell>
          <cell r="E354">
            <v>44377</v>
          </cell>
          <cell r="J354">
            <v>69</v>
          </cell>
          <cell r="K354">
            <v>35.92</v>
          </cell>
          <cell r="M354">
            <v>191.39</v>
          </cell>
        </row>
        <row r="355">
          <cell r="D355" t="str">
            <v>CONCEITO</v>
          </cell>
          <cell r="E355">
            <v>44377</v>
          </cell>
          <cell r="J355">
            <v>113.8</v>
          </cell>
          <cell r="K355">
            <v>43.96</v>
          </cell>
          <cell r="M355">
            <v>244.22</v>
          </cell>
        </row>
        <row r="356">
          <cell r="D356" t="str">
            <v>CONCEITO</v>
          </cell>
          <cell r="E356">
            <v>44377</v>
          </cell>
          <cell r="J356">
            <v>95.8</v>
          </cell>
          <cell r="K356">
            <v>39.93</v>
          </cell>
          <cell r="M356">
            <v>221.82</v>
          </cell>
        </row>
        <row r="357">
          <cell r="D357" t="str">
            <v>CONCEITO</v>
          </cell>
          <cell r="E357">
            <v>44377</v>
          </cell>
          <cell r="J357">
            <v>57.7</v>
          </cell>
          <cell r="K357">
            <v>32.49</v>
          </cell>
          <cell r="M357">
            <v>173.9</v>
          </cell>
        </row>
        <row r="358">
          <cell r="D358" t="str">
            <v>CONCEITO</v>
          </cell>
          <cell r="E358">
            <v>44377</v>
          </cell>
          <cell r="J358">
            <v>218.70000000000002</v>
          </cell>
          <cell r="K358">
            <v>75.189900000000009</v>
          </cell>
          <cell r="M358">
            <v>377.49</v>
          </cell>
        </row>
        <row r="359">
          <cell r="D359" t="str">
            <v>CONCEITO</v>
          </cell>
          <cell r="E359">
            <v>44377</v>
          </cell>
          <cell r="J359">
            <v>113.8</v>
          </cell>
          <cell r="K359">
            <v>52.52</v>
          </cell>
          <cell r="M359">
            <v>247.62</v>
          </cell>
        </row>
        <row r="360">
          <cell r="D360" t="str">
            <v>CONCEITO</v>
          </cell>
          <cell r="E360">
            <v>44377</v>
          </cell>
          <cell r="J360">
            <v>92</v>
          </cell>
          <cell r="K360">
            <v>37.979999999999997</v>
          </cell>
          <cell r="M360">
            <v>211.02</v>
          </cell>
        </row>
        <row r="361">
          <cell r="D361" t="str">
            <v>CONCEITO</v>
          </cell>
          <cell r="E361">
            <v>44377</v>
          </cell>
          <cell r="J361">
            <v>84</v>
          </cell>
          <cell r="K361">
            <v>35.96</v>
          </cell>
          <cell r="M361">
            <v>199.8</v>
          </cell>
        </row>
        <row r="362">
          <cell r="D362" t="str">
            <v>CONCEITO</v>
          </cell>
          <cell r="E362">
            <v>44377</v>
          </cell>
          <cell r="J362">
            <v>84</v>
          </cell>
          <cell r="K362">
            <v>35.96</v>
          </cell>
          <cell r="M362">
            <v>199.8</v>
          </cell>
        </row>
        <row r="363">
          <cell r="D363" t="str">
            <v>CONCEITO</v>
          </cell>
          <cell r="E363">
            <v>44377</v>
          </cell>
          <cell r="J363">
            <v>83.699999999999989</v>
          </cell>
          <cell r="K363">
            <v>35.859900000000003</v>
          </cell>
          <cell r="M363">
            <v>199.23</v>
          </cell>
        </row>
        <row r="364">
          <cell r="D364" t="str">
            <v>CONCEITO</v>
          </cell>
          <cell r="E364">
            <v>44377</v>
          </cell>
          <cell r="J364">
            <v>219.6</v>
          </cell>
          <cell r="K364">
            <v>68.14</v>
          </cell>
          <cell r="M364">
            <v>365.96</v>
          </cell>
        </row>
        <row r="365">
          <cell r="D365" t="str">
            <v>CONCEITO</v>
          </cell>
          <cell r="E365">
            <v>44377</v>
          </cell>
          <cell r="J365">
            <v>62.9</v>
          </cell>
          <cell r="K365">
            <v>32.869999999999997</v>
          </cell>
          <cell r="M365">
            <v>172.8</v>
          </cell>
        </row>
        <row r="366">
          <cell r="D366" t="str">
            <v>CONCEITO</v>
          </cell>
          <cell r="E366">
            <v>44377</v>
          </cell>
          <cell r="J366">
            <v>124</v>
          </cell>
          <cell r="K366">
            <v>44.7</v>
          </cell>
          <cell r="M366">
            <v>244.56</v>
          </cell>
        </row>
        <row r="367">
          <cell r="D367" t="str">
            <v>CONCEITO</v>
          </cell>
          <cell r="E367">
            <v>44377</v>
          </cell>
          <cell r="J367">
            <v>79.900000000000006</v>
          </cell>
          <cell r="K367">
            <v>34.18</v>
          </cell>
          <cell r="M367">
            <v>189.9</v>
          </cell>
        </row>
        <row r="368">
          <cell r="D368" t="str">
            <v>CONCEITO</v>
          </cell>
          <cell r="E368">
            <v>44377</v>
          </cell>
          <cell r="J368">
            <v>113.8</v>
          </cell>
          <cell r="K368">
            <v>55.67</v>
          </cell>
          <cell r="M368">
            <v>245.28</v>
          </cell>
        </row>
        <row r="369">
          <cell r="D369" t="str">
            <v>CONCEITO</v>
          </cell>
          <cell r="E369">
            <v>44377</v>
          </cell>
          <cell r="J369">
            <v>64.95</v>
          </cell>
          <cell r="K369">
            <v>31.98</v>
          </cell>
          <cell r="M369">
            <v>172.25</v>
          </cell>
        </row>
        <row r="370">
          <cell r="D370" t="str">
            <v>CONCEITO</v>
          </cell>
          <cell r="E370">
            <v>44377</v>
          </cell>
          <cell r="J370">
            <v>72.900000000000006</v>
          </cell>
          <cell r="K370">
            <v>32.380000000000003</v>
          </cell>
          <cell r="M370">
            <v>179.9</v>
          </cell>
        </row>
        <row r="371">
          <cell r="D371" t="str">
            <v>CONCEITO</v>
          </cell>
          <cell r="E371">
            <v>44377</v>
          </cell>
          <cell r="J371">
            <v>132</v>
          </cell>
          <cell r="K371">
            <v>51.62</v>
          </cell>
          <cell r="M371">
            <v>258.08</v>
          </cell>
        </row>
        <row r="372">
          <cell r="D372" t="str">
            <v>CONCEITO</v>
          </cell>
          <cell r="E372">
            <v>44377</v>
          </cell>
          <cell r="J372">
            <v>60</v>
          </cell>
          <cell r="K372">
            <v>29.150399999999998</v>
          </cell>
          <cell r="M372">
            <v>159.60000000000002</v>
          </cell>
        </row>
        <row r="373">
          <cell r="D373" t="str">
            <v>CONCEITO</v>
          </cell>
          <cell r="E373">
            <v>44377</v>
          </cell>
          <cell r="J373">
            <v>106.2</v>
          </cell>
          <cell r="K373">
            <v>65.73</v>
          </cell>
          <cell r="M373">
            <v>242.04</v>
          </cell>
        </row>
        <row r="374">
          <cell r="D374" t="str">
            <v>CONCEITO</v>
          </cell>
          <cell r="E374">
            <v>44377</v>
          </cell>
          <cell r="J374">
            <v>119.69999999999999</v>
          </cell>
          <cell r="K374">
            <v>43.760100000000001</v>
          </cell>
          <cell r="M374">
            <v>231.99</v>
          </cell>
        </row>
        <row r="375">
          <cell r="D375" t="str">
            <v>CONCEITO</v>
          </cell>
          <cell r="E375">
            <v>44377</v>
          </cell>
          <cell r="J375">
            <v>119.9</v>
          </cell>
          <cell r="K375">
            <v>41.17</v>
          </cell>
          <cell r="M375">
            <v>228.71</v>
          </cell>
        </row>
        <row r="376">
          <cell r="D376" t="str">
            <v>CONCEITO</v>
          </cell>
          <cell r="E376">
            <v>44377</v>
          </cell>
          <cell r="J376">
            <v>55.6</v>
          </cell>
          <cell r="K376">
            <v>27.24</v>
          </cell>
          <cell r="M376">
            <v>149.24</v>
          </cell>
        </row>
        <row r="377">
          <cell r="D377" t="str">
            <v>CONCEITO</v>
          </cell>
          <cell r="E377">
            <v>44377</v>
          </cell>
          <cell r="J377">
            <v>64.900000000000006</v>
          </cell>
          <cell r="K377">
            <v>28.78</v>
          </cell>
          <cell r="M377">
            <v>159.9</v>
          </cell>
        </row>
        <row r="378">
          <cell r="D378" t="str">
            <v>CONCEITO</v>
          </cell>
          <cell r="E378">
            <v>44377</v>
          </cell>
          <cell r="J378">
            <v>56.9</v>
          </cell>
          <cell r="K378">
            <v>26.98</v>
          </cell>
          <cell r="M378">
            <v>149.9</v>
          </cell>
        </row>
        <row r="379">
          <cell r="D379" t="str">
            <v>CONCEITO</v>
          </cell>
          <cell r="E379">
            <v>44377</v>
          </cell>
          <cell r="J379">
            <v>56.9</v>
          </cell>
          <cell r="K379">
            <v>26.98</v>
          </cell>
          <cell r="M379">
            <v>149.9</v>
          </cell>
        </row>
        <row r="380">
          <cell r="D380" t="str">
            <v>CONCEITO</v>
          </cell>
          <cell r="E380">
            <v>44377</v>
          </cell>
          <cell r="J380">
            <v>89.8</v>
          </cell>
          <cell r="K380">
            <v>34.159999999999997</v>
          </cell>
          <cell r="M380">
            <v>189.82</v>
          </cell>
        </row>
        <row r="381">
          <cell r="D381" t="str">
            <v>CONCEITO</v>
          </cell>
          <cell r="E381">
            <v>44377</v>
          </cell>
          <cell r="J381">
            <v>49.9</v>
          </cell>
          <cell r="K381">
            <v>25.18</v>
          </cell>
          <cell r="M381">
            <v>139.9</v>
          </cell>
        </row>
        <row r="382">
          <cell r="D382" t="str">
            <v>CONCEITO</v>
          </cell>
          <cell r="E382">
            <v>44377</v>
          </cell>
          <cell r="J382">
            <v>69.900000000000006</v>
          </cell>
          <cell r="K382">
            <v>33.22</v>
          </cell>
          <cell r="M382">
            <v>167.93</v>
          </cell>
        </row>
        <row r="383">
          <cell r="D383" t="str">
            <v>CONCEITO</v>
          </cell>
          <cell r="E383">
            <v>44377</v>
          </cell>
          <cell r="J383">
            <v>119.6</v>
          </cell>
          <cell r="K383">
            <v>51.73</v>
          </cell>
          <cell r="M383">
            <v>235.68</v>
          </cell>
        </row>
        <row r="384">
          <cell r="D384" t="str">
            <v>CONCEITO</v>
          </cell>
          <cell r="E384">
            <v>44377</v>
          </cell>
          <cell r="J384">
            <v>105.8</v>
          </cell>
          <cell r="K384">
            <v>37.19</v>
          </cell>
          <cell r="M384">
            <v>206.62</v>
          </cell>
        </row>
        <row r="385">
          <cell r="D385" t="str">
            <v>CONCEITO</v>
          </cell>
          <cell r="E385">
            <v>44377</v>
          </cell>
          <cell r="J385">
            <v>67.5</v>
          </cell>
          <cell r="K385">
            <v>28.729800000000001</v>
          </cell>
          <cell r="M385">
            <v>159.47999999999999</v>
          </cell>
        </row>
        <row r="386">
          <cell r="D386" t="str">
            <v>CONCEITO</v>
          </cell>
          <cell r="E386">
            <v>44377</v>
          </cell>
          <cell r="J386">
            <v>57.7</v>
          </cell>
          <cell r="K386">
            <v>29.77</v>
          </cell>
          <cell r="M386">
            <v>150.5</v>
          </cell>
        </row>
        <row r="387">
          <cell r="D387" t="str">
            <v>CONCEITO</v>
          </cell>
          <cell r="E387">
            <v>44377</v>
          </cell>
          <cell r="J387">
            <v>145.80000000000001</v>
          </cell>
          <cell r="K387">
            <v>61.71</v>
          </cell>
          <cell r="M387">
            <v>270.32</v>
          </cell>
        </row>
        <row r="388">
          <cell r="D388" t="str">
            <v>CONCEITO</v>
          </cell>
          <cell r="E388">
            <v>44377</v>
          </cell>
          <cell r="J388">
            <v>58.9</v>
          </cell>
          <cell r="K388">
            <v>29.77</v>
          </cell>
          <cell r="M388">
            <v>150.5</v>
          </cell>
        </row>
        <row r="389">
          <cell r="D389" t="str">
            <v>CONCEITO</v>
          </cell>
          <cell r="E389">
            <v>44377</v>
          </cell>
          <cell r="J389">
            <v>44.99</v>
          </cell>
          <cell r="K389">
            <v>23.38</v>
          </cell>
          <cell r="M389">
            <v>129.9</v>
          </cell>
        </row>
        <row r="390">
          <cell r="D390" t="str">
            <v>CONCEITO</v>
          </cell>
          <cell r="E390">
            <v>44377</v>
          </cell>
          <cell r="J390">
            <v>50</v>
          </cell>
          <cell r="K390">
            <v>24.42</v>
          </cell>
          <cell r="M390">
            <v>135.29999999999998</v>
          </cell>
        </row>
        <row r="391">
          <cell r="D391" t="str">
            <v>CONCEITO</v>
          </cell>
          <cell r="E391">
            <v>44377</v>
          </cell>
          <cell r="J391">
            <v>88</v>
          </cell>
          <cell r="K391">
            <v>32.75</v>
          </cell>
          <cell r="M391">
            <v>181.32</v>
          </cell>
        </row>
        <row r="392">
          <cell r="D392" t="str">
            <v>CONCEITO</v>
          </cell>
          <cell r="E392">
            <v>44377</v>
          </cell>
          <cell r="J392">
            <v>54.9</v>
          </cell>
          <cell r="K392">
            <v>25.33</v>
          </cell>
          <cell r="M392">
            <v>140.71</v>
          </cell>
        </row>
        <row r="393">
          <cell r="D393" t="str">
            <v>CONCEITO</v>
          </cell>
          <cell r="E393">
            <v>44377</v>
          </cell>
          <cell r="J393">
            <v>63</v>
          </cell>
          <cell r="K393">
            <v>27.04</v>
          </cell>
          <cell r="M393">
            <v>150.22</v>
          </cell>
        </row>
        <row r="394">
          <cell r="D394" t="str">
            <v>CONCEITO</v>
          </cell>
          <cell r="E394">
            <v>44377</v>
          </cell>
          <cell r="J394">
            <v>145.80000000000001</v>
          </cell>
          <cell r="K394">
            <v>45</v>
          </cell>
          <cell r="M394">
            <v>250</v>
          </cell>
        </row>
        <row r="395">
          <cell r="D395" t="str">
            <v>CONCEITO</v>
          </cell>
          <cell r="E395">
            <v>44377</v>
          </cell>
          <cell r="J395">
            <v>55.16</v>
          </cell>
          <cell r="K395">
            <v>40.5</v>
          </cell>
          <cell r="M395">
            <v>154.80000000000001</v>
          </cell>
        </row>
        <row r="396">
          <cell r="D396" t="str">
            <v>CONCEITO</v>
          </cell>
          <cell r="E396">
            <v>44377</v>
          </cell>
          <cell r="J396">
            <v>59.400000000000006</v>
          </cell>
          <cell r="K396">
            <v>25.86</v>
          </cell>
          <cell r="M396">
            <v>143.69999999999999</v>
          </cell>
        </row>
        <row r="397">
          <cell r="D397" t="str">
            <v>CONCEITO</v>
          </cell>
          <cell r="E397">
            <v>44377</v>
          </cell>
          <cell r="J397">
            <v>58</v>
          </cell>
          <cell r="K397">
            <v>25.16</v>
          </cell>
          <cell r="M397">
            <v>139.80000000000001</v>
          </cell>
        </row>
        <row r="398">
          <cell r="D398" t="str">
            <v>CONCEITO</v>
          </cell>
          <cell r="E398">
            <v>44377</v>
          </cell>
          <cell r="J398">
            <v>145.80000000000001</v>
          </cell>
          <cell r="K398">
            <v>52.91</v>
          </cell>
          <cell r="M398">
            <v>255.16</v>
          </cell>
        </row>
        <row r="399">
          <cell r="D399" t="str">
            <v>CONCEITO</v>
          </cell>
          <cell r="E399">
            <v>44377</v>
          </cell>
          <cell r="J399">
            <v>67.98</v>
          </cell>
          <cell r="K399">
            <v>28.410000000000004</v>
          </cell>
          <cell r="M399">
            <v>152.46</v>
          </cell>
        </row>
        <row r="400">
          <cell r="D400" t="str">
            <v>CONCEITO</v>
          </cell>
          <cell r="E400">
            <v>44377</v>
          </cell>
          <cell r="J400">
            <v>89.8</v>
          </cell>
          <cell r="K400">
            <v>32</v>
          </cell>
          <cell r="M400">
            <v>177.82</v>
          </cell>
        </row>
        <row r="401">
          <cell r="D401" t="str">
            <v>CONCEITO</v>
          </cell>
          <cell r="E401">
            <v>44377</v>
          </cell>
          <cell r="J401">
            <v>109.9</v>
          </cell>
          <cell r="K401">
            <v>36.42</v>
          </cell>
          <cell r="M401">
            <v>202.31</v>
          </cell>
        </row>
        <row r="402">
          <cell r="D402" t="str">
            <v>CONCEITO</v>
          </cell>
          <cell r="E402">
            <v>44377</v>
          </cell>
          <cell r="J402">
            <v>78</v>
          </cell>
          <cell r="K402">
            <v>28.68</v>
          </cell>
          <cell r="M402">
            <v>161.57999999999998</v>
          </cell>
        </row>
        <row r="403">
          <cell r="D403" t="str">
            <v>CONCEITO</v>
          </cell>
          <cell r="E403">
            <v>44377</v>
          </cell>
          <cell r="J403">
            <v>59.8</v>
          </cell>
          <cell r="K403">
            <v>25.16</v>
          </cell>
          <cell r="M403">
            <v>139.80000000000001</v>
          </cell>
        </row>
        <row r="404">
          <cell r="D404" t="str">
            <v>CONCEITO</v>
          </cell>
          <cell r="E404">
            <v>44377</v>
          </cell>
          <cell r="J404">
            <v>59.9</v>
          </cell>
          <cell r="K404">
            <v>25.18</v>
          </cell>
          <cell r="M404">
            <v>139.9</v>
          </cell>
        </row>
        <row r="405">
          <cell r="D405" t="str">
            <v>CONCEITO</v>
          </cell>
          <cell r="E405">
            <v>44377</v>
          </cell>
          <cell r="J405">
            <v>66</v>
          </cell>
          <cell r="K405">
            <v>29.72</v>
          </cell>
          <cell r="M405">
            <v>150</v>
          </cell>
        </row>
        <row r="406">
          <cell r="D406" t="str">
            <v>CONCEITO</v>
          </cell>
          <cell r="E406">
            <v>44377</v>
          </cell>
          <cell r="J406">
            <v>68.900000000000006</v>
          </cell>
          <cell r="K406">
            <v>26.91</v>
          </cell>
          <cell r="M406">
            <v>149.51</v>
          </cell>
        </row>
        <row r="407">
          <cell r="D407" t="str">
            <v>CONCEITO</v>
          </cell>
          <cell r="E407">
            <v>44377</v>
          </cell>
          <cell r="J407">
            <v>45.41</v>
          </cell>
          <cell r="K407">
            <v>21.58</v>
          </cell>
          <cell r="M407">
            <v>119.9</v>
          </cell>
        </row>
        <row r="408">
          <cell r="D408" t="str">
            <v>CONCEITO</v>
          </cell>
          <cell r="E408">
            <v>44377</v>
          </cell>
          <cell r="J408">
            <v>61.9</v>
          </cell>
          <cell r="K408">
            <v>25.18</v>
          </cell>
          <cell r="M408">
            <v>139.9</v>
          </cell>
        </row>
        <row r="409">
          <cell r="D409" t="str">
            <v>CONCEITO</v>
          </cell>
          <cell r="E409">
            <v>44377</v>
          </cell>
          <cell r="J409">
            <v>105.8</v>
          </cell>
          <cell r="K409">
            <v>34.82</v>
          </cell>
          <cell r="M409">
            <v>193.42</v>
          </cell>
        </row>
        <row r="410">
          <cell r="D410" t="str">
            <v>CONCEITO</v>
          </cell>
          <cell r="E410">
            <v>44377</v>
          </cell>
          <cell r="J410">
            <v>49.9</v>
          </cell>
          <cell r="K410">
            <v>24.91</v>
          </cell>
          <cell r="M410">
            <v>125.93</v>
          </cell>
        </row>
        <row r="411">
          <cell r="D411" t="str">
            <v>CONCEITO</v>
          </cell>
          <cell r="E411">
            <v>44377</v>
          </cell>
          <cell r="J411">
            <v>59.699999999999996</v>
          </cell>
          <cell r="K411">
            <v>24.299999999999997</v>
          </cell>
          <cell r="M411">
            <v>135</v>
          </cell>
        </row>
        <row r="412">
          <cell r="D412" t="str">
            <v>CONCEITO</v>
          </cell>
          <cell r="E412">
            <v>44377</v>
          </cell>
          <cell r="J412">
            <v>52.5</v>
          </cell>
          <cell r="K412">
            <v>22.600200000000001</v>
          </cell>
          <cell r="M412">
            <v>125.58000000000001</v>
          </cell>
        </row>
        <row r="413">
          <cell r="D413" t="str">
            <v>CONCEITO</v>
          </cell>
          <cell r="E413">
            <v>44377</v>
          </cell>
          <cell r="J413">
            <v>67.900000000000006</v>
          </cell>
          <cell r="K413">
            <v>25.9</v>
          </cell>
          <cell r="M413">
            <v>143.91</v>
          </cell>
        </row>
        <row r="414">
          <cell r="D414" t="str">
            <v>CONCEITO</v>
          </cell>
          <cell r="E414">
            <v>44377</v>
          </cell>
          <cell r="J414">
            <v>59.8</v>
          </cell>
          <cell r="K414">
            <v>23.9</v>
          </cell>
          <cell r="M414">
            <v>132.82</v>
          </cell>
        </row>
        <row r="415">
          <cell r="D415" t="str">
            <v>CONCEITO</v>
          </cell>
          <cell r="E415">
            <v>44377</v>
          </cell>
          <cell r="J415">
            <v>52.8</v>
          </cell>
          <cell r="K415">
            <v>22.92</v>
          </cell>
          <cell r="M415">
            <v>124.64</v>
          </cell>
        </row>
        <row r="416">
          <cell r="D416" t="str">
            <v>CONCEITO</v>
          </cell>
          <cell r="E416">
            <v>44377</v>
          </cell>
          <cell r="J416">
            <v>41.7</v>
          </cell>
          <cell r="K416">
            <v>19.8201</v>
          </cell>
          <cell r="M416">
            <v>110.13</v>
          </cell>
        </row>
        <row r="417">
          <cell r="D417" t="str">
            <v>CONCEITO</v>
          </cell>
          <cell r="E417">
            <v>44377</v>
          </cell>
          <cell r="J417">
            <v>43.8</v>
          </cell>
          <cell r="K417">
            <v>20.27</v>
          </cell>
          <cell r="M417">
            <v>112.6</v>
          </cell>
        </row>
        <row r="418">
          <cell r="D418" t="str">
            <v>CONCEITO</v>
          </cell>
          <cell r="E418">
            <v>44377</v>
          </cell>
          <cell r="J418">
            <v>50</v>
          </cell>
          <cell r="K418">
            <v>21.58</v>
          </cell>
          <cell r="M418">
            <v>119.9</v>
          </cell>
        </row>
        <row r="419">
          <cell r="D419" t="str">
            <v>CONCEITO</v>
          </cell>
          <cell r="E419">
            <v>44377</v>
          </cell>
          <cell r="J419">
            <v>99.8</v>
          </cell>
          <cell r="K419">
            <v>33.28</v>
          </cell>
          <cell r="M419">
            <v>181.1</v>
          </cell>
        </row>
        <row r="420">
          <cell r="D420" t="str">
            <v>CONCEITO</v>
          </cell>
          <cell r="E420">
            <v>44377</v>
          </cell>
          <cell r="J420">
            <v>58.9</v>
          </cell>
          <cell r="K420">
            <v>23.38</v>
          </cell>
          <cell r="M420">
            <v>129.9</v>
          </cell>
        </row>
        <row r="421">
          <cell r="D421" t="str">
            <v>CONCEITO</v>
          </cell>
          <cell r="E421">
            <v>44377</v>
          </cell>
          <cell r="J421">
            <v>72</v>
          </cell>
          <cell r="K421">
            <v>26.099999999999998</v>
          </cell>
          <cell r="M421">
            <v>145.08000000000001</v>
          </cell>
        </row>
        <row r="422">
          <cell r="D422" t="str">
            <v>CONCEITO</v>
          </cell>
          <cell r="E422">
            <v>44377</v>
          </cell>
          <cell r="J422">
            <v>56</v>
          </cell>
          <cell r="K422">
            <v>22.39</v>
          </cell>
          <cell r="M422">
            <v>124.42</v>
          </cell>
        </row>
        <row r="423">
          <cell r="D423" t="str">
            <v>CONCEITO</v>
          </cell>
          <cell r="E423">
            <v>44377</v>
          </cell>
          <cell r="J423">
            <v>54.9</v>
          </cell>
          <cell r="K423">
            <v>23.53</v>
          </cell>
          <cell r="M423">
            <v>124.24</v>
          </cell>
        </row>
        <row r="424">
          <cell r="D424" t="str">
            <v>CONCEITO</v>
          </cell>
          <cell r="E424">
            <v>44377</v>
          </cell>
          <cell r="J424">
            <v>56.9</v>
          </cell>
          <cell r="K424">
            <v>22.5</v>
          </cell>
          <cell r="M424">
            <v>125</v>
          </cell>
        </row>
        <row r="425">
          <cell r="D425" t="str">
            <v>CONCEITO</v>
          </cell>
          <cell r="E425">
            <v>44377</v>
          </cell>
          <cell r="J425">
            <v>56.9</v>
          </cell>
          <cell r="K425">
            <v>22.5</v>
          </cell>
          <cell r="M425">
            <v>125</v>
          </cell>
        </row>
        <row r="426">
          <cell r="D426" t="str">
            <v>CONCEITO</v>
          </cell>
          <cell r="E426">
            <v>44377</v>
          </cell>
          <cell r="J426">
            <v>56.9</v>
          </cell>
          <cell r="K426">
            <v>22.5</v>
          </cell>
          <cell r="M426">
            <v>125</v>
          </cell>
        </row>
        <row r="427">
          <cell r="D427" t="str">
            <v>CONCEITO</v>
          </cell>
          <cell r="E427">
            <v>44377</v>
          </cell>
          <cell r="J427">
            <v>52.9</v>
          </cell>
          <cell r="K427">
            <v>21.53</v>
          </cell>
          <cell r="M427">
            <v>119.59</v>
          </cell>
        </row>
        <row r="428">
          <cell r="D428" t="str">
            <v>CONCEITO</v>
          </cell>
          <cell r="E428">
            <v>44377</v>
          </cell>
          <cell r="J428">
            <v>36.9</v>
          </cell>
          <cell r="K428">
            <v>17.98</v>
          </cell>
          <cell r="M428">
            <v>99.9</v>
          </cell>
        </row>
        <row r="429">
          <cell r="D429" t="str">
            <v>CONCEITO</v>
          </cell>
          <cell r="E429">
            <v>44377</v>
          </cell>
          <cell r="J429">
            <v>50.26</v>
          </cell>
          <cell r="K429">
            <v>20.58</v>
          </cell>
          <cell r="M429">
            <v>114.31</v>
          </cell>
        </row>
        <row r="430">
          <cell r="D430" t="str">
            <v>CONCEITO</v>
          </cell>
          <cell r="E430">
            <v>44377</v>
          </cell>
          <cell r="J430">
            <v>38.9</v>
          </cell>
          <cell r="K430">
            <v>17.98</v>
          </cell>
          <cell r="M430">
            <v>99.9</v>
          </cell>
        </row>
        <row r="431">
          <cell r="D431" t="str">
            <v>CONCEITO</v>
          </cell>
          <cell r="E431">
            <v>44377</v>
          </cell>
          <cell r="J431">
            <v>52.9</v>
          </cell>
          <cell r="K431">
            <v>21.04</v>
          </cell>
          <cell r="M431">
            <v>116.91</v>
          </cell>
        </row>
        <row r="432">
          <cell r="D432" t="str">
            <v>CONCEITO</v>
          </cell>
          <cell r="E432">
            <v>44377</v>
          </cell>
          <cell r="J432">
            <v>53.11</v>
          </cell>
          <cell r="K432">
            <v>21.04</v>
          </cell>
          <cell r="M432">
            <v>116.91</v>
          </cell>
        </row>
        <row r="433">
          <cell r="D433" t="str">
            <v>CONCEITO</v>
          </cell>
          <cell r="E433">
            <v>44377</v>
          </cell>
          <cell r="J433">
            <v>8.17</v>
          </cell>
          <cell r="K433">
            <v>11.82</v>
          </cell>
          <cell r="M433">
            <v>62.57</v>
          </cell>
        </row>
        <row r="434">
          <cell r="D434" t="str">
            <v>CONCEITO</v>
          </cell>
          <cell r="E434">
            <v>44377</v>
          </cell>
          <cell r="J434">
            <v>55</v>
          </cell>
          <cell r="K434">
            <v>21.41</v>
          </cell>
          <cell r="M434">
            <v>118.92</v>
          </cell>
        </row>
        <row r="435">
          <cell r="D435" t="str">
            <v>CONCEITO</v>
          </cell>
          <cell r="E435">
            <v>44377</v>
          </cell>
          <cell r="J435">
            <v>39.9</v>
          </cell>
          <cell r="K435">
            <v>18.5</v>
          </cell>
          <cell r="M435">
            <v>99.9</v>
          </cell>
        </row>
        <row r="436">
          <cell r="D436" t="str">
            <v>CONCEITO</v>
          </cell>
          <cell r="E436">
            <v>44377</v>
          </cell>
          <cell r="J436">
            <v>59.9</v>
          </cell>
          <cell r="K436">
            <v>22.16</v>
          </cell>
          <cell r="M436">
            <v>123.11</v>
          </cell>
        </row>
        <row r="437">
          <cell r="D437" t="str">
            <v>CONCEITO</v>
          </cell>
          <cell r="E437">
            <v>44377</v>
          </cell>
          <cell r="J437">
            <v>66</v>
          </cell>
          <cell r="K437">
            <v>32.859900000000003</v>
          </cell>
          <cell r="M437">
            <v>138.72</v>
          </cell>
        </row>
        <row r="438">
          <cell r="D438" t="str">
            <v>CONCEITO</v>
          </cell>
          <cell r="E438">
            <v>44377</v>
          </cell>
          <cell r="J438">
            <v>44.95</v>
          </cell>
          <cell r="K438">
            <v>18.59</v>
          </cell>
          <cell r="M438">
            <v>103.3</v>
          </cell>
        </row>
        <row r="439">
          <cell r="D439" t="str">
            <v>CONCEITO</v>
          </cell>
          <cell r="E439">
            <v>44377</v>
          </cell>
          <cell r="J439">
            <v>26.4</v>
          </cell>
          <cell r="K439">
            <v>14.36</v>
          </cell>
          <cell r="M439">
            <v>79.8</v>
          </cell>
        </row>
        <row r="440">
          <cell r="D440" t="str">
            <v>CONCEITO</v>
          </cell>
          <cell r="E440">
            <v>44377</v>
          </cell>
          <cell r="J440">
            <v>35</v>
          </cell>
          <cell r="K440">
            <v>16.18</v>
          </cell>
          <cell r="M440">
            <v>89.9</v>
          </cell>
        </row>
        <row r="441">
          <cell r="D441" t="str">
            <v>CONCEITO</v>
          </cell>
          <cell r="E441">
            <v>44377</v>
          </cell>
          <cell r="J441">
            <v>38.72</v>
          </cell>
          <cell r="K441">
            <v>16.88</v>
          </cell>
          <cell r="M441">
            <v>93.82</v>
          </cell>
        </row>
        <row r="442">
          <cell r="D442" t="str">
            <v>CONCEITO</v>
          </cell>
          <cell r="E442">
            <v>44377</v>
          </cell>
          <cell r="J442">
            <v>27.72</v>
          </cell>
          <cell r="K442">
            <v>14.38</v>
          </cell>
          <cell r="M442">
            <v>79.900000000000006</v>
          </cell>
        </row>
        <row r="443">
          <cell r="D443" t="str">
            <v>CONCEITO</v>
          </cell>
          <cell r="E443">
            <v>44377</v>
          </cell>
          <cell r="J443">
            <v>129.80000000000001</v>
          </cell>
          <cell r="K443">
            <v>194.74</v>
          </cell>
          <cell r="M443">
            <v>362.24</v>
          </cell>
        </row>
        <row r="444">
          <cell r="D444" t="str">
            <v>CONCEITO</v>
          </cell>
          <cell r="E444">
            <v>44377</v>
          </cell>
          <cell r="J444">
            <v>52.9</v>
          </cell>
          <cell r="K444">
            <v>19.88</v>
          </cell>
          <cell r="M444">
            <v>110.42</v>
          </cell>
        </row>
        <row r="445">
          <cell r="D445" t="str">
            <v>CONCEITO</v>
          </cell>
          <cell r="E445">
            <v>44377</v>
          </cell>
          <cell r="J445">
            <v>53.1</v>
          </cell>
          <cell r="K445">
            <v>22.14</v>
          </cell>
          <cell r="M445">
            <v>111.93</v>
          </cell>
        </row>
        <row r="446">
          <cell r="D446" t="str">
            <v>CONCEITO</v>
          </cell>
          <cell r="E446">
            <v>44377</v>
          </cell>
          <cell r="J446">
            <v>49.8</v>
          </cell>
          <cell r="K446">
            <v>18.98</v>
          </cell>
          <cell r="M446">
            <v>105.42</v>
          </cell>
        </row>
        <row r="447">
          <cell r="D447" t="str">
            <v>CONCEITO</v>
          </cell>
          <cell r="E447">
            <v>44377</v>
          </cell>
          <cell r="J447">
            <v>69</v>
          </cell>
          <cell r="K447">
            <v>65.08</v>
          </cell>
          <cell r="M447">
            <v>170.67</v>
          </cell>
        </row>
        <row r="448">
          <cell r="D448" t="str">
            <v>CONCEITO</v>
          </cell>
          <cell r="E448">
            <v>44377</v>
          </cell>
          <cell r="J448">
            <v>33.9</v>
          </cell>
          <cell r="K448">
            <v>15.28</v>
          </cell>
          <cell r="M448">
            <v>84.9</v>
          </cell>
        </row>
        <row r="449">
          <cell r="D449" t="str">
            <v>CONCEITO</v>
          </cell>
          <cell r="E449">
            <v>44377</v>
          </cell>
          <cell r="J449">
            <v>29.55</v>
          </cell>
          <cell r="K449">
            <v>14.24</v>
          </cell>
          <cell r="M449">
            <v>79.11</v>
          </cell>
        </row>
        <row r="450">
          <cell r="D450" t="str">
            <v>CONCEITO</v>
          </cell>
          <cell r="E450">
            <v>44377</v>
          </cell>
          <cell r="J450">
            <v>29.55</v>
          </cell>
          <cell r="K450">
            <v>14.24</v>
          </cell>
          <cell r="M450">
            <v>79.11</v>
          </cell>
        </row>
        <row r="451">
          <cell r="D451" t="str">
            <v>CONCEITO</v>
          </cell>
          <cell r="E451">
            <v>44377</v>
          </cell>
          <cell r="J451">
            <v>37.5</v>
          </cell>
          <cell r="K451">
            <v>15.89</v>
          </cell>
          <cell r="M451">
            <v>88.350000000000009</v>
          </cell>
        </row>
        <row r="452">
          <cell r="D452" t="str">
            <v>CONCEITO</v>
          </cell>
          <cell r="E452">
            <v>44377</v>
          </cell>
          <cell r="J452">
            <v>66</v>
          </cell>
          <cell r="K452">
            <v>31.779899999999998</v>
          </cell>
          <cell r="M452">
            <v>132.72</v>
          </cell>
        </row>
        <row r="453">
          <cell r="D453" t="str">
            <v>CONCEITO</v>
          </cell>
          <cell r="E453">
            <v>44377</v>
          </cell>
          <cell r="J453">
            <v>57.8</v>
          </cell>
          <cell r="K453">
            <v>20.27</v>
          </cell>
          <cell r="M453">
            <v>112.6</v>
          </cell>
        </row>
        <row r="454">
          <cell r="D454" t="str">
            <v>CONCEITO</v>
          </cell>
          <cell r="E454">
            <v>44377</v>
          </cell>
          <cell r="J454">
            <v>37.5</v>
          </cell>
          <cell r="K454">
            <v>15.649999999999999</v>
          </cell>
          <cell r="M454">
            <v>86.95</v>
          </cell>
        </row>
        <row r="455">
          <cell r="D455" t="str">
            <v>CONCEITO</v>
          </cell>
          <cell r="E455">
            <v>44377</v>
          </cell>
          <cell r="J455">
            <v>31.9</v>
          </cell>
          <cell r="K455">
            <v>14.38</v>
          </cell>
          <cell r="M455">
            <v>79.900000000000006</v>
          </cell>
        </row>
        <row r="456">
          <cell r="D456" t="str">
            <v>CONCEITO</v>
          </cell>
          <cell r="E456">
            <v>44377</v>
          </cell>
          <cell r="J456">
            <v>38.799999999999997</v>
          </cell>
          <cell r="K456">
            <v>15.8</v>
          </cell>
          <cell r="M456">
            <v>87.82</v>
          </cell>
        </row>
        <row r="457">
          <cell r="D457" t="str">
            <v>CONCEITO</v>
          </cell>
          <cell r="E457">
            <v>44377</v>
          </cell>
          <cell r="J457">
            <v>29.55</v>
          </cell>
          <cell r="K457">
            <v>13.76</v>
          </cell>
          <cell r="M457">
            <v>76.42</v>
          </cell>
        </row>
        <row r="458">
          <cell r="D458" t="str">
            <v>CONCEITO</v>
          </cell>
          <cell r="E458">
            <v>44377</v>
          </cell>
          <cell r="J458">
            <v>29.55</v>
          </cell>
          <cell r="K458">
            <v>13.76</v>
          </cell>
          <cell r="M458">
            <v>76.42</v>
          </cell>
        </row>
        <row r="459">
          <cell r="D459" t="str">
            <v>CONCEITO</v>
          </cell>
          <cell r="E459">
            <v>44377</v>
          </cell>
          <cell r="J459">
            <v>43.9</v>
          </cell>
          <cell r="K459">
            <v>17.739999999999998</v>
          </cell>
          <cell r="M459">
            <v>93.89</v>
          </cell>
        </row>
        <row r="460">
          <cell r="D460" t="str">
            <v>CONCEITO</v>
          </cell>
          <cell r="E460">
            <v>44377</v>
          </cell>
          <cell r="J460">
            <v>25.48</v>
          </cell>
          <cell r="K460">
            <v>12.64</v>
          </cell>
          <cell r="M460">
            <v>70.22</v>
          </cell>
        </row>
        <row r="461">
          <cell r="D461" t="str">
            <v>CONCEITO</v>
          </cell>
          <cell r="E461">
            <v>44377</v>
          </cell>
          <cell r="J461">
            <v>25.29</v>
          </cell>
          <cell r="K461">
            <v>12.58</v>
          </cell>
          <cell r="M461">
            <v>69.900000000000006</v>
          </cell>
        </row>
        <row r="462">
          <cell r="D462" t="str">
            <v>CONCEITO</v>
          </cell>
          <cell r="E462">
            <v>44377</v>
          </cell>
          <cell r="J462">
            <v>26.9</v>
          </cell>
          <cell r="K462">
            <v>12.6</v>
          </cell>
          <cell r="M462">
            <v>69.989999999999995</v>
          </cell>
        </row>
        <row r="463">
          <cell r="D463" t="str">
            <v>CONCEITO</v>
          </cell>
          <cell r="E463">
            <v>44377</v>
          </cell>
          <cell r="J463">
            <v>35.9</v>
          </cell>
          <cell r="K463">
            <v>14.56</v>
          </cell>
          <cell r="M463">
            <v>80.91</v>
          </cell>
        </row>
        <row r="464">
          <cell r="D464" t="str">
            <v>CONCEITO</v>
          </cell>
          <cell r="E464">
            <v>44377</v>
          </cell>
          <cell r="J464">
            <v>44.7</v>
          </cell>
          <cell r="K464">
            <v>16.3401</v>
          </cell>
          <cell r="M464">
            <v>90.81</v>
          </cell>
        </row>
        <row r="465">
          <cell r="D465" t="str">
            <v>CONCEITO</v>
          </cell>
          <cell r="E465">
            <v>44377</v>
          </cell>
          <cell r="J465">
            <v>19.899999999999999</v>
          </cell>
          <cell r="K465">
            <v>10.78</v>
          </cell>
          <cell r="M465">
            <v>59.9</v>
          </cell>
        </row>
        <row r="466">
          <cell r="D466" t="str">
            <v>CONCEITO</v>
          </cell>
          <cell r="E466">
            <v>44377</v>
          </cell>
          <cell r="J466">
            <v>35.9</v>
          </cell>
          <cell r="K466">
            <v>14.24</v>
          </cell>
          <cell r="M466">
            <v>79.11</v>
          </cell>
        </row>
        <row r="467">
          <cell r="D467" t="str">
            <v>CONCEITO</v>
          </cell>
          <cell r="E467">
            <v>44377</v>
          </cell>
          <cell r="J467">
            <v>26.700000000000003</v>
          </cell>
          <cell r="K467">
            <v>13.3599</v>
          </cell>
          <cell r="M467">
            <v>68.460000000000008</v>
          </cell>
        </row>
        <row r="468">
          <cell r="D468" t="str">
            <v>CONCEITO</v>
          </cell>
          <cell r="E468">
            <v>44377</v>
          </cell>
          <cell r="J468">
            <v>29</v>
          </cell>
          <cell r="K468">
            <v>12.58</v>
          </cell>
          <cell r="M468">
            <v>69.900000000000006</v>
          </cell>
        </row>
        <row r="469">
          <cell r="D469" t="str">
            <v>CONCEITO</v>
          </cell>
          <cell r="E469">
            <v>44377</v>
          </cell>
          <cell r="J469">
            <v>42.900000000000006</v>
          </cell>
          <cell r="K469">
            <v>15.600000000000001</v>
          </cell>
          <cell r="M469">
            <v>86.699999999999989</v>
          </cell>
        </row>
        <row r="470">
          <cell r="D470" t="str">
            <v>CONCEITO</v>
          </cell>
          <cell r="E470">
            <v>44377</v>
          </cell>
          <cell r="J470">
            <v>27.9</v>
          </cell>
          <cell r="K470">
            <v>12.61</v>
          </cell>
          <cell r="M470">
            <v>68.650000000000006</v>
          </cell>
        </row>
        <row r="471">
          <cell r="D471" t="str">
            <v>CONCEITO</v>
          </cell>
          <cell r="E471">
            <v>44377</v>
          </cell>
          <cell r="J471">
            <v>46</v>
          </cell>
          <cell r="K471">
            <v>16.18</v>
          </cell>
          <cell r="M471">
            <v>89.9</v>
          </cell>
        </row>
        <row r="472">
          <cell r="D472" t="str">
            <v>CONCEITO</v>
          </cell>
          <cell r="E472">
            <v>44377</v>
          </cell>
          <cell r="J472">
            <v>30</v>
          </cell>
          <cell r="K472">
            <v>12.65</v>
          </cell>
          <cell r="M472">
            <v>70.239999999999995</v>
          </cell>
        </row>
        <row r="473">
          <cell r="D473" t="str">
            <v>CONCEITO</v>
          </cell>
          <cell r="E473">
            <v>44377</v>
          </cell>
          <cell r="J473">
            <v>29.9</v>
          </cell>
          <cell r="K473">
            <v>12.58</v>
          </cell>
          <cell r="M473">
            <v>69.900000000000006</v>
          </cell>
        </row>
        <row r="474">
          <cell r="D474" t="str">
            <v>CONCEITO</v>
          </cell>
          <cell r="E474">
            <v>44377</v>
          </cell>
          <cell r="J474">
            <v>44.76</v>
          </cell>
          <cell r="K474">
            <v>15.8</v>
          </cell>
          <cell r="M474">
            <v>87.82</v>
          </cell>
        </row>
        <row r="475">
          <cell r="D475" t="str">
            <v>CONCEITO</v>
          </cell>
          <cell r="E475">
            <v>44377</v>
          </cell>
          <cell r="J475">
            <v>31.9</v>
          </cell>
          <cell r="K475">
            <v>12.94</v>
          </cell>
          <cell r="M475">
            <v>71.91</v>
          </cell>
        </row>
        <row r="476">
          <cell r="D476" t="str">
            <v>CONCEITO</v>
          </cell>
          <cell r="E476">
            <v>44377</v>
          </cell>
          <cell r="J476">
            <v>30</v>
          </cell>
          <cell r="K476">
            <v>12.5</v>
          </cell>
          <cell r="M476">
            <v>69.44</v>
          </cell>
        </row>
        <row r="477">
          <cell r="D477" t="str">
            <v>CONCEITO</v>
          </cell>
          <cell r="E477">
            <v>44377</v>
          </cell>
          <cell r="J477">
            <v>23.87</v>
          </cell>
          <cell r="K477">
            <v>11.07</v>
          </cell>
          <cell r="M477">
            <v>61.51</v>
          </cell>
        </row>
        <row r="478">
          <cell r="D478" t="str">
            <v>CONCEITO</v>
          </cell>
          <cell r="E478">
            <v>44377</v>
          </cell>
          <cell r="J478">
            <v>68.900000000000006</v>
          </cell>
          <cell r="K478">
            <v>23.52</v>
          </cell>
          <cell r="M478">
            <v>118.93</v>
          </cell>
        </row>
        <row r="479">
          <cell r="D479" t="str">
            <v>CONCEITO</v>
          </cell>
          <cell r="E479">
            <v>44377</v>
          </cell>
          <cell r="J479">
            <v>68.900000000000006</v>
          </cell>
          <cell r="K479">
            <v>23.52</v>
          </cell>
          <cell r="M479">
            <v>118.93</v>
          </cell>
        </row>
        <row r="480">
          <cell r="D480" t="str">
            <v>CONCEITO</v>
          </cell>
          <cell r="E480">
            <v>44377</v>
          </cell>
          <cell r="J480">
            <v>14.54</v>
          </cell>
          <cell r="K480">
            <v>9</v>
          </cell>
          <cell r="M480">
            <v>50</v>
          </cell>
        </row>
        <row r="481">
          <cell r="D481" t="str">
            <v>CONCEITO</v>
          </cell>
          <cell r="E481">
            <v>44377</v>
          </cell>
          <cell r="J481">
            <v>31.9</v>
          </cell>
          <cell r="K481">
            <v>12.66</v>
          </cell>
          <cell r="M481">
            <v>70.31</v>
          </cell>
        </row>
        <row r="482">
          <cell r="D482" t="str">
            <v>CONCEITO</v>
          </cell>
          <cell r="E482">
            <v>44377</v>
          </cell>
          <cell r="J482">
            <v>39.9</v>
          </cell>
          <cell r="K482">
            <v>14.24</v>
          </cell>
          <cell r="M482">
            <v>79.11</v>
          </cell>
        </row>
        <row r="483">
          <cell r="D483" t="str">
            <v>CONCEITO</v>
          </cell>
          <cell r="E483">
            <v>44377</v>
          </cell>
          <cell r="J483">
            <v>25.98</v>
          </cell>
          <cell r="K483">
            <v>11.8</v>
          </cell>
          <cell r="M483">
            <v>62.64</v>
          </cell>
        </row>
        <row r="484">
          <cell r="D484" t="str">
            <v>CONCEITO</v>
          </cell>
          <cell r="E484">
            <v>44377</v>
          </cell>
          <cell r="J484">
            <v>19.899999999999999</v>
          </cell>
          <cell r="K484">
            <v>9.6999999999999993</v>
          </cell>
          <cell r="M484">
            <v>53.91</v>
          </cell>
        </row>
        <row r="485">
          <cell r="D485" t="str">
            <v>CONCEITO</v>
          </cell>
          <cell r="E485">
            <v>44377</v>
          </cell>
          <cell r="J485">
            <v>16.62</v>
          </cell>
          <cell r="K485">
            <v>8.98</v>
          </cell>
          <cell r="M485">
            <v>49.9</v>
          </cell>
        </row>
        <row r="486">
          <cell r="D486" t="str">
            <v>CONCEITO</v>
          </cell>
          <cell r="E486">
            <v>44377</v>
          </cell>
          <cell r="J486">
            <v>58</v>
          </cell>
          <cell r="K486">
            <v>19.940000000000001</v>
          </cell>
          <cell r="M486">
            <v>102.18</v>
          </cell>
        </row>
        <row r="487">
          <cell r="D487" t="str">
            <v>CONCEITO</v>
          </cell>
          <cell r="E487">
            <v>44377</v>
          </cell>
          <cell r="J487">
            <v>70</v>
          </cell>
          <cell r="K487">
            <v>22.78</v>
          </cell>
          <cell r="M487">
            <v>116.56</v>
          </cell>
        </row>
        <row r="488">
          <cell r="D488" t="str">
            <v>CONCEITO</v>
          </cell>
          <cell r="E488">
            <v>44377</v>
          </cell>
          <cell r="J488">
            <v>34.1</v>
          </cell>
          <cell r="K488">
            <v>12.67</v>
          </cell>
          <cell r="M488">
            <v>70.39</v>
          </cell>
        </row>
        <row r="489">
          <cell r="D489" t="str">
            <v>CONCEITO</v>
          </cell>
          <cell r="E489">
            <v>44377</v>
          </cell>
          <cell r="J489">
            <v>28</v>
          </cell>
          <cell r="K489">
            <v>11.32</v>
          </cell>
          <cell r="M489">
            <v>62.91</v>
          </cell>
        </row>
        <row r="490">
          <cell r="D490" t="str">
            <v>CONCEITO</v>
          </cell>
          <cell r="E490">
            <v>44377</v>
          </cell>
          <cell r="J490">
            <v>28</v>
          </cell>
          <cell r="K490">
            <v>11.32</v>
          </cell>
          <cell r="M490">
            <v>62.91</v>
          </cell>
        </row>
        <row r="491">
          <cell r="D491" t="str">
            <v>CONCEITO</v>
          </cell>
          <cell r="E491">
            <v>44377</v>
          </cell>
          <cell r="J491">
            <v>52.5</v>
          </cell>
          <cell r="K491">
            <v>17.700000000000003</v>
          </cell>
          <cell r="M491">
            <v>93.75</v>
          </cell>
        </row>
        <row r="492">
          <cell r="D492" t="str">
            <v>CONCEITO</v>
          </cell>
          <cell r="E492">
            <v>44377</v>
          </cell>
          <cell r="J492">
            <v>19.899999999999999</v>
          </cell>
          <cell r="K492">
            <v>9.49</v>
          </cell>
          <cell r="M492">
            <v>52.71</v>
          </cell>
        </row>
        <row r="493">
          <cell r="D493" t="str">
            <v>CONCEITO</v>
          </cell>
          <cell r="E493">
            <v>44377</v>
          </cell>
          <cell r="J493">
            <v>20.440000000000001</v>
          </cell>
          <cell r="K493">
            <v>9.49</v>
          </cell>
          <cell r="M493">
            <v>52.71</v>
          </cell>
        </row>
        <row r="494">
          <cell r="D494" t="str">
            <v>CONCEITO</v>
          </cell>
          <cell r="E494">
            <v>44377</v>
          </cell>
          <cell r="J494">
            <v>26.9</v>
          </cell>
          <cell r="K494">
            <v>10.78</v>
          </cell>
          <cell r="M494">
            <v>59.9</v>
          </cell>
        </row>
        <row r="495">
          <cell r="D495" t="str">
            <v>CONCEITO</v>
          </cell>
          <cell r="E495">
            <v>44377</v>
          </cell>
          <cell r="J495">
            <v>89.7</v>
          </cell>
          <cell r="K495">
            <v>42.75</v>
          </cell>
          <cell r="M495">
            <v>154.62</v>
          </cell>
        </row>
        <row r="496">
          <cell r="D496" t="str">
            <v>CONCEITO</v>
          </cell>
          <cell r="E496">
            <v>44377</v>
          </cell>
          <cell r="J496">
            <v>20.25</v>
          </cell>
          <cell r="K496">
            <v>9.5300999999999991</v>
          </cell>
          <cell r="M496">
            <v>51.81</v>
          </cell>
        </row>
        <row r="497">
          <cell r="D497" t="str">
            <v>CONCEITO</v>
          </cell>
          <cell r="E497">
            <v>44377</v>
          </cell>
          <cell r="J497">
            <v>42</v>
          </cell>
          <cell r="K497">
            <v>35.96</v>
          </cell>
          <cell r="M497">
            <v>99.9</v>
          </cell>
        </row>
        <row r="498">
          <cell r="D498" t="str">
            <v>CONCEITO</v>
          </cell>
          <cell r="E498">
            <v>44377</v>
          </cell>
          <cell r="J498">
            <v>30</v>
          </cell>
          <cell r="K498">
            <v>11.98</v>
          </cell>
          <cell r="M498">
            <v>63.84</v>
          </cell>
        </row>
        <row r="499">
          <cell r="D499" t="str">
            <v>CONCEITO</v>
          </cell>
          <cell r="E499">
            <v>44377</v>
          </cell>
          <cell r="J499">
            <v>34</v>
          </cell>
          <cell r="K499">
            <v>12.21</v>
          </cell>
          <cell r="M499">
            <v>67.84</v>
          </cell>
        </row>
        <row r="500">
          <cell r="D500" t="str">
            <v>CONCEITO</v>
          </cell>
          <cell r="E500">
            <v>44377</v>
          </cell>
          <cell r="J500">
            <v>19.399999999999999</v>
          </cell>
          <cell r="K500">
            <v>8.98</v>
          </cell>
          <cell r="M500">
            <v>49.9</v>
          </cell>
        </row>
        <row r="501">
          <cell r="D501" t="str">
            <v>CONCEITO</v>
          </cell>
          <cell r="E501">
            <v>44377</v>
          </cell>
          <cell r="J501">
            <v>20</v>
          </cell>
          <cell r="K501">
            <v>8.98</v>
          </cell>
          <cell r="M501">
            <v>49.9</v>
          </cell>
        </row>
        <row r="502">
          <cell r="D502" t="str">
            <v>CONCEITO</v>
          </cell>
          <cell r="E502">
            <v>44377</v>
          </cell>
          <cell r="J502">
            <v>20</v>
          </cell>
          <cell r="K502">
            <v>8.9600000000000009</v>
          </cell>
          <cell r="M502">
            <v>49.8</v>
          </cell>
        </row>
        <row r="503">
          <cell r="D503" t="str">
            <v>CONCEITO</v>
          </cell>
          <cell r="E503">
            <v>44377</v>
          </cell>
          <cell r="J503">
            <v>23.5</v>
          </cell>
          <cell r="K503">
            <v>9.6999999999999993</v>
          </cell>
          <cell r="M503">
            <v>53.91</v>
          </cell>
        </row>
        <row r="504">
          <cell r="D504" t="str">
            <v>CONCEITO</v>
          </cell>
          <cell r="E504">
            <v>44377</v>
          </cell>
          <cell r="J504">
            <v>28.6</v>
          </cell>
          <cell r="K504">
            <v>10.76</v>
          </cell>
          <cell r="M504">
            <v>59.8</v>
          </cell>
        </row>
        <row r="505">
          <cell r="D505" t="str">
            <v>CONCEITO</v>
          </cell>
          <cell r="E505">
            <v>44377</v>
          </cell>
          <cell r="J505">
            <v>25.48</v>
          </cell>
          <cell r="K505">
            <v>11.23</v>
          </cell>
          <cell r="M505">
            <v>56.58</v>
          </cell>
        </row>
        <row r="506">
          <cell r="D506" t="str">
            <v>CONCEITO</v>
          </cell>
          <cell r="E506">
            <v>44377</v>
          </cell>
          <cell r="J506">
            <v>52.9</v>
          </cell>
          <cell r="K506">
            <v>37.19</v>
          </cell>
          <cell r="M506">
            <v>109.9</v>
          </cell>
        </row>
        <row r="507">
          <cell r="D507" t="str">
            <v>CONCEITO</v>
          </cell>
          <cell r="E507">
            <v>44377</v>
          </cell>
          <cell r="J507">
            <v>44.9</v>
          </cell>
          <cell r="K507">
            <v>14.88</v>
          </cell>
          <cell r="M507">
            <v>79.099999999999994</v>
          </cell>
        </row>
        <row r="508">
          <cell r="D508" t="str">
            <v>CONCEITO</v>
          </cell>
          <cell r="E508">
            <v>44377</v>
          </cell>
          <cell r="J508">
            <v>70.819999999999993</v>
          </cell>
          <cell r="K508">
            <v>22.12</v>
          </cell>
          <cell r="M508">
            <v>111.86</v>
          </cell>
        </row>
        <row r="509">
          <cell r="D509" t="str">
            <v>CONCEITO</v>
          </cell>
          <cell r="E509">
            <v>44377</v>
          </cell>
          <cell r="J509">
            <v>25.48</v>
          </cell>
          <cell r="K509">
            <v>11.02</v>
          </cell>
          <cell r="M509">
            <v>55.4</v>
          </cell>
        </row>
        <row r="510">
          <cell r="D510" t="str">
            <v>CONCEITO</v>
          </cell>
          <cell r="E510">
            <v>44377</v>
          </cell>
          <cell r="J510">
            <v>26.9</v>
          </cell>
          <cell r="K510">
            <v>10.47</v>
          </cell>
          <cell r="M510">
            <v>55.77</v>
          </cell>
        </row>
        <row r="511">
          <cell r="D511" t="str">
            <v>CONCEITO</v>
          </cell>
          <cell r="E511">
            <v>44377</v>
          </cell>
          <cell r="J511">
            <v>24.04</v>
          </cell>
          <cell r="K511">
            <v>9.4700000000000006</v>
          </cell>
          <cell r="M511">
            <v>51.59</v>
          </cell>
        </row>
        <row r="512">
          <cell r="D512" t="str">
            <v>CONCEITO</v>
          </cell>
          <cell r="E512">
            <v>44377</v>
          </cell>
          <cell r="J512">
            <v>33</v>
          </cell>
          <cell r="K512">
            <v>14.560199999999998</v>
          </cell>
          <cell r="M512">
            <v>65.52</v>
          </cell>
        </row>
        <row r="513">
          <cell r="D513" t="str">
            <v>CONCEITO</v>
          </cell>
          <cell r="E513">
            <v>44377</v>
          </cell>
          <cell r="J513">
            <v>18.989999999999998</v>
          </cell>
          <cell r="K513">
            <v>8.08</v>
          </cell>
          <cell r="M513">
            <v>44.91</v>
          </cell>
        </row>
        <row r="514">
          <cell r="D514" t="str">
            <v>CONCEITO</v>
          </cell>
          <cell r="E514">
            <v>44377</v>
          </cell>
          <cell r="J514">
            <v>15</v>
          </cell>
          <cell r="K514">
            <v>7.18</v>
          </cell>
          <cell r="M514">
            <v>39.9</v>
          </cell>
        </row>
        <row r="515">
          <cell r="D515" t="str">
            <v>CONCEITO</v>
          </cell>
          <cell r="E515">
            <v>44377</v>
          </cell>
          <cell r="J515">
            <v>47.9</v>
          </cell>
          <cell r="K515">
            <v>14.24</v>
          </cell>
          <cell r="M515">
            <v>79.11</v>
          </cell>
        </row>
        <row r="516">
          <cell r="D516" t="str">
            <v>CONCEITO</v>
          </cell>
          <cell r="E516">
            <v>44377</v>
          </cell>
          <cell r="J516">
            <v>20</v>
          </cell>
          <cell r="K516">
            <v>8.08</v>
          </cell>
          <cell r="M516">
            <v>44.91</v>
          </cell>
        </row>
        <row r="517">
          <cell r="D517" t="str">
            <v>CONCEITO</v>
          </cell>
          <cell r="E517">
            <v>44377</v>
          </cell>
          <cell r="J517">
            <v>68.900000000000006</v>
          </cell>
          <cell r="K517">
            <v>27</v>
          </cell>
          <cell r="M517">
            <v>112.5</v>
          </cell>
        </row>
        <row r="518">
          <cell r="D518" t="str">
            <v>CONCEITO</v>
          </cell>
          <cell r="E518">
            <v>44377</v>
          </cell>
          <cell r="J518">
            <v>14.99</v>
          </cell>
          <cell r="K518">
            <v>6.82</v>
          </cell>
          <cell r="M518">
            <v>37.9</v>
          </cell>
        </row>
        <row r="519">
          <cell r="D519" t="str">
            <v>CONCEITO</v>
          </cell>
          <cell r="E519">
            <v>44377</v>
          </cell>
          <cell r="J519">
            <v>12.74</v>
          </cell>
          <cell r="K519">
            <v>6.32</v>
          </cell>
          <cell r="M519">
            <v>35.11</v>
          </cell>
        </row>
        <row r="520">
          <cell r="D520" t="str">
            <v>CONCEITO</v>
          </cell>
          <cell r="E520">
            <v>44377</v>
          </cell>
          <cell r="J520">
            <v>20</v>
          </cell>
          <cell r="K520">
            <v>7.9</v>
          </cell>
          <cell r="M520">
            <v>43.91</v>
          </cell>
        </row>
        <row r="521">
          <cell r="D521" t="str">
            <v>CONCEITO</v>
          </cell>
          <cell r="E521">
            <v>44377</v>
          </cell>
          <cell r="J521">
            <v>18.989999999999998</v>
          </cell>
          <cell r="K521">
            <v>7.64</v>
          </cell>
          <cell r="M521">
            <v>42.42</v>
          </cell>
        </row>
        <row r="522">
          <cell r="D522" t="str">
            <v>CONCEITO</v>
          </cell>
          <cell r="E522">
            <v>44377</v>
          </cell>
          <cell r="J522">
            <v>8.9</v>
          </cell>
          <cell r="K522">
            <v>5.38</v>
          </cell>
          <cell r="M522">
            <v>29.9</v>
          </cell>
        </row>
        <row r="523">
          <cell r="D523" t="str">
            <v>CONCEITO</v>
          </cell>
          <cell r="E523">
            <v>44377</v>
          </cell>
          <cell r="J523">
            <v>13.9</v>
          </cell>
          <cell r="K523">
            <v>6.46</v>
          </cell>
          <cell r="M523">
            <v>35.909999999999997</v>
          </cell>
        </row>
        <row r="524">
          <cell r="D524" t="str">
            <v>CONCEITO</v>
          </cell>
          <cell r="E524">
            <v>44377</v>
          </cell>
          <cell r="J524">
            <v>54.9</v>
          </cell>
          <cell r="K524">
            <v>43.96</v>
          </cell>
          <cell r="M524">
            <v>114.31</v>
          </cell>
        </row>
        <row r="525">
          <cell r="D525" t="str">
            <v>CONCEITO</v>
          </cell>
          <cell r="E525">
            <v>44377</v>
          </cell>
          <cell r="J525">
            <v>13.5</v>
          </cell>
          <cell r="K525">
            <v>6.3</v>
          </cell>
          <cell r="M525">
            <v>35.020000000000003</v>
          </cell>
        </row>
        <row r="526">
          <cell r="D526" t="str">
            <v>CONCEITO</v>
          </cell>
          <cell r="E526">
            <v>44377</v>
          </cell>
          <cell r="J526">
            <v>15</v>
          </cell>
          <cell r="K526">
            <v>6.63</v>
          </cell>
          <cell r="M526">
            <v>36.82</v>
          </cell>
        </row>
        <row r="527">
          <cell r="D527" t="str">
            <v>CONCEITO</v>
          </cell>
          <cell r="E527">
            <v>44377</v>
          </cell>
          <cell r="J527">
            <v>13.79</v>
          </cell>
          <cell r="K527">
            <v>6.28</v>
          </cell>
          <cell r="M527">
            <v>34.9</v>
          </cell>
        </row>
        <row r="528">
          <cell r="D528" t="str">
            <v>CONCEITO</v>
          </cell>
          <cell r="E528">
            <v>44377</v>
          </cell>
          <cell r="J528">
            <v>20</v>
          </cell>
          <cell r="K528">
            <v>7.64</v>
          </cell>
          <cell r="M528">
            <v>42.42</v>
          </cell>
        </row>
        <row r="529">
          <cell r="D529" t="str">
            <v>CONCEITO</v>
          </cell>
          <cell r="E529">
            <v>44377</v>
          </cell>
          <cell r="J529">
            <v>14</v>
          </cell>
          <cell r="K529">
            <v>6.3</v>
          </cell>
          <cell r="M529">
            <v>35</v>
          </cell>
        </row>
        <row r="530">
          <cell r="D530" t="str">
            <v>CONCEITO</v>
          </cell>
          <cell r="E530">
            <v>44377</v>
          </cell>
          <cell r="J530">
            <v>55.44</v>
          </cell>
          <cell r="K530">
            <v>16.920000000000002</v>
          </cell>
          <cell r="M530">
            <v>86.84</v>
          </cell>
        </row>
        <row r="531">
          <cell r="D531" t="str">
            <v>CONCEITO</v>
          </cell>
          <cell r="E531">
            <v>44377</v>
          </cell>
          <cell r="J531">
            <v>15</v>
          </cell>
          <cell r="K531">
            <v>6.46</v>
          </cell>
          <cell r="M531">
            <v>35.909999999999997</v>
          </cell>
        </row>
        <row r="532">
          <cell r="D532" t="str">
            <v>CONCEITO</v>
          </cell>
          <cell r="E532">
            <v>44377</v>
          </cell>
          <cell r="J532">
            <v>3.11</v>
          </cell>
          <cell r="K532">
            <v>4.1399999999999997</v>
          </cell>
          <cell r="M532">
            <v>20.93</v>
          </cell>
        </row>
        <row r="533">
          <cell r="D533" t="str">
            <v>CONCEITO</v>
          </cell>
          <cell r="E533">
            <v>44377</v>
          </cell>
          <cell r="J533">
            <v>16</v>
          </cell>
          <cell r="K533">
            <v>6.46</v>
          </cell>
          <cell r="M533">
            <v>35.909999999999997</v>
          </cell>
        </row>
        <row r="534">
          <cell r="D534" t="str">
            <v>CONCEITO</v>
          </cell>
          <cell r="E534">
            <v>44377</v>
          </cell>
          <cell r="J534">
            <v>8.9</v>
          </cell>
          <cell r="K534">
            <v>4.84</v>
          </cell>
          <cell r="M534">
            <v>26.91</v>
          </cell>
        </row>
        <row r="535">
          <cell r="D535" t="str">
            <v>CONCEITO</v>
          </cell>
          <cell r="E535">
            <v>44377</v>
          </cell>
          <cell r="J535">
            <v>8.6999999999999993</v>
          </cell>
          <cell r="K535">
            <v>4.75</v>
          </cell>
          <cell r="M535">
            <v>26.39</v>
          </cell>
        </row>
        <row r="536">
          <cell r="D536" t="str">
            <v>CONCEITO</v>
          </cell>
          <cell r="E536">
            <v>44377</v>
          </cell>
          <cell r="J536">
            <v>29.700000000000003</v>
          </cell>
          <cell r="K536">
            <v>9.39</v>
          </cell>
          <cell r="M536">
            <v>51.75</v>
          </cell>
        </row>
        <row r="537">
          <cell r="D537" t="str">
            <v>CONCEITO</v>
          </cell>
          <cell r="E537">
            <v>44377</v>
          </cell>
          <cell r="J537">
            <v>20</v>
          </cell>
          <cell r="K537">
            <v>7.47</v>
          </cell>
          <cell r="M537">
            <v>39.81</v>
          </cell>
        </row>
        <row r="538">
          <cell r="D538" t="str">
            <v>CONCEITO</v>
          </cell>
          <cell r="E538">
            <v>44377</v>
          </cell>
          <cell r="J538">
            <v>8.6999999999999993</v>
          </cell>
          <cell r="K538">
            <v>4.59</v>
          </cell>
          <cell r="M538">
            <v>25.49</v>
          </cell>
        </row>
        <row r="539">
          <cell r="D539" t="str">
            <v>CONCEITO</v>
          </cell>
          <cell r="E539">
            <v>44377</v>
          </cell>
          <cell r="J539">
            <v>23.9</v>
          </cell>
          <cell r="K539">
            <v>7.9</v>
          </cell>
          <cell r="M539">
            <v>43.91</v>
          </cell>
        </row>
        <row r="540">
          <cell r="D540" t="str">
            <v>CONCEITO</v>
          </cell>
          <cell r="E540">
            <v>44377</v>
          </cell>
          <cell r="J540">
            <v>11.6</v>
          </cell>
          <cell r="K540">
            <v>5.13</v>
          </cell>
          <cell r="M540">
            <v>28.5</v>
          </cell>
        </row>
        <row r="541">
          <cell r="D541" t="str">
            <v>CONCEITO</v>
          </cell>
          <cell r="E541">
            <v>44377</v>
          </cell>
          <cell r="J541">
            <v>52.89</v>
          </cell>
          <cell r="K541">
            <v>20.39</v>
          </cell>
          <cell r="M541">
            <v>84.95</v>
          </cell>
        </row>
        <row r="542">
          <cell r="D542" t="str">
            <v>CONCEITO</v>
          </cell>
          <cell r="E542">
            <v>44377</v>
          </cell>
          <cell r="J542">
            <v>4.7</v>
          </cell>
          <cell r="K542">
            <v>3.58</v>
          </cell>
          <cell r="M542">
            <v>19.899999999999999</v>
          </cell>
        </row>
        <row r="543">
          <cell r="D543" t="str">
            <v>CONCEITO</v>
          </cell>
          <cell r="E543">
            <v>44377</v>
          </cell>
          <cell r="J543">
            <v>11.53</v>
          </cell>
          <cell r="K543">
            <v>5.52</v>
          </cell>
          <cell r="M543">
            <v>27.93</v>
          </cell>
        </row>
        <row r="544">
          <cell r="D544" t="str">
            <v>CONCEITO</v>
          </cell>
          <cell r="E544">
            <v>44377</v>
          </cell>
          <cell r="J544">
            <v>10</v>
          </cell>
          <cell r="K544">
            <v>4.4800000000000004</v>
          </cell>
          <cell r="M544">
            <v>24.9</v>
          </cell>
        </row>
        <row r="545">
          <cell r="D545" t="str">
            <v>CONCEITO</v>
          </cell>
          <cell r="E545">
            <v>44377</v>
          </cell>
          <cell r="J545">
            <v>4.7</v>
          </cell>
          <cell r="K545">
            <v>3.15</v>
          </cell>
          <cell r="M545">
            <v>17.510000000000002</v>
          </cell>
        </row>
        <row r="546">
          <cell r="D546" t="str">
            <v>CONCEITO</v>
          </cell>
          <cell r="E546">
            <v>44377</v>
          </cell>
          <cell r="J546">
            <v>10.89</v>
          </cell>
          <cell r="K546">
            <v>4.5</v>
          </cell>
          <cell r="M546">
            <v>25</v>
          </cell>
        </row>
        <row r="547">
          <cell r="D547" t="str">
            <v>CONCEITO</v>
          </cell>
          <cell r="E547">
            <v>44377</v>
          </cell>
          <cell r="J547">
            <v>12</v>
          </cell>
          <cell r="K547">
            <v>4.74</v>
          </cell>
          <cell r="M547">
            <v>26.31</v>
          </cell>
        </row>
        <row r="548">
          <cell r="D548" t="str">
            <v>CONCEITO</v>
          </cell>
          <cell r="E548">
            <v>44377</v>
          </cell>
          <cell r="J548">
            <v>29.700000000000003</v>
          </cell>
          <cell r="K548">
            <v>9.2499000000000002</v>
          </cell>
          <cell r="M548">
            <v>48.510000000000005</v>
          </cell>
        </row>
        <row r="549">
          <cell r="D549" t="str">
            <v>CONCEITO</v>
          </cell>
          <cell r="E549">
            <v>44377</v>
          </cell>
          <cell r="J549">
            <v>19.36</v>
          </cell>
          <cell r="K549">
            <v>6.32</v>
          </cell>
          <cell r="M549">
            <v>35.11</v>
          </cell>
        </row>
        <row r="550">
          <cell r="D550" t="str">
            <v>CONCEITO</v>
          </cell>
          <cell r="E550">
            <v>44377</v>
          </cell>
          <cell r="J550">
            <v>52.9</v>
          </cell>
          <cell r="K550">
            <v>34.82</v>
          </cell>
          <cell r="M550">
            <v>96.71</v>
          </cell>
        </row>
        <row r="551">
          <cell r="D551" t="str">
            <v>CONCEITO</v>
          </cell>
          <cell r="E551">
            <v>44377</v>
          </cell>
          <cell r="J551">
            <v>12.6</v>
          </cell>
          <cell r="K551">
            <v>4.74</v>
          </cell>
          <cell r="M551">
            <v>26.31</v>
          </cell>
        </row>
        <row r="552">
          <cell r="D552" t="str">
            <v>CONCEITO</v>
          </cell>
          <cell r="E552">
            <v>44377</v>
          </cell>
          <cell r="J552">
            <v>35.94</v>
          </cell>
          <cell r="K552">
            <v>11.06</v>
          </cell>
          <cell r="M552">
            <v>55.93</v>
          </cell>
        </row>
        <row r="553">
          <cell r="D553" t="str">
            <v>CONCEITO</v>
          </cell>
          <cell r="E553">
            <v>44377</v>
          </cell>
          <cell r="J553">
            <v>12</v>
          </cell>
          <cell r="K553">
            <v>4.58</v>
          </cell>
          <cell r="M553">
            <v>25.42</v>
          </cell>
        </row>
        <row r="554">
          <cell r="D554" t="str">
            <v>CONCEITO</v>
          </cell>
          <cell r="E554">
            <v>44377</v>
          </cell>
          <cell r="J554">
            <v>56.9</v>
          </cell>
          <cell r="K554">
            <v>19.62</v>
          </cell>
          <cell r="M554">
            <v>85.2</v>
          </cell>
        </row>
        <row r="555">
          <cell r="D555" t="str">
            <v>CONCEITO</v>
          </cell>
          <cell r="E555">
            <v>44377</v>
          </cell>
          <cell r="J555">
            <v>7.9</v>
          </cell>
          <cell r="K555">
            <v>3.58</v>
          </cell>
          <cell r="M555">
            <v>19.899999999999999</v>
          </cell>
        </row>
        <row r="556">
          <cell r="D556" t="str">
            <v>CONCEITO</v>
          </cell>
          <cell r="E556">
            <v>44377</v>
          </cell>
          <cell r="J556">
            <v>7.9</v>
          </cell>
          <cell r="K556">
            <v>3.58</v>
          </cell>
          <cell r="M556">
            <v>19.899999999999999</v>
          </cell>
        </row>
        <row r="557">
          <cell r="D557" t="str">
            <v>CONCEITO</v>
          </cell>
          <cell r="E557">
            <v>44377</v>
          </cell>
          <cell r="J557">
            <v>17.5</v>
          </cell>
          <cell r="K557">
            <v>14.36</v>
          </cell>
          <cell r="M557">
            <v>39.9</v>
          </cell>
        </row>
        <row r="558">
          <cell r="D558" t="str">
            <v>CONCEITO</v>
          </cell>
          <cell r="E558">
            <v>44377</v>
          </cell>
          <cell r="J558">
            <v>10</v>
          </cell>
          <cell r="K558">
            <v>3.94</v>
          </cell>
          <cell r="M558">
            <v>21.91</v>
          </cell>
        </row>
        <row r="559">
          <cell r="D559" t="str">
            <v>CONCEITO</v>
          </cell>
          <cell r="E559">
            <v>44377</v>
          </cell>
          <cell r="J559">
            <v>9.4</v>
          </cell>
          <cell r="K559">
            <v>3.8</v>
          </cell>
          <cell r="M559">
            <v>21.12</v>
          </cell>
        </row>
        <row r="560">
          <cell r="D560" t="str">
            <v>CONCEITO</v>
          </cell>
          <cell r="E560">
            <v>44377</v>
          </cell>
          <cell r="J560">
            <v>45</v>
          </cell>
          <cell r="K560">
            <v>14.23</v>
          </cell>
          <cell r="M560">
            <v>67.05</v>
          </cell>
        </row>
        <row r="561">
          <cell r="D561" t="str">
            <v>CONCEITO</v>
          </cell>
          <cell r="E561">
            <v>44377</v>
          </cell>
          <cell r="J561">
            <v>56.9</v>
          </cell>
          <cell r="K561">
            <v>20.39</v>
          </cell>
          <cell r="M561">
            <v>84.95</v>
          </cell>
        </row>
        <row r="562">
          <cell r="D562" t="str">
            <v>CONCEITO</v>
          </cell>
          <cell r="E562">
            <v>44377</v>
          </cell>
          <cell r="J562">
            <v>4.8</v>
          </cell>
          <cell r="K562">
            <v>2.7</v>
          </cell>
          <cell r="M562">
            <v>15</v>
          </cell>
        </row>
        <row r="563">
          <cell r="D563" t="str">
            <v>CONCEITO</v>
          </cell>
          <cell r="E563">
            <v>44377</v>
          </cell>
          <cell r="J563">
            <v>9.5</v>
          </cell>
          <cell r="K563">
            <v>3.6</v>
          </cell>
          <cell r="M563">
            <v>20</v>
          </cell>
        </row>
        <row r="564">
          <cell r="D564" t="str">
            <v>CONCEITO</v>
          </cell>
          <cell r="E564">
            <v>44377</v>
          </cell>
          <cell r="J564">
            <v>7.9</v>
          </cell>
          <cell r="K564">
            <v>3.15</v>
          </cell>
          <cell r="M564">
            <v>17.510000000000002</v>
          </cell>
        </row>
        <row r="565">
          <cell r="D565" t="str">
            <v>CONCEITO</v>
          </cell>
          <cell r="E565">
            <v>44377</v>
          </cell>
          <cell r="J565">
            <v>4.5</v>
          </cell>
          <cell r="K565">
            <v>2.38</v>
          </cell>
          <cell r="M565">
            <v>13.2</v>
          </cell>
        </row>
        <row r="566">
          <cell r="D566" t="str">
            <v>CONCEITO</v>
          </cell>
          <cell r="E566">
            <v>44377</v>
          </cell>
          <cell r="J566">
            <v>7.9</v>
          </cell>
          <cell r="K566">
            <v>3.05</v>
          </cell>
          <cell r="M566">
            <v>16.920000000000002</v>
          </cell>
        </row>
        <row r="567">
          <cell r="D567" t="str">
            <v>CONCEITO</v>
          </cell>
          <cell r="E567">
            <v>44377</v>
          </cell>
          <cell r="J567">
            <v>5.3</v>
          </cell>
          <cell r="K567">
            <v>2.4300000000000002</v>
          </cell>
          <cell r="M567">
            <v>13.5</v>
          </cell>
        </row>
        <row r="568">
          <cell r="D568" t="str">
            <v>CONCEITO</v>
          </cell>
          <cell r="E568">
            <v>44377</v>
          </cell>
          <cell r="J568">
            <v>4.8</v>
          </cell>
          <cell r="K568">
            <v>2.2999999999999998</v>
          </cell>
          <cell r="M568">
            <v>12.75</v>
          </cell>
        </row>
        <row r="569">
          <cell r="D569" t="str">
            <v>CONCEITO</v>
          </cell>
          <cell r="E569">
            <v>44377</v>
          </cell>
          <cell r="J569">
            <v>4.8</v>
          </cell>
          <cell r="K569">
            <v>2.2999999999999998</v>
          </cell>
          <cell r="M569">
            <v>12.75</v>
          </cell>
        </row>
        <row r="570">
          <cell r="D570" t="str">
            <v>CONCEITO</v>
          </cell>
          <cell r="E570">
            <v>44377</v>
          </cell>
          <cell r="J570">
            <v>4.7</v>
          </cell>
          <cell r="K570">
            <v>2.16</v>
          </cell>
          <cell r="M570">
            <v>12</v>
          </cell>
        </row>
        <row r="571">
          <cell r="D571" t="str">
            <v>CONCEITO</v>
          </cell>
          <cell r="E571">
            <v>44377</v>
          </cell>
          <cell r="J571">
            <v>9.35</v>
          </cell>
          <cell r="K571">
            <v>3.17</v>
          </cell>
          <cell r="M571">
            <v>17.59</v>
          </cell>
        </row>
        <row r="572">
          <cell r="D572" t="str">
            <v>CONCEITO</v>
          </cell>
          <cell r="E572">
            <v>44377</v>
          </cell>
          <cell r="J572">
            <v>23.76</v>
          </cell>
          <cell r="K572">
            <v>6.32</v>
          </cell>
          <cell r="M572">
            <v>35.11</v>
          </cell>
        </row>
        <row r="573">
          <cell r="D573" t="str">
            <v>CONCEITO</v>
          </cell>
          <cell r="E573">
            <v>44377</v>
          </cell>
          <cell r="J573">
            <v>22</v>
          </cell>
          <cell r="K573">
            <v>15.54</v>
          </cell>
          <cell r="M573">
            <v>42.42</v>
          </cell>
        </row>
        <row r="574">
          <cell r="D574" t="str">
            <v>CONCEITO</v>
          </cell>
          <cell r="E574">
            <v>44377</v>
          </cell>
          <cell r="J574">
            <v>10</v>
          </cell>
          <cell r="K574">
            <v>3.53</v>
          </cell>
          <cell r="M574">
            <v>18.16</v>
          </cell>
        </row>
        <row r="575">
          <cell r="D575" t="str">
            <v>CONCEITO</v>
          </cell>
          <cell r="E575">
            <v>44377</v>
          </cell>
          <cell r="J575">
            <v>3</v>
          </cell>
          <cell r="K575">
            <v>1.62</v>
          </cell>
          <cell r="M575">
            <v>9</v>
          </cell>
        </row>
        <row r="576">
          <cell r="D576" t="str">
            <v>CONCEITO</v>
          </cell>
          <cell r="E576">
            <v>44377</v>
          </cell>
          <cell r="J576">
            <v>31.9</v>
          </cell>
          <cell r="K576">
            <v>10.119999999999999</v>
          </cell>
          <cell r="M576">
            <v>46.25</v>
          </cell>
        </row>
        <row r="577">
          <cell r="D577" t="str">
            <v>CONCEITO</v>
          </cell>
          <cell r="E577">
            <v>44377</v>
          </cell>
          <cell r="J577">
            <v>19.8</v>
          </cell>
          <cell r="K577">
            <v>5.63</v>
          </cell>
          <cell r="M577">
            <v>28.86</v>
          </cell>
        </row>
        <row r="578">
          <cell r="D578" t="str">
            <v>CONCEITO</v>
          </cell>
          <cell r="E578">
            <v>44377</v>
          </cell>
          <cell r="J578">
            <v>19.07</v>
          </cell>
          <cell r="K578">
            <v>5.52</v>
          </cell>
          <cell r="M578">
            <v>27.93</v>
          </cell>
        </row>
        <row r="579">
          <cell r="D579" t="str">
            <v>CONCEITO</v>
          </cell>
          <cell r="E579">
            <v>44377</v>
          </cell>
          <cell r="J579">
            <v>99.8</v>
          </cell>
          <cell r="K579">
            <v>57.56</v>
          </cell>
          <cell r="M579">
            <v>160.62</v>
          </cell>
        </row>
        <row r="580">
          <cell r="D580" t="str">
            <v>CONCEITO</v>
          </cell>
          <cell r="E580">
            <v>44377</v>
          </cell>
          <cell r="J580">
            <v>8</v>
          </cell>
          <cell r="K580">
            <v>2.36</v>
          </cell>
          <cell r="M580">
            <v>13.11</v>
          </cell>
        </row>
        <row r="581">
          <cell r="D581" t="str">
            <v>CONCEITO</v>
          </cell>
          <cell r="E581">
            <v>44377</v>
          </cell>
          <cell r="J581">
            <v>4.5</v>
          </cell>
          <cell r="K581">
            <v>1.83</v>
          </cell>
          <cell r="M581">
            <v>7.87</v>
          </cell>
        </row>
        <row r="582">
          <cell r="D582" t="str">
            <v>CONCEITO</v>
          </cell>
          <cell r="E582">
            <v>44377</v>
          </cell>
          <cell r="J582">
            <v>0</v>
          </cell>
          <cell r="K582">
            <v>0</v>
          </cell>
          <cell r="M582">
            <v>0</v>
          </cell>
        </row>
        <row r="583">
          <cell r="D583" t="str">
            <v>CONCEITO</v>
          </cell>
          <cell r="E583">
            <v>44377</v>
          </cell>
          <cell r="J583">
            <v>0</v>
          </cell>
          <cell r="K583">
            <v>0</v>
          </cell>
          <cell r="M583">
            <v>0</v>
          </cell>
        </row>
        <row r="584">
          <cell r="D584" t="str">
            <v>CONCEITO</v>
          </cell>
          <cell r="E584">
            <v>44377</v>
          </cell>
          <cell r="J584">
            <v>0</v>
          </cell>
          <cell r="K584">
            <v>0</v>
          </cell>
          <cell r="M584">
            <v>0</v>
          </cell>
        </row>
        <row r="585">
          <cell r="D585" t="str">
            <v>CONCEITO</v>
          </cell>
          <cell r="E585">
            <v>44377</v>
          </cell>
          <cell r="J585">
            <v>0</v>
          </cell>
          <cell r="K585">
            <v>0</v>
          </cell>
          <cell r="M585">
            <v>0</v>
          </cell>
        </row>
        <row r="586">
          <cell r="D586" t="str">
            <v>CONCEITO</v>
          </cell>
          <cell r="E586">
            <v>44377</v>
          </cell>
          <cell r="J586">
            <v>0</v>
          </cell>
          <cell r="K586">
            <v>0</v>
          </cell>
          <cell r="M586">
            <v>0</v>
          </cell>
        </row>
        <row r="587">
          <cell r="D587" t="str">
            <v>CONCEITO</v>
          </cell>
          <cell r="E587">
            <v>44377</v>
          </cell>
          <cell r="J587">
            <v>0</v>
          </cell>
          <cell r="K587">
            <v>0</v>
          </cell>
          <cell r="M587">
            <v>0</v>
          </cell>
        </row>
        <row r="588">
          <cell r="D588" t="str">
            <v>CONCEITO</v>
          </cell>
          <cell r="E588">
            <v>44377</v>
          </cell>
          <cell r="J588">
            <v>0</v>
          </cell>
          <cell r="K588">
            <v>0</v>
          </cell>
          <cell r="M588">
            <v>0</v>
          </cell>
        </row>
        <row r="589">
          <cell r="D589" t="str">
            <v>CONCEITO</v>
          </cell>
          <cell r="E589">
            <v>44377</v>
          </cell>
          <cell r="J589">
            <v>8</v>
          </cell>
          <cell r="K589">
            <v>1.83</v>
          </cell>
          <cell r="M589">
            <v>7.98</v>
          </cell>
        </row>
        <row r="590">
          <cell r="D590" t="str">
            <v>CONCEITO</v>
          </cell>
          <cell r="E590">
            <v>44377</v>
          </cell>
          <cell r="J590">
            <v>20</v>
          </cell>
          <cell r="K590">
            <v>3.96</v>
          </cell>
          <cell r="M590">
            <v>22</v>
          </cell>
        </row>
        <row r="591">
          <cell r="D591" t="str">
            <v>CONCEITO</v>
          </cell>
          <cell r="E591">
            <v>44377</v>
          </cell>
          <cell r="J591">
            <v>7.26</v>
          </cell>
          <cell r="K591">
            <v>4.5</v>
          </cell>
          <cell r="M591">
            <v>0.12</v>
          </cell>
        </row>
        <row r="592">
          <cell r="D592" t="str">
            <v>CONCEITO</v>
          </cell>
          <cell r="E592">
            <v>44377</v>
          </cell>
          <cell r="J592">
            <v>7.26</v>
          </cell>
          <cell r="K592">
            <v>4.5</v>
          </cell>
          <cell r="M592">
            <v>0.12</v>
          </cell>
        </row>
        <row r="593">
          <cell r="D593" t="str">
            <v>CONCEITO</v>
          </cell>
          <cell r="E593">
            <v>44377</v>
          </cell>
          <cell r="J593">
            <v>9.68</v>
          </cell>
          <cell r="K593">
            <v>4.5</v>
          </cell>
          <cell r="M593">
            <v>0.12</v>
          </cell>
        </row>
        <row r="594">
          <cell r="D594" t="str">
            <v>CONCEITO</v>
          </cell>
          <cell r="E594">
            <v>44377</v>
          </cell>
          <cell r="J594">
            <v>56</v>
          </cell>
          <cell r="K594">
            <v>13.19</v>
          </cell>
          <cell r="M594">
            <v>54.95</v>
          </cell>
        </row>
        <row r="595">
          <cell r="D595" t="str">
            <v>CONCEITO</v>
          </cell>
          <cell r="E595">
            <v>44377</v>
          </cell>
          <cell r="J595">
            <v>158.69999999999999</v>
          </cell>
          <cell r="K595">
            <v>54.989999999999995</v>
          </cell>
          <cell r="M595">
            <v>196.11</v>
          </cell>
        </row>
        <row r="596">
          <cell r="D596" t="str">
            <v>CONCEITO</v>
          </cell>
          <cell r="E596">
            <v>44377</v>
          </cell>
          <cell r="J596">
            <v>32.1</v>
          </cell>
          <cell r="K596">
            <v>14.38</v>
          </cell>
          <cell r="M596">
            <v>0.37</v>
          </cell>
        </row>
        <row r="597">
          <cell r="D597" t="str">
            <v>CONCEITO</v>
          </cell>
          <cell r="E597">
            <v>44377</v>
          </cell>
          <cell r="J597">
            <v>36.9</v>
          </cell>
          <cell r="K597">
            <v>16.18</v>
          </cell>
          <cell r="M597">
            <v>0.41</v>
          </cell>
        </row>
        <row r="598">
          <cell r="D598" t="str">
            <v>CONCEITO</v>
          </cell>
          <cell r="E598">
            <v>44377</v>
          </cell>
          <cell r="J598">
            <v>39.9</v>
          </cell>
          <cell r="K598">
            <v>17.98</v>
          </cell>
          <cell r="M598">
            <v>0.46</v>
          </cell>
        </row>
        <row r="599">
          <cell r="D599" t="str">
            <v>CONCEITO</v>
          </cell>
          <cell r="E599">
            <v>44377</v>
          </cell>
          <cell r="J599">
            <v>43.9</v>
          </cell>
          <cell r="K599">
            <v>21.58</v>
          </cell>
          <cell r="M599">
            <v>0</v>
          </cell>
        </row>
        <row r="600">
          <cell r="D600" t="str">
            <v>CONCEITO</v>
          </cell>
          <cell r="E600">
            <v>44377</v>
          </cell>
          <cell r="J600">
            <v>52.9</v>
          </cell>
          <cell r="K600">
            <v>19.78</v>
          </cell>
          <cell r="M600">
            <v>0.5</v>
          </cell>
        </row>
        <row r="601">
          <cell r="D601" t="str">
            <v>CONCEITO</v>
          </cell>
          <cell r="E601">
            <v>44377</v>
          </cell>
          <cell r="J601">
            <v>110.69999999999999</v>
          </cell>
          <cell r="K601">
            <v>51.78</v>
          </cell>
          <cell r="M601">
            <v>88.83</v>
          </cell>
        </row>
        <row r="602">
          <cell r="D602" t="str">
            <v>CONCEITO</v>
          </cell>
          <cell r="E602">
            <v>44377</v>
          </cell>
          <cell r="J602">
            <v>49.9</v>
          </cell>
          <cell r="K602">
            <v>25.18</v>
          </cell>
          <cell r="M602">
            <v>0.64</v>
          </cell>
        </row>
        <row r="603">
          <cell r="D603" t="str">
            <v>CONCEITO</v>
          </cell>
          <cell r="E603">
            <v>44377</v>
          </cell>
          <cell r="J603">
            <v>49.9</v>
          </cell>
          <cell r="K603">
            <v>25.18</v>
          </cell>
          <cell r="M603">
            <v>0.64</v>
          </cell>
        </row>
        <row r="604">
          <cell r="D604" t="str">
            <v>CONCEITO</v>
          </cell>
          <cell r="E604">
            <v>44377</v>
          </cell>
          <cell r="J604">
            <v>-52.9</v>
          </cell>
          <cell r="K604">
            <v>0</v>
          </cell>
          <cell r="M604">
            <v>-129.9</v>
          </cell>
        </row>
        <row r="605">
          <cell r="D605" t="str">
            <v>CONCEITO</v>
          </cell>
          <cell r="E605">
            <v>44377</v>
          </cell>
          <cell r="J605">
            <v>49.9</v>
          </cell>
          <cell r="K605">
            <v>28.78</v>
          </cell>
          <cell r="M605">
            <v>0.73</v>
          </cell>
        </row>
        <row r="606">
          <cell r="D606" t="str">
            <v>CONCEITO</v>
          </cell>
          <cell r="E606">
            <v>44377</v>
          </cell>
          <cell r="J606">
            <v>49.9</v>
          </cell>
          <cell r="K606">
            <v>28.78</v>
          </cell>
          <cell r="M606">
            <v>0.73</v>
          </cell>
        </row>
        <row r="607">
          <cell r="D607" t="str">
            <v>CONCEITO</v>
          </cell>
          <cell r="E607">
            <v>44377</v>
          </cell>
          <cell r="J607">
            <v>54.9</v>
          </cell>
          <cell r="K607">
            <v>28.78</v>
          </cell>
          <cell r="M607">
            <v>0.73</v>
          </cell>
        </row>
        <row r="608">
          <cell r="D608" t="str">
            <v>CONCEITO</v>
          </cell>
          <cell r="E608">
            <v>44377</v>
          </cell>
          <cell r="J608">
            <v>54.9</v>
          </cell>
          <cell r="K608">
            <v>28.78</v>
          </cell>
          <cell r="M608">
            <v>0.73</v>
          </cell>
        </row>
        <row r="609">
          <cell r="D609" t="str">
            <v>CONCEITO</v>
          </cell>
          <cell r="E609">
            <v>44377</v>
          </cell>
          <cell r="J609">
            <v>479.6</v>
          </cell>
          <cell r="K609">
            <v>83.73</v>
          </cell>
          <cell r="M609">
            <v>465.2</v>
          </cell>
        </row>
        <row r="610">
          <cell r="D610" t="str">
            <v>CONCEITO</v>
          </cell>
          <cell r="E610">
            <v>44377</v>
          </cell>
          <cell r="J610">
            <v>-59.9</v>
          </cell>
          <cell r="K610">
            <v>0</v>
          </cell>
          <cell r="M610">
            <v>-161.91</v>
          </cell>
        </row>
        <row r="611">
          <cell r="D611" t="str">
            <v>GRAND SHOPPING</v>
          </cell>
          <cell r="E611">
            <v>44377</v>
          </cell>
          <cell r="J611">
            <v>6345</v>
          </cell>
          <cell r="K611">
            <v>3832.0200000000004</v>
          </cell>
          <cell r="M611">
            <v>20030.400000000001</v>
          </cell>
        </row>
        <row r="612">
          <cell r="D612" t="str">
            <v>GRAND SHOPPING</v>
          </cell>
          <cell r="E612">
            <v>44377</v>
          </cell>
          <cell r="J612">
            <v>2716.6000000000004</v>
          </cell>
          <cell r="K612">
            <v>1486.6806000000001</v>
          </cell>
          <cell r="M612">
            <v>8038.28</v>
          </cell>
        </row>
        <row r="613">
          <cell r="D613" t="str">
            <v>GRAND SHOPPING</v>
          </cell>
          <cell r="E613">
            <v>44377</v>
          </cell>
          <cell r="J613">
            <v>2044.5</v>
          </cell>
          <cell r="K613">
            <v>1268.8892000000001</v>
          </cell>
          <cell r="M613">
            <v>6777.2999999999993</v>
          </cell>
        </row>
        <row r="614">
          <cell r="D614" t="str">
            <v>GRAND SHOPPING</v>
          </cell>
          <cell r="E614">
            <v>44377</v>
          </cell>
          <cell r="J614">
            <v>2077.4</v>
          </cell>
          <cell r="K614">
            <v>1231.8904</v>
          </cell>
          <cell r="M614">
            <v>6340.62</v>
          </cell>
        </row>
        <row r="615">
          <cell r="D615" t="str">
            <v>GRAND SHOPPING</v>
          </cell>
          <cell r="E615">
            <v>44377</v>
          </cell>
          <cell r="J615">
            <v>1687.4</v>
          </cell>
          <cell r="K615">
            <v>1022.8295999999999</v>
          </cell>
          <cell r="M615">
            <v>5662.54</v>
          </cell>
        </row>
        <row r="616">
          <cell r="D616" t="str">
            <v>GRAND SHOPPING</v>
          </cell>
          <cell r="E616">
            <v>44377</v>
          </cell>
          <cell r="J616">
            <v>1747.5000000000002</v>
          </cell>
          <cell r="K616">
            <v>1040.23</v>
          </cell>
          <cell r="M616">
            <v>5517</v>
          </cell>
        </row>
        <row r="617">
          <cell r="D617" t="str">
            <v>GRAND SHOPPING</v>
          </cell>
          <cell r="E617">
            <v>44377</v>
          </cell>
          <cell r="J617">
            <v>1537.8000000000002</v>
          </cell>
          <cell r="K617">
            <v>955.38080000000002</v>
          </cell>
          <cell r="M617">
            <v>5072.9800000000005</v>
          </cell>
        </row>
        <row r="618">
          <cell r="D618" t="str">
            <v>GRAND SHOPPING</v>
          </cell>
          <cell r="E618">
            <v>44377</v>
          </cell>
          <cell r="J618">
            <v>2732.2000000000003</v>
          </cell>
          <cell r="K618">
            <v>1141.2311999999999</v>
          </cell>
          <cell r="M618">
            <v>6143.08</v>
          </cell>
        </row>
        <row r="619">
          <cell r="D619" t="str">
            <v>GRAND SHOPPING</v>
          </cell>
          <cell r="E619">
            <v>44377</v>
          </cell>
          <cell r="J619">
            <v>1264</v>
          </cell>
          <cell r="K619">
            <v>758.44960000000003</v>
          </cell>
          <cell r="M619">
            <v>3963.36</v>
          </cell>
        </row>
        <row r="620">
          <cell r="D620" t="str">
            <v>GRAND SHOPPING</v>
          </cell>
          <cell r="E620">
            <v>44377</v>
          </cell>
          <cell r="J620">
            <v>3595.0000000000005</v>
          </cell>
          <cell r="K620">
            <v>1478.58</v>
          </cell>
          <cell r="M620">
            <v>6554.0000000000009</v>
          </cell>
        </row>
        <row r="621">
          <cell r="D621" t="str">
            <v>GRAND SHOPPING</v>
          </cell>
          <cell r="E621">
            <v>44377</v>
          </cell>
          <cell r="J621">
            <v>1185</v>
          </cell>
          <cell r="K621">
            <v>851.71950000000004</v>
          </cell>
          <cell r="M621">
            <v>3484.9500000000003</v>
          </cell>
        </row>
        <row r="622">
          <cell r="D622" t="str">
            <v>GRAND SHOPPING</v>
          </cell>
          <cell r="E622">
            <v>44377</v>
          </cell>
          <cell r="J622">
            <v>625.9</v>
          </cell>
          <cell r="K622">
            <v>441.6995</v>
          </cell>
          <cell r="M622">
            <v>2451.79</v>
          </cell>
        </row>
        <row r="623">
          <cell r="D623" t="str">
            <v>GRAND SHOPPING</v>
          </cell>
          <cell r="E623">
            <v>44377</v>
          </cell>
          <cell r="J623">
            <v>3307.4</v>
          </cell>
          <cell r="K623">
            <v>1337.5696</v>
          </cell>
          <cell r="M623">
            <v>5927.56</v>
          </cell>
        </row>
        <row r="624">
          <cell r="D624" t="str">
            <v>GRAND SHOPPING</v>
          </cell>
          <cell r="E624">
            <v>44377</v>
          </cell>
          <cell r="J624">
            <v>600</v>
          </cell>
          <cell r="K624">
            <v>406.64</v>
          </cell>
          <cell r="M624">
            <v>2259.1</v>
          </cell>
        </row>
        <row r="625">
          <cell r="D625" t="str">
            <v>GRAND SHOPPING</v>
          </cell>
          <cell r="E625">
            <v>44377</v>
          </cell>
          <cell r="J625">
            <v>1294.2</v>
          </cell>
          <cell r="K625">
            <v>537.93000000000006</v>
          </cell>
          <cell r="M625">
            <v>2986.92</v>
          </cell>
        </row>
        <row r="626">
          <cell r="D626" t="str">
            <v>GRAND SHOPPING</v>
          </cell>
          <cell r="E626">
            <v>44377</v>
          </cell>
          <cell r="J626">
            <v>1716</v>
          </cell>
          <cell r="K626">
            <v>756.90940000000001</v>
          </cell>
          <cell r="M626">
            <v>3489.46</v>
          </cell>
        </row>
        <row r="627">
          <cell r="D627" t="str">
            <v>GRAND SHOPPING</v>
          </cell>
          <cell r="E627">
            <v>44377</v>
          </cell>
          <cell r="J627">
            <v>1738</v>
          </cell>
          <cell r="K627">
            <v>772.32979999999998</v>
          </cell>
          <cell r="M627">
            <v>3373.26</v>
          </cell>
        </row>
        <row r="628">
          <cell r="D628" t="str">
            <v>GRAND SHOPPING</v>
          </cell>
          <cell r="E628">
            <v>44377</v>
          </cell>
          <cell r="J628">
            <v>483</v>
          </cell>
          <cell r="K628">
            <v>291.90980000000002</v>
          </cell>
          <cell r="M628">
            <v>1621.6899999999998</v>
          </cell>
        </row>
        <row r="629">
          <cell r="D629" t="str">
            <v>GRAND SHOPPING</v>
          </cell>
          <cell r="E629">
            <v>44377</v>
          </cell>
          <cell r="J629">
            <v>1659</v>
          </cell>
          <cell r="K629">
            <v>726.03089999999997</v>
          </cell>
          <cell r="M629">
            <v>3225.6</v>
          </cell>
        </row>
        <row r="630">
          <cell r="D630" t="str">
            <v>GRAND SHOPPING</v>
          </cell>
          <cell r="E630">
            <v>44377</v>
          </cell>
          <cell r="J630">
            <v>1584</v>
          </cell>
          <cell r="K630">
            <v>712.79039999999998</v>
          </cell>
          <cell r="M630">
            <v>3105.6000000000004</v>
          </cell>
        </row>
        <row r="631">
          <cell r="D631" t="str">
            <v>GRAND SHOPPING</v>
          </cell>
          <cell r="E631">
            <v>44377</v>
          </cell>
          <cell r="J631">
            <v>1386</v>
          </cell>
          <cell r="K631">
            <v>621.50970000000007</v>
          </cell>
          <cell r="M631">
            <v>2706.0600000000004</v>
          </cell>
        </row>
        <row r="632">
          <cell r="D632" t="str">
            <v>GRAND SHOPPING</v>
          </cell>
          <cell r="E632">
            <v>44377</v>
          </cell>
          <cell r="J632">
            <v>1386</v>
          </cell>
          <cell r="K632">
            <v>611.90010000000007</v>
          </cell>
          <cell r="M632">
            <v>2681.49</v>
          </cell>
        </row>
        <row r="633">
          <cell r="D633" t="str">
            <v>GRAND SHOPPING</v>
          </cell>
          <cell r="E633">
            <v>44377</v>
          </cell>
          <cell r="J633">
            <v>1320</v>
          </cell>
          <cell r="K633">
            <v>596.01</v>
          </cell>
          <cell r="M633">
            <v>2545.6</v>
          </cell>
        </row>
        <row r="634">
          <cell r="D634" t="str">
            <v>GRAND SHOPPING</v>
          </cell>
          <cell r="E634">
            <v>44377</v>
          </cell>
          <cell r="J634">
            <v>665.6</v>
          </cell>
          <cell r="K634">
            <v>312.82029999999997</v>
          </cell>
          <cell r="M634">
            <v>1593.93</v>
          </cell>
        </row>
        <row r="635">
          <cell r="D635" t="str">
            <v>GRAND SHOPPING</v>
          </cell>
          <cell r="E635">
            <v>44377</v>
          </cell>
          <cell r="J635">
            <v>665.6</v>
          </cell>
          <cell r="K635">
            <v>282.96969999999999</v>
          </cell>
          <cell r="M635">
            <v>1557.14</v>
          </cell>
        </row>
        <row r="636">
          <cell r="D636" t="str">
            <v>GRAND SHOPPING</v>
          </cell>
          <cell r="E636">
            <v>44377</v>
          </cell>
          <cell r="J636">
            <v>910.4</v>
          </cell>
          <cell r="K636">
            <v>439.08</v>
          </cell>
          <cell r="M636">
            <v>1953.28</v>
          </cell>
        </row>
        <row r="637">
          <cell r="D637" t="str">
            <v>GRAND SHOPPING</v>
          </cell>
          <cell r="E637">
            <v>44377</v>
          </cell>
          <cell r="J637">
            <v>414</v>
          </cell>
          <cell r="K637">
            <v>371.37</v>
          </cell>
          <cell r="M637">
            <v>1388.46</v>
          </cell>
        </row>
        <row r="638">
          <cell r="D638" t="str">
            <v>GRAND SHOPPING</v>
          </cell>
          <cell r="E638">
            <v>44377</v>
          </cell>
          <cell r="J638">
            <v>349.5</v>
          </cell>
          <cell r="K638">
            <v>202.54000000000002</v>
          </cell>
          <cell r="M638">
            <v>1123.75</v>
          </cell>
        </row>
        <row r="639">
          <cell r="D639" t="str">
            <v>GRAND SHOPPING</v>
          </cell>
          <cell r="E639">
            <v>44377</v>
          </cell>
          <cell r="J639">
            <v>300</v>
          </cell>
          <cell r="K639">
            <v>191.61</v>
          </cell>
          <cell r="M639">
            <v>1062.55</v>
          </cell>
        </row>
        <row r="640">
          <cell r="D640" t="str">
            <v>GRAND SHOPPING</v>
          </cell>
          <cell r="E640">
            <v>44377</v>
          </cell>
          <cell r="J640">
            <v>739.69999999999993</v>
          </cell>
          <cell r="K640">
            <v>378.25970000000001</v>
          </cell>
          <cell r="M640">
            <v>1679.86</v>
          </cell>
        </row>
        <row r="641">
          <cell r="D641" t="str">
            <v>GRAND SHOPPING</v>
          </cell>
          <cell r="E641">
            <v>44377</v>
          </cell>
          <cell r="J641">
            <v>796.6</v>
          </cell>
          <cell r="K641">
            <v>378.97019999999998</v>
          </cell>
          <cell r="M641">
            <v>1734.32</v>
          </cell>
        </row>
        <row r="642">
          <cell r="D642" t="str">
            <v>GRAND SHOPPING</v>
          </cell>
          <cell r="E642">
            <v>44377</v>
          </cell>
          <cell r="J642">
            <v>924</v>
          </cell>
          <cell r="K642">
            <v>425.0498</v>
          </cell>
          <cell r="M642">
            <v>1893.2199999999998</v>
          </cell>
        </row>
        <row r="643">
          <cell r="D643" t="str">
            <v>GRAND SHOPPING</v>
          </cell>
          <cell r="E643">
            <v>44377</v>
          </cell>
          <cell r="J643">
            <v>524.30000000000007</v>
          </cell>
          <cell r="K643">
            <v>244.37979999999999</v>
          </cell>
          <cell r="M643">
            <v>1286.46</v>
          </cell>
        </row>
        <row r="644">
          <cell r="D644" t="str">
            <v>GRAND SHOPPING</v>
          </cell>
          <cell r="E644">
            <v>44377</v>
          </cell>
          <cell r="J644">
            <v>341.4</v>
          </cell>
          <cell r="K644">
            <v>199.66019999999997</v>
          </cell>
          <cell r="M644">
            <v>1037.0999999999999</v>
          </cell>
        </row>
        <row r="645">
          <cell r="D645" t="str">
            <v>GRAND SHOPPING</v>
          </cell>
          <cell r="E645">
            <v>44377</v>
          </cell>
          <cell r="J645">
            <v>796.6</v>
          </cell>
          <cell r="K645">
            <v>392.36959999999999</v>
          </cell>
          <cell r="M645">
            <v>1683.78</v>
          </cell>
        </row>
        <row r="646">
          <cell r="D646" t="str">
            <v>GRAND SHOPPING</v>
          </cell>
          <cell r="E646">
            <v>44377</v>
          </cell>
          <cell r="J646">
            <v>240</v>
          </cell>
          <cell r="K646">
            <v>158.79</v>
          </cell>
          <cell r="M646">
            <v>882.16</v>
          </cell>
        </row>
        <row r="647">
          <cell r="D647" t="str">
            <v>GRAND SHOPPING</v>
          </cell>
          <cell r="E647">
            <v>44377</v>
          </cell>
          <cell r="J647">
            <v>605</v>
          </cell>
          <cell r="K647">
            <v>336.26009999999997</v>
          </cell>
          <cell r="M647">
            <v>1419.66</v>
          </cell>
        </row>
        <row r="648">
          <cell r="D648" t="str">
            <v>GRAND SHOPPING</v>
          </cell>
          <cell r="E648">
            <v>44377</v>
          </cell>
          <cell r="J648">
            <v>468.30000000000007</v>
          </cell>
          <cell r="K648">
            <v>206.7303</v>
          </cell>
          <cell r="M648">
            <v>1148.49</v>
          </cell>
        </row>
        <row r="649">
          <cell r="D649" t="str">
            <v>GRAND SHOPPING</v>
          </cell>
          <cell r="E649">
            <v>44377</v>
          </cell>
          <cell r="J649">
            <v>259.60000000000002</v>
          </cell>
          <cell r="K649">
            <v>159.77000000000001</v>
          </cell>
          <cell r="M649">
            <v>887.64</v>
          </cell>
        </row>
        <row r="650">
          <cell r="D650" t="str">
            <v>GRAND SHOPPING</v>
          </cell>
          <cell r="E650">
            <v>44377</v>
          </cell>
          <cell r="J650">
            <v>483</v>
          </cell>
          <cell r="K650">
            <v>226.69990000000001</v>
          </cell>
          <cell r="M650">
            <v>1163.6099999999999</v>
          </cell>
        </row>
        <row r="651">
          <cell r="D651" t="str">
            <v>GRAND SHOPPING</v>
          </cell>
          <cell r="E651">
            <v>44377</v>
          </cell>
          <cell r="J651">
            <v>440</v>
          </cell>
          <cell r="K651">
            <v>226.63040000000001</v>
          </cell>
          <cell r="M651">
            <v>1119.2</v>
          </cell>
        </row>
        <row r="652">
          <cell r="D652" t="str">
            <v>GRAND SHOPPING</v>
          </cell>
          <cell r="E652">
            <v>44377</v>
          </cell>
          <cell r="J652">
            <v>359.6</v>
          </cell>
          <cell r="K652">
            <v>233.9</v>
          </cell>
          <cell r="M652">
            <v>1039.5999999999999</v>
          </cell>
        </row>
        <row r="653">
          <cell r="D653" t="str">
            <v>GRAND SHOPPING</v>
          </cell>
          <cell r="E653">
            <v>44377</v>
          </cell>
          <cell r="J653">
            <v>435.15000000000003</v>
          </cell>
          <cell r="K653">
            <v>192.06990000000002</v>
          </cell>
          <cell r="M653">
            <v>1067.1299999999999</v>
          </cell>
        </row>
        <row r="654">
          <cell r="D654" t="str">
            <v>GRAND SHOPPING</v>
          </cell>
          <cell r="E654">
            <v>44377</v>
          </cell>
          <cell r="J654">
            <v>973.7</v>
          </cell>
          <cell r="K654">
            <v>379.32049999999998</v>
          </cell>
          <cell r="M654">
            <v>1791.6599999999999</v>
          </cell>
        </row>
        <row r="655">
          <cell r="D655" t="str">
            <v>GRAND SHOPPING</v>
          </cell>
          <cell r="E655">
            <v>44377</v>
          </cell>
          <cell r="J655">
            <v>399.6</v>
          </cell>
          <cell r="K655">
            <v>182.32</v>
          </cell>
          <cell r="M655">
            <v>1012.88</v>
          </cell>
        </row>
        <row r="656">
          <cell r="D656" t="str">
            <v>GRAND SHOPPING</v>
          </cell>
          <cell r="E656">
            <v>44377</v>
          </cell>
          <cell r="J656">
            <v>401.40000000000003</v>
          </cell>
          <cell r="K656">
            <v>172.6902</v>
          </cell>
          <cell r="M656">
            <v>959.40000000000009</v>
          </cell>
        </row>
        <row r="657">
          <cell r="D657" t="str">
            <v>GRAND SHOPPING</v>
          </cell>
          <cell r="E657">
            <v>44377</v>
          </cell>
          <cell r="J657">
            <v>180</v>
          </cell>
          <cell r="K657">
            <v>119.1999</v>
          </cell>
          <cell r="M657">
            <v>662.25</v>
          </cell>
        </row>
        <row r="658">
          <cell r="D658" t="str">
            <v>GRAND SHOPPING</v>
          </cell>
          <cell r="E658">
            <v>44377</v>
          </cell>
          <cell r="J658">
            <v>366.84</v>
          </cell>
          <cell r="K658">
            <v>160.0299</v>
          </cell>
          <cell r="M658">
            <v>889.11</v>
          </cell>
        </row>
        <row r="659">
          <cell r="D659" t="str">
            <v>GRAND SHOPPING</v>
          </cell>
          <cell r="E659">
            <v>44377</v>
          </cell>
          <cell r="J659">
            <v>371.77</v>
          </cell>
          <cell r="K659">
            <v>158.02010000000001</v>
          </cell>
          <cell r="M659">
            <v>885.15</v>
          </cell>
        </row>
        <row r="660">
          <cell r="D660" t="str">
            <v>GRAND SHOPPING</v>
          </cell>
          <cell r="E660">
            <v>44377</v>
          </cell>
          <cell r="J660">
            <v>285</v>
          </cell>
          <cell r="K660">
            <v>134.91</v>
          </cell>
          <cell r="M660">
            <v>749.5</v>
          </cell>
        </row>
        <row r="661">
          <cell r="D661" t="str">
            <v>GRAND SHOPPING</v>
          </cell>
          <cell r="E661">
            <v>44377</v>
          </cell>
          <cell r="J661">
            <v>790.90000000000009</v>
          </cell>
          <cell r="K661">
            <v>282.89030000000002</v>
          </cell>
          <cell r="M661">
            <v>1397.55</v>
          </cell>
        </row>
        <row r="662">
          <cell r="D662" t="str">
            <v>GRAND SHOPPING</v>
          </cell>
          <cell r="E662">
            <v>44377</v>
          </cell>
          <cell r="J662">
            <v>318.60000000000002</v>
          </cell>
          <cell r="K662">
            <v>167.71019999999999</v>
          </cell>
          <cell r="M662">
            <v>805.80000000000007</v>
          </cell>
        </row>
        <row r="663">
          <cell r="D663" t="str">
            <v>GRAND SHOPPING</v>
          </cell>
          <cell r="E663">
            <v>44377</v>
          </cell>
          <cell r="J663">
            <v>269.5</v>
          </cell>
          <cell r="K663">
            <v>120.37</v>
          </cell>
          <cell r="M663">
            <v>668.7</v>
          </cell>
        </row>
        <row r="664">
          <cell r="D664" t="str">
            <v>GRAND SHOPPING</v>
          </cell>
          <cell r="E664">
            <v>44377</v>
          </cell>
          <cell r="J664">
            <v>285</v>
          </cell>
          <cell r="K664">
            <v>122.88</v>
          </cell>
          <cell r="M664">
            <v>682.69999999999993</v>
          </cell>
        </row>
        <row r="665">
          <cell r="D665" t="str">
            <v>GRAND SHOPPING</v>
          </cell>
          <cell r="E665">
            <v>44377</v>
          </cell>
          <cell r="J665">
            <v>267.60000000000002</v>
          </cell>
          <cell r="K665">
            <v>152.91</v>
          </cell>
          <cell r="M665">
            <v>679.6</v>
          </cell>
        </row>
        <row r="666">
          <cell r="D666" t="str">
            <v>GRAND SHOPPING</v>
          </cell>
          <cell r="E666">
            <v>44377</v>
          </cell>
          <cell r="J666">
            <v>265.55</v>
          </cell>
          <cell r="K666">
            <v>114.56</v>
          </cell>
          <cell r="M666">
            <v>636.5</v>
          </cell>
        </row>
        <row r="667">
          <cell r="D667" t="str">
            <v>GRAND SHOPPING</v>
          </cell>
          <cell r="E667">
            <v>44377</v>
          </cell>
          <cell r="J667">
            <v>256.05</v>
          </cell>
          <cell r="K667">
            <v>140.29</v>
          </cell>
          <cell r="M667">
            <v>649.5</v>
          </cell>
        </row>
        <row r="668">
          <cell r="D668" t="str">
            <v>GRAND SHOPPING</v>
          </cell>
          <cell r="E668">
            <v>44377</v>
          </cell>
          <cell r="J668">
            <v>323</v>
          </cell>
          <cell r="K668">
            <v>134.14950000000002</v>
          </cell>
          <cell r="M668">
            <v>709.46</v>
          </cell>
        </row>
        <row r="669">
          <cell r="D669" t="str">
            <v>GRAND SHOPPING</v>
          </cell>
          <cell r="E669">
            <v>44377</v>
          </cell>
          <cell r="J669">
            <v>227.6</v>
          </cell>
          <cell r="K669">
            <v>120.2</v>
          </cell>
          <cell r="M669">
            <v>599.20000000000005</v>
          </cell>
        </row>
        <row r="670">
          <cell r="D670" t="str">
            <v>GRAND SHOPPING</v>
          </cell>
          <cell r="E670">
            <v>44377</v>
          </cell>
          <cell r="J670">
            <v>230</v>
          </cell>
          <cell r="K670">
            <v>105.31</v>
          </cell>
          <cell r="M670">
            <v>585.1</v>
          </cell>
        </row>
        <row r="671">
          <cell r="D671" t="str">
            <v>GRAND SHOPPING</v>
          </cell>
          <cell r="E671">
            <v>44377</v>
          </cell>
          <cell r="J671">
            <v>284.5</v>
          </cell>
          <cell r="K671">
            <v>147.6</v>
          </cell>
          <cell r="M671">
            <v>681.1</v>
          </cell>
        </row>
        <row r="672">
          <cell r="D672" t="str">
            <v>GRAND SHOPPING</v>
          </cell>
          <cell r="E672">
            <v>44377</v>
          </cell>
          <cell r="J672">
            <v>155.80000000000001</v>
          </cell>
          <cell r="K672">
            <v>87.95</v>
          </cell>
          <cell r="M672">
            <v>488.62</v>
          </cell>
        </row>
        <row r="673">
          <cell r="D673" t="str">
            <v>GRAND SHOPPING</v>
          </cell>
          <cell r="E673">
            <v>44377</v>
          </cell>
          <cell r="J673">
            <v>129.80000000000001</v>
          </cell>
          <cell r="K673">
            <v>81.180000000000007</v>
          </cell>
          <cell r="M673">
            <v>451</v>
          </cell>
        </row>
        <row r="674">
          <cell r="D674" t="str">
            <v>GRAND SHOPPING</v>
          </cell>
          <cell r="E674">
            <v>44377</v>
          </cell>
          <cell r="J674">
            <v>319.2</v>
          </cell>
          <cell r="K674">
            <v>124.79040000000001</v>
          </cell>
          <cell r="M674">
            <v>682.88</v>
          </cell>
        </row>
        <row r="675">
          <cell r="D675" t="str">
            <v>GRAND SHOPPING</v>
          </cell>
          <cell r="E675">
            <v>44377</v>
          </cell>
          <cell r="J675">
            <v>120</v>
          </cell>
          <cell r="K675">
            <v>78.72</v>
          </cell>
          <cell r="M675">
            <v>437.32</v>
          </cell>
        </row>
        <row r="676">
          <cell r="D676" t="str">
            <v>GRAND SHOPPING</v>
          </cell>
          <cell r="E676">
            <v>44377</v>
          </cell>
          <cell r="J676">
            <v>192</v>
          </cell>
          <cell r="K676">
            <v>92.67</v>
          </cell>
          <cell r="M676">
            <v>514.84</v>
          </cell>
        </row>
        <row r="677">
          <cell r="D677" t="str">
            <v>GRAND SHOPPING</v>
          </cell>
          <cell r="E677">
            <v>44377</v>
          </cell>
          <cell r="J677">
            <v>324.5</v>
          </cell>
          <cell r="K677">
            <v>121.15</v>
          </cell>
          <cell r="M677">
            <v>673.1</v>
          </cell>
        </row>
        <row r="678">
          <cell r="D678" t="str">
            <v>GRAND SHOPPING</v>
          </cell>
          <cell r="E678">
            <v>44377</v>
          </cell>
          <cell r="J678">
            <v>279.60000000000002</v>
          </cell>
          <cell r="K678">
            <v>168.97</v>
          </cell>
          <cell r="M678">
            <v>669.04</v>
          </cell>
        </row>
        <row r="679">
          <cell r="D679" t="str">
            <v>GRAND SHOPPING</v>
          </cell>
          <cell r="E679">
            <v>44377</v>
          </cell>
          <cell r="J679">
            <v>200.70000000000002</v>
          </cell>
          <cell r="K679">
            <v>91.74</v>
          </cell>
          <cell r="M679">
            <v>509.70000000000005</v>
          </cell>
        </row>
        <row r="680">
          <cell r="D680" t="str">
            <v>GRAND SHOPPING</v>
          </cell>
          <cell r="E680">
            <v>44377</v>
          </cell>
          <cell r="J680">
            <v>117.8</v>
          </cell>
          <cell r="K680">
            <v>73.53</v>
          </cell>
          <cell r="M680">
            <v>408.5</v>
          </cell>
        </row>
        <row r="681">
          <cell r="D681" t="str">
            <v>GRAND SHOPPING</v>
          </cell>
          <cell r="E681">
            <v>44377</v>
          </cell>
          <cell r="J681">
            <v>237</v>
          </cell>
          <cell r="K681">
            <v>103.77000000000001</v>
          </cell>
          <cell r="M681">
            <v>557.43000000000006</v>
          </cell>
        </row>
        <row r="682">
          <cell r="D682" t="str">
            <v>GRAND SHOPPING</v>
          </cell>
          <cell r="E682">
            <v>44377</v>
          </cell>
          <cell r="J682">
            <v>99.8</v>
          </cell>
          <cell r="K682">
            <v>68.36</v>
          </cell>
          <cell r="M682">
            <v>379.82</v>
          </cell>
        </row>
        <row r="683">
          <cell r="D683" t="str">
            <v>GRAND SHOPPING</v>
          </cell>
          <cell r="E683">
            <v>44377</v>
          </cell>
          <cell r="J683">
            <v>1303.5</v>
          </cell>
          <cell r="K683">
            <v>441.40050000000002</v>
          </cell>
          <cell r="M683">
            <v>1953.4499999999998</v>
          </cell>
        </row>
        <row r="684">
          <cell r="D684" t="str">
            <v>GRAND SHOPPING</v>
          </cell>
          <cell r="E684">
            <v>44377</v>
          </cell>
          <cell r="J684">
            <v>284.5</v>
          </cell>
          <cell r="K684">
            <v>128.94</v>
          </cell>
          <cell r="M684">
            <v>609.20000000000005</v>
          </cell>
        </row>
        <row r="685">
          <cell r="D685" t="str">
            <v>GRAND SHOPPING</v>
          </cell>
          <cell r="E685">
            <v>44377</v>
          </cell>
          <cell r="J685">
            <v>188.73</v>
          </cell>
          <cell r="K685">
            <v>83.460000000000008</v>
          </cell>
          <cell r="M685">
            <v>463.71</v>
          </cell>
        </row>
        <row r="686">
          <cell r="D686" t="str">
            <v>GRAND SHOPPING</v>
          </cell>
          <cell r="E686">
            <v>44377</v>
          </cell>
          <cell r="J686">
            <v>179.7</v>
          </cell>
          <cell r="K686">
            <v>80.9499</v>
          </cell>
          <cell r="M686">
            <v>449.70000000000005</v>
          </cell>
        </row>
        <row r="687">
          <cell r="D687" t="str">
            <v>GRAND SHOPPING</v>
          </cell>
          <cell r="E687">
            <v>44377</v>
          </cell>
          <cell r="J687">
            <v>711</v>
          </cell>
          <cell r="K687">
            <v>256.50990000000002</v>
          </cell>
          <cell r="M687">
            <v>1144.44</v>
          </cell>
        </row>
        <row r="688">
          <cell r="D688" t="str">
            <v>GRAND SHOPPING</v>
          </cell>
          <cell r="E688">
            <v>44377</v>
          </cell>
          <cell r="J688">
            <v>341.4</v>
          </cell>
          <cell r="K688">
            <v>209.70000000000002</v>
          </cell>
          <cell r="M688">
            <v>723.72</v>
          </cell>
        </row>
        <row r="689">
          <cell r="D689" t="str">
            <v>GRAND SHOPPING</v>
          </cell>
          <cell r="E689">
            <v>44377</v>
          </cell>
          <cell r="J689">
            <v>227.6</v>
          </cell>
          <cell r="K689">
            <v>95.48</v>
          </cell>
          <cell r="M689">
            <v>494.76</v>
          </cell>
        </row>
        <row r="690">
          <cell r="D690" t="str">
            <v>GRAND SHOPPING</v>
          </cell>
          <cell r="E690">
            <v>44377</v>
          </cell>
          <cell r="J690">
            <v>65</v>
          </cell>
          <cell r="K690">
            <v>0</v>
          </cell>
          <cell r="M690">
            <v>233.91</v>
          </cell>
        </row>
        <row r="691">
          <cell r="D691" t="str">
            <v>GRAND SHOPPING</v>
          </cell>
          <cell r="E691">
            <v>44377</v>
          </cell>
          <cell r="J691">
            <v>143.9</v>
          </cell>
          <cell r="K691">
            <v>68.38</v>
          </cell>
          <cell r="M691">
            <v>379.9</v>
          </cell>
        </row>
        <row r="692">
          <cell r="D692" t="str">
            <v>GRAND SHOPPING</v>
          </cell>
          <cell r="E692">
            <v>44377</v>
          </cell>
          <cell r="J692">
            <v>170.7</v>
          </cell>
          <cell r="K692">
            <v>70.14</v>
          </cell>
          <cell r="M692">
            <v>389.70000000000005</v>
          </cell>
        </row>
        <row r="693">
          <cell r="D693" t="str">
            <v>GRAND SHOPPING</v>
          </cell>
          <cell r="E693">
            <v>44377</v>
          </cell>
          <cell r="J693">
            <v>137.80000000000001</v>
          </cell>
          <cell r="K693">
            <v>61.16</v>
          </cell>
          <cell r="M693">
            <v>339.8</v>
          </cell>
        </row>
        <row r="694">
          <cell r="D694" t="str">
            <v>GRAND SHOPPING</v>
          </cell>
          <cell r="E694">
            <v>44377</v>
          </cell>
          <cell r="J694">
            <v>211.6</v>
          </cell>
          <cell r="K694">
            <v>76.16</v>
          </cell>
          <cell r="M694">
            <v>423.12</v>
          </cell>
        </row>
        <row r="695">
          <cell r="D695" t="str">
            <v>GRAND SHOPPING</v>
          </cell>
          <cell r="E695">
            <v>44377</v>
          </cell>
          <cell r="J695">
            <v>138</v>
          </cell>
          <cell r="K695">
            <v>59.990099999999998</v>
          </cell>
          <cell r="M695">
            <v>333.33</v>
          </cell>
        </row>
        <row r="696">
          <cell r="D696" t="str">
            <v>GRAND SHOPPING</v>
          </cell>
          <cell r="E696">
            <v>44377</v>
          </cell>
          <cell r="J696">
            <v>179.7</v>
          </cell>
          <cell r="K696">
            <v>68.750100000000003</v>
          </cell>
          <cell r="M696">
            <v>381.93</v>
          </cell>
        </row>
        <row r="697">
          <cell r="D697" t="str">
            <v>GRAND SHOPPING</v>
          </cell>
          <cell r="E697">
            <v>44377</v>
          </cell>
          <cell r="J697">
            <v>97.3</v>
          </cell>
          <cell r="K697">
            <v>50.26</v>
          </cell>
          <cell r="M697">
            <v>279.3</v>
          </cell>
        </row>
        <row r="698">
          <cell r="D698" t="str">
            <v>GRAND SHOPPING</v>
          </cell>
          <cell r="E698">
            <v>44377</v>
          </cell>
          <cell r="J698">
            <v>149.5</v>
          </cell>
          <cell r="K698">
            <v>61.64</v>
          </cell>
          <cell r="M698">
            <v>342.5</v>
          </cell>
        </row>
        <row r="699">
          <cell r="D699" t="str">
            <v>GRAND SHOPPING</v>
          </cell>
          <cell r="E699">
            <v>44377</v>
          </cell>
          <cell r="J699">
            <v>74.900000000000006</v>
          </cell>
          <cell r="K699">
            <v>44.98</v>
          </cell>
          <cell r="M699">
            <v>249.9</v>
          </cell>
        </row>
        <row r="700">
          <cell r="D700" t="str">
            <v>GRAND SHOPPING</v>
          </cell>
          <cell r="E700">
            <v>44377</v>
          </cell>
          <cell r="J700">
            <v>75</v>
          </cell>
          <cell r="K700">
            <v>44.98</v>
          </cell>
          <cell r="M700">
            <v>249.9</v>
          </cell>
        </row>
        <row r="701">
          <cell r="D701" t="str">
            <v>GRAND SHOPPING</v>
          </cell>
          <cell r="E701">
            <v>44377</v>
          </cell>
          <cell r="J701">
            <v>170.7</v>
          </cell>
          <cell r="K701">
            <v>79.749899999999997</v>
          </cell>
          <cell r="M701">
            <v>377.96999999999997</v>
          </cell>
        </row>
        <row r="702">
          <cell r="D702" t="str">
            <v>GRAND SHOPPING</v>
          </cell>
          <cell r="E702">
            <v>44377</v>
          </cell>
          <cell r="J702">
            <v>123.8</v>
          </cell>
          <cell r="K702">
            <v>53.96</v>
          </cell>
          <cell r="M702">
            <v>299.8</v>
          </cell>
        </row>
        <row r="703">
          <cell r="D703" t="str">
            <v>GRAND SHOPPING</v>
          </cell>
          <cell r="E703">
            <v>44377</v>
          </cell>
          <cell r="J703">
            <v>109.8</v>
          </cell>
          <cell r="K703">
            <v>50.36</v>
          </cell>
          <cell r="M703">
            <v>279.8</v>
          </cell>
        </row>
        <row r="704">
          <cell r="D704" t="str">
            <v>GRAND SHOPPING</v>
          </cell>
          <cell r="E704">
            <v>44377</v>
          </cell>
          <cell r="J704">
            <v>68.22</v>
          </cell>
          <cell r="K704">
            <v>40.5</v>
          </cell>
          <cell r="M704">
            <v>225</v>
          </cell>
        </row>
        <row r="705">
          <cell r="D705" t="str">
            <v>GRAND SHOPPING</v>
          </cell>
          <cell r="E705">
            <v>44377</v>
          </cell>
          <cell r="J705">
            <v>119.69999999999999</v>
          </cell>
          <cell r="K705">
            <v>51.78</v>
          </cell>
          <cell r="M705">
            <v>287.70000000000005</v>
          </cell>
        </row>
        <row r="706">
          <cell r="D706" t="str">
            <v>GRAND SHOPPING</v>
          </cell>
          <cell r="E706">
            <v>44377</v>
          </cell>
          <cell r="J706">
            <v>60</v>
          </cell>
          <cell r="K706">
            <v>38.24</v>
          </cell>
          <cell r="M706">
            <v>212.42</v>
          </cell>
        </row>
        <row r="707">
          <cell r="D707" t="str">
            <v>GRAND SHOPPING</v>
          </cell>
          <cell r="E707">
            <v>44377</v>
          </cell>
          <cell r="J707">
            <v>102.42</v>
          </cell>
          <cell r="K707">
            <v>46.76</v>
          </cell>
          <cell r="M707">
            <v>259.8</v>
          </cell>
        </row>
        <row r="708">
          <cell r="D708" t="str">
            <v>GRAND SHOPPING</v>
          </cell>
          <cell r="E708">
            <v>44377</v>
          </cell>
          <cell r="J708">
            <v>150</v>
          </cell>
          <cell r="K708">
            <v>58.270200000000003</v>
          </cell>
          <cell r="M708">
            <v>317.15999999999997</v>
          </cell>
        </row>
        <row r="709">
          <cell r="D709" t="str">
            <v>GRAND SHOPPING</v>
          </cell>
          <cell r="E709">
            <v>44377</v>
          </cell>
          <cell r="J709">
            <v>111</v>
          </cell>
          <cell r="K709">
            <v>47.84</v>
          </cell>
          <cell r="M709">
            <v>265.82</v>
          </cell>
        </row>
        <row r="710">
          <cell r="D710" t="str">
            <v>GRAND SHOPPING</v>
          </cell>
          <cell r="E710">
            <v>44377</v>
          </cell>
          <cell r="J710">
            <v>129.80000000000001</v>
          </cell>
          <cell r="K710">
            <v>52.1</v>
          </cell>
          <cell r="M710">
            <v>288.5</v>
          </cell>
        </row>
        <row r="711">
          <cell r="D711" t="str">
            <v>GRAND SHOPPING</v>
          </cell>
          <cell r="E711">
            <v>44377</v>
          </cell>
          <cell r="J711">
            <v>92</v>
          </cell>
          <cell r="K711">
            <v>43.16</v>
          </cell>
          <cell r="M711">
            <v>239.8</v>
          </cell>
        </row>
        <row r="712">
          <cell r="D712" t="str">
            <v>GRAND SHOPPING</v>
          </cell>
          <cell r="E712">
            <v>44377</v>
          </cell>
          <cell r="J712">
            <v>123.8</v>
          </cell>
          <cell r="K712">
            <v>49.92</v>
          </cell>
          <cell r="M712">
            <v>277.32</v>
          </cell>
        </row>
        <row r="713">
          <cell r="D713" t="str">
            <v>GRAND SHOPPING</v>
          </cell>
          <cell r="E713">
            <v>44377</v>
          </cell>
          <cell r="J713">
            <v>167.7</v>
          </cell>
          <cell r="K713">
            <v>66.42</v>
          </cell>
          <cell r="M713">
            <v>335.79</v>
          </cell>
        </row>
        <row r="714">
          <cell r="D714" t="str">
            <v>GRAND SHOPPING</v>
          </cell>
          <cell r="E714">
            <v>44377</v>
          </cell>
          <cell r="J714">
            <v>66</v>
          </cell>
          <cell r="K714">
            <v>36.450000000000003</v>
          </cell>
          <cell r="M714">
            <v>202.5</v>
          </cell>
        </row>
        <row r="715">
          <cell r="D715" t="str">
            <v>GRAND SHOPPING</v>
          </cell>
          <cell r="E715">
            <v>44377</v>
          </cell>
          <cell r="J715">
            <v>113.8</v>
          </cell>
          <cell r="K715">
            <v>46.76</v>
          </cell>
          <cell r="M715">
            <v>259.8</v>
          </cell>
        </row>
        <row r="716">
          <cell r="D716" t="str">
            <v>GRAND SHOPPING</v>
          </cell>
          <cell r="E716">
            <v>44377</v>
          </cell>
          <cell r="J716">
            <v>59.9</v>
          </cell>
          <cell r="K716">
            <v>34.950000000000003</v>
          </cell>
          <cell r="M716">
            <v>193.84</v>
          </cell>
        </row>
        <row r="717">
          <cell r="D717" t="str">
            <v>GRAND SHOPPING</v>
          </cell>
          <cell r="E717">
            <v>44377</v>
          </cell>
          <cell r="J717">
            <v>132</v>
          </cell>
          <cell r="K717">
            <v>52.67</v>
          </cell>
          <cell r="M717">
            <v>269.5</v>
          </cell>
        </row>
        <row r="718">
          <cell r="D718" t="str">
            <v>GRAND SHOPPING</v>
          </cell>
          <cell r="E718">
            <v>44377</v>
          </cell>
          <cell r="J718">
            <v>79.8</v>
          </cell>
          <cell r="K718">
            <v>35.96</v>
          </cell>
          <cell r="M718">
            <v>199.8</v>
          </cell>
        </row>
        <row r="719">
          <cell r="D719" t="str">
            <v>GRAND SHOPPING</v>
          </cell>
          <cell r="E719">
            <v>44377</v>
          </cell>
          <cell r="J719">
            <v>325</v>
          </cell>
          <cell r="K719">
            <v>93.86</v>
          </cell>
          <cell r="M719">
            <v>501.28000000000003</v>
          </cell>
        </row>
        <row r="720">
          <cell r="D720" t="str">
            <v>GRAND SHOPPING</v>
          </cell>
          <cell r="E720">
            <v>44377</v>
          </cell>
          <cell r="J720">
            <v>95.8</v>
          </cell>
          <cell r="K720">
            <v>38.85</v>
          </cell>
          <cell r="M720">
            <v>215.82</v>
          </cell>
        </row>
        <row r="721">
          <cell r="D721" t="str">
            <v>GRAND SHOPPING</v>
          </cell>
          <cell r="E721">
            <v>44377</v>
          </cell>
          <cell r="J721">
            <v>55</v>
          </cell>
          <cell r="K721">
            <v>29.110399999999998</v>
          </cell>
          <cell r="M721">
            <v>161.69999999999999</v>
          </cell>
        </row>
        <row r="722">
          <cell r="D722" t="str">
            <v>GRAND SHOPPING</v>
          </cell>
          <cell r="E722">
            <v>44377</v>
          </cell>
          <cell r="J722">
            <v>86</v>
          </cell>
          <cell r="K722">
            <v>53.94</v>
          </cell>
          <cell r="M722">
            <v>216.82</v>
          </cell>
        </row>
        <row r="723">
          <cell r="D723" t="str">
            <v>GRAND SHOPPING</v>
          </cell>
          <cell r="E723">
            <v>44377</v>
          </cell>
          <cell r="J723">
            <v>66</v>
          </cell>
          <cell r="K723">
            <v>30.58</v>
          </cell>
          <cell r="M723">
            <v>169.91</v>
          </cell>
        </row>
        <row r="724">
          <cell r="D724" t="str">
            <v>GRAND SHOPPING</v>
          </cell>
          <cell r="E724">
            <v>44377</v>
          </cell>
          <cell r="J724">
            <v>113.8</v>
          </cell>
          <cell r="K724">
            <v>56.25</v>
          </cell>
          <cell r="M724">
            <v>242.94</v>
          </cell>
        </row>
        <row r="725">
          <cell r="D725" t="str">
            <v>GRAND SHOPPING</v>
          </cell>
          <cell r="E725">
            <v>44377</v>
          </cell>
          <cell r="J725">
            <v>90</v>
          </cell>
          <cell r="K725">
            <v>35.4099</v>
          </cell>
          <cell r="M725">
            <v>196.70999999999998</v>
          </cell>
        </row>
        <row r="726">
          <cell r="D726" t="str">
            <v>GRAND SHOPPING</v>
          </cell>
          <cell r="E726">
            <v>44377</v>
          </cell>
          <cell r="J726">
            <v>94.42</v>
          </cell>
          <cell r="K726">
            <v>35.96</v>
          </cell>
          <cell r="M726">
            <v>199.8</v>
          </cell>
        </row>
        <row r="727">
          <cell r="D727" t="str">
            <v>GRAND SHOPPING</v>
          </cell>
          <cell r="E727">
            <v>44377</v>
          </cell>
          <cell r="J727">
            <v>69.900000000000006</v>
          </cell>
          <cell r="K727">
            <v>30.58</v>
          </cell>
          <cell r="M727">
            <v>169.9</v>
          </cell>
        </row>
        <row r="728">
          <cell r="D728" t="str">
            <v>GRAND SHOPPING</v>
          </cell>
          <cell r="E728">
            <v>44377</v>
          </cell>
          <cell r="J728">
            <v>70</v>
          </cell>
          <cell r="K728">
            <v>30.42</v>
          </cell>
          <cell r="M728">
            <v>169</v>
          </cell>
        </row>
        <row r="729">
          <cell r="D729" t="str">
            <v>GRAND SHOPPING</v>
          </cell>
          <cell r="E729">
            <v>44377</v>
          </cell>
          <cell r="J729">
            <v>56.9</v>
          </cell>
          <cell r="K729">
            <v>26.98</v>
          </cell>
          <cell r="M729">
            <v>149.9</v>
          </cell>
        </row>
        <row r="730">
          <cell r="D730" t="str">
            <v>GRAND SHOPPING</v>
          </cell>
          <cell r="E730">
            <v>44377</v>
          </cell>
          <cell r="J730">
            <v>56.9</v>
          </cell>
          <cell r="K730">
            <v>26.98</v>
          </cell>
          <cell r="M730">
            <v>149.9</v>
          </cell>
        </row>
        <row r="731">
          <cell r="D731" t="str">
            <v>GRAND SHOPPING</v>
          </cell>
          <cell r="E731">
            <v>44377</v>
          </cell>
          <cell r="J731">
            <v>69</v>
          </cell>
          <cell r="K731">
            <v>33.22</v>
          </cell>
          <cell r="M731">
            <v>167.93</v>
          </cell>
        </row>
        <row r="732">
          <cell r="D732" t="str">
            <v>GRAND SHOPPING</v>
          </cell>
          <cell r="E732">
            <v>44377</v>
          </cell>
          <cell r="J732">
            <v>49.9</v>
          </cell>
          <cell r="K732">
            <v>25.18</v>
          </cell>
          <cell r="M732">
            <v>139.9</v>
          </cell>
        </row>
        <row r="733">
          <cell r="D733" t="str">
            <v>GRAND SHOPPING</v>
          </cell>
          <cell r="E733">
            <v>44377</v>
          </cell>
          <cell r="J733">
            <v>105.8</v>
          </cell>
          <cell r="K733">
            <v>40.36</v>
          </cell>
          <cell r="M733">
            <v>210.82</v>
          </cell>
        </row>
        <row r="734">
          <cell r="D734" t="str">
            <v>GRAND SHOPPING</v>
          </cell>
          <cell r="E734">
            <v>44377</v>
          </cell>
          <cell r="J734">
            <v>50</v>
          </cell>
          <cell r="K734">
            <v>25.470000000000002</v>
          </cell>
          <cell r="M734">
            <v>139.5</v>
          </cell>
        </row>
        <row r="735">
          <cell r="D735" t="str">
            <v>GRAND SHOPPING</v>
          </cell>
          <cell r="E735">
            <v>44377</v>
          </cell>
          <cell r="J735">
            <v>66</v>
          </cell>
          <cell r="K735">
            <v>31.83</v>
          </cell>
          <cell r="M735">
            <v>160.93</v>
          </cell>
        </row>
        <row r="736">
          <cell r="D736" t="str">
            <v>GRAND SHOPPING</v>
          </cell>
          <cell r="E736">
            <v>44377</v>
          </cell>
          <cell r="J736">
            <v>104</v>
          </cell>
          <cell r="K736">
            <v>39.990600000000001</v>
          </cell>
          <cell r="M736">
            <v>206.44</v>
          </cell>
        </row>
        <row r="737">
          <cell r="D737" t="str">
            <v>GRAND SHOPPING</v>
          </cell>
          <cell r="E737">
            <v>44377</v>
          </cell>
          <cell r="J737">
            <v>58.9</v>
          </cell>
          <cell r="K737">
            <v>29.77</v>
          </cell>
          <cell r="M737">
            <v>150.5</v>
          </cell>
        </row>
        <row r="738">
          <cell r="D738" t="str">
            <v>GRAND SHOPPING</v>
          </cell>
          <cell r="E738">
            <v>44377</v>
          </cell>
          <cell r="J738">
            <v>52.9</v>
          </cell>
          <cell r="K738">
            <v>25.18</v>
          </cell>
          <cell r="M738">
            <v>139.9</v>
          </cell>
        </row>
        <row r="739">
          <cell r="D739" t="str">
            <v>GRAND SHOPPING</v>
          </cell>
          <cell r="E739">
            <v>44377</v>
          </cell>
          <cell r="J739">
            <v>63</v>
          </cell>
          <cell r="K739">
            <v>27.04</v>
          </cell>
          <cell r="M739">
            <v>150.22</v>
          </cell>
        </row>
        <row r="740">
          <cell r="D740" t="str">
            <v>GRAND SHOPPING</v>
          </cell>
          <cell r="E740">
            <v>44377</v>
          </cell>
          <cell r="J740">
            <v>54.9</v>
          </cell>
          <cell r="K740">
            <v>25.18</v>
          </cell>
          <cell r="M740">
            <v>139.9</v>
          </cell>
        </row>
        <row r="741">
          <cell r="D741" t="str">
            <v>GRAND SHOPPING</v>
          </cell>
          <cell r="E741">
            <v>44377</v>
          </cell>
          <cell r="J741">
            <v>55</v>
          </cell>
          <cell r="K741">
            <v>25.18</v>
          </cell>
          <cell r="M741">
            <v>139.9</v>
          </cell>
        </row>
        <row r="742">
          <cell r="D742" t="str">
            <v>GRAND SHOPPING</v>
          </cell>
          <cell r="E742">
            <v>44377</v>
          </cell>
          <cell r="J742">
            <v>55.8</v>
          </cell>
          <cell r="K742">
            <v>25.16</v>
          </cell>
          <cell r="M742">
            <v>139.80000000000001</v>
          </cell>
        </row>
        <row r="743">
          <cell r="D743" t="str">
            <v>GRAND SHOPPING</v>
          </cell>
          <cell r="E743">
            <v>44377</v>
          </cell>
          <cell r="J743">
            <v>79.8</v>
          </cell>
          <cell r="K743">
            <v>30.42</v>
          </cell>
          <cell r="M743">
            <v>169</v>
          </cell>
        </row>
        <row r="744">
          <cell r="D744" t="str">
            <v>GRAND SHOPPING</v>
          </cell>
          <cell r="E744">
            <v>44377</v>
          </cell>
          <cell r="J744">
            <v>64.900000000000006</v>
          </cell>
          <cell r="K744">
            <v>26.98</v>
          </cell>
          <cell r="M744">
            <v>149.9</v>
          </cell>
        </row>
        <row r="745">
          <cell r="D745" t="str">
            <v>GRAND SHOPPING</v>
          </cell>
          <cell r="E745">
            <v>44377</v>
          </cell>
          <cell r="J745">
            <v>49.3</v>
          </cell>
          <cell r="K745">
            <v>23.38</v>
          </cell>
          <cell r="M745">
            <v>129.9</v>
          </cell>
        </row>
        <row r="746">
          <cell r="D746" t="str">
            <v>GRAND SHOPPING</v>
          </cell>
          <cell r="E746">
            <v>44377</v>
          </cell>
          <cell r="J746">
            <v>41.37</v>
          </cell>
          <cell r="K746">
            <v>21.54</v>
          </cell>
          <cell r="M746">
            <v>119.69999999999999</v>
          </cell>
        </row>
        <row r="747">
          <cell r="D747" t="str">
            <v>GRAND SHOPPING</v>
          </cell>
          <cell r="E747">
            <v>44377</v>
          </cell>
          <cell r="J747">
            <v>60</v>
          </cell>
          <cell r="K747">
            <v>43.14</v>
          </cell>
          <cell r="M747">
            <v>159.80000000000001</v>
          </cell>
        </row>
        <row r="748">
          <cell r="D748" t="str">
            <v>GRAND SHOPPING</v>
          </cell>
          <cell r="E748">
            <v>44377</v>
          </cell>
          <cell r="J748">
            <v>68.900000000000006</v>
          </cell>
          <cell r="K748">
            <v>27.52</v>
          </cell>
          <cell r="M748">
            <v>152.91</v>
          </cell>
        </row>
        <row r="749">
          <cell r="D749" t="str">
            <v>GRAND SHOPPING</v>
          </cell>
          <cell r="E749">
            <v>44377</v>
          </cell>
          <cell r="J749">
            <v>145.80000000000001</v>
          </cell>
          <cell r="K749">
            <v>52.91</v>
          </cell>
          <cell r="M749">
            <v>255.16</v>
          </cell>
        </row>
        <row r="750">
          <cell r="D750" t="str">
            <v>GRAND SHOPPING</v>
          </cell>
          <cell r="E750">
            <v>44377</v>
          </cell>
          <cell r="J750">
            <v>145.80000000000001</v>
          </cell>
          <cell r="K750">
            <v>52.91</v>
          </cell>
          <cell r="M750">
            <v>255.16</v>
          </cell>
        </row>
        <row r="751">
          <cell r="D751" t="str">
            <v>GRAND SHOPPING</v>
          </cell>
          <cell r="E751">
            <v>44377</v>
          </cell>
          <cell r="J751">
            <v>99.8</v>
          </cell>
          <cell r="K751">
            <v>34.229999999999997</v>
          </cell>
          <cell r="M751">
            <v>190.12</v>
          </cell>
        </row>
        <row r="752">
          <cell r="D752" t="str">
            <v>GRAND SHOPPING</v>
          </cell>
          <cell r="E752">
            <v>44377</v>
          </cell>
          <cell r="J752">
            <v>51.21</v>
          </cell>
          <cell r="K752">
            <v>23.38</v>
          </cell>
          <cell r="M752">
            <v>129.9</v>
          </cell>
        </row>
        <row r="753">
          <cell r="D753" t="str">
            <v>GRAND SHOPPING</v>
          </cell>
          <cell r="E753">
            <v>44377</v>
          </cell>
          <cell r="J753">
            <v>52.15</v>
          </cell>
          <cell r="K753">
            <v>23.38</v>
          </cell>
          <cell r="M753">
            <v>129.9</v>
          </cell>
        </row>
        <row r="754">
          <cell r="D754" t="str">
            <v>GRAND SHOPPING</v>
          </cell>
          <cell r="E754">
            <v>44377</v>
          </cell>
          <cell r="J754">
            <v>39.6</v>
          </cell>
          <cell r="K754">
            <v>20.52</v>
          </cell>
          <cell r="M754">
            <v>113.98</v>
          </cell>
        </row>
        <row r="755">
          <cell r="D755" t="str">
            <v>GRAND SHOPPING</v>
          </cell>
          <cell r="E755">
            <v>44377</v>
          </cell>
          <cell r="J755">
            <v>68.900000000000006</v>
          </cell>
          <cell r="K755">
            <v>26.91</v>
          </cell>
          <cell r="M755">
            <v>149.51</v>
          </cell>
        </row>
        <row r="756">
          <cell r="D756" t="str">
            <v>GRAND SHOPPING</v>
          </cell>
          <cell r="E756">
            <v>44377</v>
          </cell>
          <cell r="J756">
            <v>52.8</v>
          </cell>
          <cell r="K756">
            <v>23.28</v>
          </cell>
          <cell r="M756">
            <v>129.32</v>
          </cell>
        </row>
        <row r="757">
          <cell r="D757" t="str">
            <v>GRAND SHOPPING</v>
          </cell>
          <cell r="E757">
            <v>44377</v>
          </cell>
          <cell r="J757">
            <v>61.9</v>
          </cell>
          <cell r="K757">
            <v>25.18</v>
          </cell>
          <cell r="M757">
            <v>139.9</v>
          </cell>
        </row>
        <row r="758">
          <cell r="D758" t="str">
            <v>GRAND SHOPPING</v>
          </cell>
          <cell r="E758">
            <v>44377</v>
          </cell>
          <cell r="J758">
            <v>77.8</v>
          </cell>
          <cell r="K758">
            <v>28.89</v>
          </cell>
          <cell r="M758">
            <v>159</v>
          </cell>
        </row>
        <row r="759">
          <cell r="D759" t="str">
            <v>GRAND SHOPPING</v>
          </cell>
          <cell r="E759">
            <v>44377</v>
          </cell>
          <cell r="J759">
            <v>64.900000000000006</v>
          </cell>
          <cell r="K759">
            <v>25.33</v>
          </cell>
          <cell r="M759">
            <v>140.71</v>
          </cell>
        </row>
        <row r="760">
          <cell r="D760" t="str">
            <v>GRAND SHOPPING</v>
          </cell>
          <cell r="E760">
            <v>44377</v>
          </cell>
          <cell r="J760">
            <v>42.4</v>
          </cell>
          <cell r="K760">
            <v>20.310400000000001</v>
          </cell>
          <cell r="M760">
            <v>112.8</v>
          </cell>
        </row>
        <row r="761">
          <cell r="D761" t="str">
            <v>GRAND SHOPPING</v>
          </cell>
          <cell r="E761">
            <v>44377</v>
          </cell>
          <cell r="J761">
            <v>44.91</v>
          </cell>
          <cell r="K761">
            <v>20.58</v>
          </cell>
          <cell r="M761">
            <v>114.31</v>
          </cell>
        </row>
        <row r="762">
          <cell r="D762" t="str">
            <v>GRAND SHOPPING</v>
          </cell>
          <cell r="E762">
            <v>44377</v>
          </cell>
          <cell r="J762">
            <v>57.9</v>
          </cell>
          <cell r="K762">
            <v>23.38</v>
          </cell>
          <cell r="M762">
            <v>129.9</v>
          </cell>
        </row>
        <row r="763">
          <cell r="D763" t="str">
            <v>GRAND SHOPPING</v>
          </cell>
          <cell r="E763">
            <v>44377</v>
          </cell>
          <cell r="J763">
            <v>45</v>
          </cell>
          <cell r="K763">
            <v>20.52</v>
          </cell>
          <cell r="M763">
            <v>114</v>
          </cell>
        </row>
        <row r="764">
          <cell r="D764" t="str">
            <v>GRAND SHOPPING</v>
          </cell>
          <cell r="E764">
            <v>44377</v>
          </cell>
          <cell r="J764">
            <v>54.9</v>
          </cell>
          <cell r="K764">
            <v>22.66</v>
          </cell>
          <cell r="M764">
            <v>125.91</v>
          </cell>
        </row>
        <row r="765">
          <cell r="D765" t="str">
            <v>GRAND SHOPPING</v>
          </cell>
          <cell r="E765">
            <v>44377</v>
          </cell>
          <cell r="J765">
            <v>109.8</v>
          </cell>
          <cell r="K765">
            <v>34.619999999999997</v>
          </cell>
          <cell r="M765">
            <v>192.34</v>
          </cell>
        </row>
        <row r="766">
          <cell r="D766" t="str">
            <v>GRAND SHOPPING</v>
          </cell>
          <cell r="E766">
            <v>44377</v>
          </cell>
          <cell r="J766">
            <v>25.85</v>
          </cell>
          <cell r="K766">
            <v>16.18</v>
          </cell>
          <cell r="M766">
            <v>89.9</v>
          </cell>
        </row>
        <row r="767">
          <cell r="D767" t="str">
            <v>GRAND SHOPPING</v>
          </cell>
          <cell r="E767">
            <v>44377</v>
          </cell>
          <cell r="J767">
            <v>58.9</v>
          </cell>
          <cell r="K767">
            <v>23.38</v>
          </cell>
          <cell r="M767">
            <v>129.9</v>
          </cell>
        </row>
        <row r="768">
          <cell r="D768" t="str">
            <v>GRAND SHOPPING</v>
          </cell>
          <cell r="E768">
            <v>44377</v>
          </cell>
          <cell r="J768">
            <v>53.9</v>
          </cell>
          <cell r="K768">
            <v>22.16</v>
          </cell>
          <cell r="M768">
            <v>123.11</v>
          </cell>
        </row>
        <row r="769">
          <cell r="D769" t="str">
            <v>GRAND SHOPPING</v>
          </cell>
          <cell r="E769">
            <v>44377</v>
          </cell>
          <cell r="J769">
            <v>60</v>
          </cell>
          <cell r="K769">
            <v>23.38</v>
          </cell>
          <cell r="M769">
            <v>129.9</v>
          </cell>
        </row>
        <row r="770">
          <cell r="D770" t="str">
            <v>GRAND SHOPPING</v>
          </cell>
          <cell r="E770">
            <v>44377</v>
          </cell>
          <cell r="J770">
            <v>60</v>
          </cell>
          <cell r="K770">
            <v>23.38</v>
          </cell>
          <cell r="M770">
            <v>129.9</v>
          </cell>
        </row>
        <row r="771">
          <cell r="D771" t="str">
            <v>GRAND SHOPPING</v>
          </cell>
          <cell r="E771">
            <v>44377</v>
          </cell>
          <cell r="J771">
            <v>145.80000000000001</v>
          </cell>
          <cell r="K771">
            <v>60.18</v>
          </cell>
          <cell r="M771">
            <v>252.44</v>
          </cell>
        </row>
        <row r="772">
          <cell r="D772" t="str">
            <v>GRAND SHOPPING</v>
          </cell>
          <cell r="E772">
            <v>44377</v>
          </cell>
          <cell r="J772">
            <v>52.5</v>
          </cell>
          <cell r="K772">
            <v>21.549900000000001</v>
          </cell>
          <cell r="M772">
            <v>119.69999999999999</v>
          </cell>
        </row>
        <row r="773">
          <cell r="D773" t="str">
            <v>GRAND SHOPPING</v>
          </cell>
          <cell r="E773">
            <v>44377</v>
          </cell>
          <cell r="J773">
            <v>49.9</v>
          </cell>
          <cell r="K773">
            <v>23.52</v>
          </cell>
          <cell r="M773">
            <v>118.93</v>
          </cell>
        </row>
        <row r="774">
          <cell r="D774" t="str">
            <v>GRAND SHOPPING</v>
          </cell>
          <cell r="E774">
            <v>44377</v>
          </cell>
          <cell r="J774">
            <v>41.37</v>
          </cell>
          <cell r="K774">
            <v>18.84</v>
          </cell>
          <cell r="M774">
            <v>104.69999999999999</v>
          </cell>
        </row>
        <row r="775">
          <cell r="D775" t="str">
            <v>GRAND SHOPPING</v>
          </cell>
          <cell r="E775">
            <v>44377</v>
          </cell>
          <cell r="J775">
            <v>29.55</v>
          </cell>
          <cell r="K775">
            <v>16.18</v>
          </cell>
          <cell r="M775">
            <v>89.9</v>
          </cell>
        </row>
        <row r="776">
          <cell r="D776" t="str">
            <v>GRAND SHOPPING</v>
          </cell>
          <cell r="E776">
            <v>44377</v>
          </cell>
          <cell r="J776">
            <v>46.9</v>
          </cell>
          <cell r="K776">
            <v>19.78</v>
          </cell>
          <cell r="M776">
            <v>109.9</v>
          </cell>
        </row>
        <row r="777">
          <cell r="D777" t="str">
            <v>GRAND SHOPPING</v>
          </cell>
          <cell r="E777">
            <v>44377</v>
          </cell>
          <cell r="J777">
            <v>38.72</v>
          </cell>
          <cell r="K777">
            <v>17.96</v>
          </cell>
          <cell r="M777">
            <v>99.8</v>
          </cell>
        </row>
        <row r="778">
          <cell r="D778" t="str">
            <v>GRAND SHOPPING</v>
          </cell>
          <cell r="E778">
            <v>44377</v>
          </cell>
          <cell r="J778">
            <v>26.9</v>
          </cell>
          <cell r="K778">
            <v>0</v>
          </cell>
          <cell r="M778">
            <v>69.900000000000006</v>
          </cell>
        </row>
        <row r="779">
          <cell r="D779" t="str">
            <v>GRAND SHOPPING</v>
          </cell>
          <cell r="E779">
            <v>44377</v>
          </cell>
          <cell r="J779">
            <v>71.699999999999989</v>
          </cell>
          <cell r="K779">
            <v>24.96</v>
          </cell>
          <cell r="M779">
            <v>138.72</v>
          </cell>
        </row>
        <row r="780">
          <cell r="D780" t="str">
            <v>GRAND SHOPPING</v>
          </cell>
          <cell r="E780">
            <v>44377</v>
          </cell>
          <cell r="J780">
            <v>45</v>
          </cell>
          <cell r="K780">
            <v>18.919800000000002</v>
          </cell>
          <cell r="M780">
            <v>105.12</v>
          </cell>
        </row>
        <row r="781">
          <cell r="D781" t="str">
            <v>GRAND SHOPPING</v>
          </cell>
          <cell r="E781">
            <v>44377</v>
          </cell>
          <cell r="J781">
            <v>59.9</v>
          </cell>
          <cell r="K781">
            <v>22.16</v>
          </cell>
          <cell r="M781">
            <v>123.11</v>
          </cell>
        </row>
        <row r="782">
          <cell r="D782" t="str">
            <v>GRAND SHOPPING</v>
          </cell>
          <cell r="E782">
            <v>44377</v>
          </cell>
          <cell r="J782">
            <v>37.5</v>
          </cell>
          <cell r="K782">
            <v>13</v>
          </cell>
          <cell r="M782">
            <v>90.15</v>
          </cell>
        </row>
        <row r="783">
          <cell r="D783" t="str">
            <v>GRAND SHOPPING</v>
          </cell>
          <cell r="E783">
            <v>44377</v>
          </cell>
          <cell r="J783">
            <v>61.9</v>
          </cell>
          <cell r="K783">
            <v>22.16</v>
          </cell>
          <cell r="M783">
            <v>123.11</v>
          </cell>
        </row>
        <row r="784">
          <cell r="D784" t="str">
            <v>GRAND SHOPPING</v>
          </cell>
          <cell r="E784">
            <v>44377</v>
          </cell>
          <cell r="J784">
            <v>42.9</v>
          </cell>
          <cell r="K784">
            <v>17.98</v>
          </cell>
          <cell r="M784">
            <v>99.9</v>
          </cell>
        </row>
        <row r="785">
          <cell r="D785" t="str">
            <v>GRAND SHOPPING</v>
          </cell>
          <cell r="E785">
            <v>44377</v>
          </cell>
          <cell r="J785">
            <v>43.5</v>
          </cell>
          <cell r="K785">
            <v>17.98</v>
          </cell>
          <cell r="M785">
            <v>99.9</v>
          </cell>
        </row>
        <row r="786">
          <cell r="D786" t="str">
            <v>GRAND SHOPPING</v>
          </cell>
          <cell r="E786">
            <v>44377</v>
          </cell>
          <cell r="J786">
            <v>39.599999999999994</v>
          </cell>
          <cell r="K786">
            <v>17.060099999999998</v>
          </cell>
          <cell r="M786">
            <v>94.800000000000011</v>
          </cell>
        </row>
        <row r="787">
          <cell r="D787" t="str">
            <v>GRAND SHOPPING</v>
          </cell>
          <cell r="E787">
            <v>44377</v>
          </cell>
          <cell r="J787">
            <v>38.799999999999997</v>
          </cell>
          <cell r="K787">
            <v>16.87</v>
          </cell>
          <cell r="M787">
            <v>93.76</v>
          </cell>
        </row>
        <row r="788">
          <cell r="D788" t="str">
            <v>GRAND SHOPPING</v>
          </cell>
          <cell r="E788">
            <v>44377</v>
          </cell>
          <cell r="J788">
            <v>46.46</v>
          </cell>
          <cell r="K788">
            <v>20.76</v>
          </cell>
          <cell r="M788">
            <v>104.93</v>
          </cell>
        </row>
        <row r="789">
          <cell r="D789" t="str">
            <v>GRAND SHOPPING</v>
          </cell>
          <cell r="E789">
            <v>44377</v>
          </cell>
          <cell r="J789">
            <v>52.9</v>
          </cell>
          <cell r="K789">
            <v>19.88</v>
          </cell>
          <cell r="M789">
            <v>110.42</v>
          </cell>
        </row>
        <row r="790">
          <cell r="D790" t="str">
            <v>GRAND SHOPPING</v>
          </cell>
          <cell r="E790">
            <v>44377</v>
          </cell>
          <cell r="J790">
            <v>27.8</v>
          </cell>
          <cell r="K790">
            <v>14.36</v>
          </cell>
          <cell r="M790">
            <v>79.8</v>
          </cell>
        </row>
        <row r="791">
          <cell r="D791" t="str">
            <v>GRAND SHOPPING</v>
          </cell>
          <cell r="E791">
            <v>44377</v>
          </cell>
          <cell r="J791">
            <v>27.9</v>
          </cell>
          <cell r="K791">
            <v>14.38</v>
          </cell>
          <cell r="M791">
            <v>79.900000000000006</v>
          </cell>
        </row>
        <row r="792">
          <cell r="D792" t="str">
            <v>GRAND SHOPPING</v>
          </cell>
          <cell r="E792">
            <v>44377</v>
          </cell>
          <cell r="J792">
            <v>37.5</v>
          </cell>
          <cell r="K792">
            <v>16.510000000000002</v>
          </cell>
          <cell r="M792">
            <v>91.4</v>
          </cell>
        </row>
        <row r="793">
          <cell r="D793" t="str">
            <v>GRAND SHOPPING</v>
          </cell>
          <cell r="E793">
            <v>44377</v>
          </cell>
          <cell r="J793">
            <v>44.9</v>
          </cell>
          <cell r="K793">
            <v>17.98</v>
          </cell>
          <cell r="M793">
            <v>99.9</v>
          </cell>
        </row>
        <row r="794">
          <cell r="D794" t="str">
            <v>GRAND SHOPPING</v>
          </cell>
          <cell r="E794">
            <v>44377</v>
          </cell>
          <cell r="J794">
            <v>44.9</v>
          </cell>
          <cell r="K794">
            <v>17.98</v>
          </cell>
          <cell r="M794">
            <v>99.9</v>
          </cell>
        </row>
        <row r="795">
          <cell r="D795" t="str">
            <v>GRAND SHOPPING</v>
          </cell>
          <cell r="E795">
            <v>44377</v>
          </cell>
          <cell r="J795">
            <v>53.1</v>
          </cell>
          <cell r="K795">
            <v>22.14</v>
          </cell>
          <cell r="M795">
            <v>111.93</v>
          </cell>
        </row>
        <row r="796">
          <cell r="D796" t="str">
            <v>GRAND SHOPPING</v>
          </cell>
          <cell r="E796">
            <v>44377</v>
          </cell>
          <cell r="J796">
            <v>66</v>
          </cell>
          <cell r="K796">
            <v>22.5</v>
          </cell>
          <cell r="M796">
            <v>125</v>
          </cell>
        </row>
        <row r="797">
          <cell r="D797" t="str">
            <v>GRAND SHOPPING</v>
          </cell>
          <cell r="E797">
            <v>44377</v>
          </cell>
          <cell r="J797">
            <v>66</v>
          </cell>
          <cell r="K797">
            <v>22.5</v>
          </cell>
          <cell r="M797">
            <v>125</v>
          </cell>
        </row>
        <row r="798">
          <cell r="D798" t="str">
            <v>GRAND SHOPPING</v>
          </cell>
          <cell r="E798">
            <v>44377</v>
          </cell>
          <cell r="J798">
            <v>39.6</v>
          </cell>
          <cell r="K798">
            <v>18.37</v>
          </cell>
          <cell r="M798">
            <v>94.44</v>
          </cell>
        </row>
        <row r="799">
          <cell r="D799" t="str">
            <v>GRAND SHOPPING</v>
          </cell>
          <cell r="E799">
            <v>44377</v>
          </cell>
          <cell r="J799">
            <v>29.5</v>
          </cell>
          <cell r="K799">
            <v>14.38</v>
          </cell>
          <cell r="M799">
            <v>79.900000000000006</v>
          </cell>
        </row>
        <row r="800">
          <cell r="D800" t="str">
            <v>GRAND SHOPPING</v>
          </cell>
          <cell r="E800">
            <v>44377</v>
          </cell>
          <cell r="J800">
            <v>48.35</v>
          </cell>
          <cell r="K800">
            <v>20.76</v>
          </cell>
          <cell r="M800">
            <v>104.93</v>
          </cell>
        </row>
        <row r="801">
          <cell r="D801" t="str">
            <v>GRAND SHOPPING</v>
          </cell>
          <cell r="E801">
            <v>44377</v>
          </cell>
          <cell r="J801">
            <v>29.9</v>
          </cell>
          <cell r="K801">
            <v>14.38</v>
          </cell>
          <cell r="M801">
            <v>79.900000000000006</v>
          </cell>
        </row>
        <row r="802">
          <cell r="D802" t="str">
            <v>GRAND SHOPPING</v>
          </cell>
          <cell r="E802">
            <v>44377</v>
          </cell>
          <cell r="J802">
            <v>29.9</v>
          </cell>
          <cell r="K802">
            <v>14.38</v>
          </cell>
          <cell r="M802">
            <v>79.900000000000006</v>
          </cell>
        </row>
        <row r="803">
          <cell r="D803" t="str">
            <v>GRAND SHOPPING</v>
          </cell>
          <cell r="E803">
            <v>44377</v>
          </cell>
          <cell r="J803">
            <v>56.9</v>
          </cell>
          <cell r="K803">
            <v>27.98</v>
          </cell>
          <cell r="M803">
            <v>119.74</v>
          </cell>
        </row>
        <row r="804">
          <cell r="D804" t="str">
            <v>GRAND SHOPPING</v>
          </cell>
          <cell r="E804">
            <v>44377</v>
          </cell>
          <cell r="J804">
            <v>49.9</v>
          </cell>
          <cell r="K804">
            <v>18.350000000000001</v>
          </cell>
          <cell r="M804">
            <v>101.92</v>
          </cell>
        </row>
        <row r="805">
          <cell r="D805" t="str">
            <v>GRAND SHOPPING</v>
          </cell>
          <cell r="E805">
            <v>44377</v>
          </cell>
          <cell r="J805">
            <v>56.9</v>
          </cell>
          <cell r="K805">
            <v>19.78</v>
          </cell>
          <cell r="M805">
            <v>109.9</v>
          </cell>
        </row>
        <row r="806">
          <cell r="D806" t="str">
            <v>GRAND SHOPPING</v>
          </cell>
          <cell r="E806">
            <v>44377</v>
          </cell>
          <cell r="J806">
            <v>25.48</v>
          </cell>
          <cell r="K806">
            <v>12.78</v>
          </cell>
          <cell r="M806">
            <v>71.02</v>
          </cell>
        </row>
        <row r="807">
          <cell r="D807" t="str">
            <v>GRAND SHOPPING</v>
          </cell>
          <cell r="E807">
            <v>44377</v>
          </cell>
          <cell r="J807">
            <v>25.98</v>
          </cell>
          <cell r="K807">
            <v>21.54</v>
          </cell>
          <cell r="M807">
            <v>79.8</v>
          </cell>
        </row>
        <row r="808">
          <cell r="D808" t="str">
            <v>GRAND SHOPPING</v>
          </cell>
          <cell r="E808">
            <v>44377</v>
          </cell>
          <cell r="J808">
            <v>30</v>
          </cell>
          <cell r="K808">
            <v>13.36</v>
          </cell>
          <cell r="M808">
            <v>74.239999999999995</v>
          </cell>
        </row>
        <row r="809">
          <cell r="D809" t="str">
            <v>GRAND SHOPPING</v>
          </cell>
          <cell r="E809">
            <v>44377</v>
          </cell>
          <cell r="J809">
            <v>38.9</v>
          </cell>
          <cell r="K809">
            <v>15.29</v>
          </cell>
          <cell r="M809">
            <v>84.92</v>
          </cell>
        </row>
        <row r="810">
          <cell r="D810" t="str">
            <v>GRAND SHOPPING</v>
          </cell>
          <cell r="E810">
            <v>44377</v>
          </cell>
          <cell r="J810">
            <v>27.72</v>
          </cell>
          <cell r="K810">
            <v>12.61</v>
          </cell>
          <cell r="M810">
            <v>70.05</v>
          </cell>
        </row>
        <row r="811">
          <cell r="D811" t="str">
            <v>GRAND SHOPPING</v>
          </cell>
          <cell r="E811">
            <v>44377</v>
          </cell>
          <cell r="J811">
            <v>52.31</v>
          </cell>
          <cell r="K811">
            <v>18</v>
          </cell>
          <cell r="M811">
            <v>100</v>
          </cell>
        </row>
        <row r="812">
          <cell r="D812" t="str">
            <v>GRAND SHOPPING</v>
          </cell>
          <cell r="E812">
            <v>44377</v>
          </cell>
          <cell r="J812">
            <v>72.900000000000006</v>
          </cell>
          <cell r="K812">
            <v>22.5</v>
          </cell>
          <cell r="M812">
            <v>125</v>
          </cell>
        </row>
        <row r="813">
          <cell r="D813" t="str">
            <v>GRAND SHOPPING</v>
          </cell>
          <cell r="E813">
            <v>44377</v>
          </cell>
          <cell r="J813">
            <v>44</v>
          </cell>
          <cell r="K813">
            <v>16.350000000000001</v>
          </cell>
          <cell r="M813">
            <v>89.9</v>
          </cell>
        </row>
        <row r="814">
          <cell r="D814" t="str">
            <v>GRAND SHOPPING</v>
          </cell>
          <cell r="E814">
            <v>44377</v>
          </cell>
          <cell r="J814">
            <v>28</v>
          </cell>
          <cell r="K814">
            <v>12.58</v>
          </cell>
          <cell r="M814">
            <v>69.900000000000006</v>
          </cell>
        </row>
        <row r="815">
          <cell r="D815" t="str">
            <v>GRAND SHOPPING</v>
          </cell>
          <cell r="E815">
            <v>44377</v>
          </cell>
          <cell r="J815">
            <v>19.899999999999999</v>
          </cell>
          <cell r="K815">
            <v>10.78</v>
          </cell>
          <cell r="M815">
            <v>59.9</v>
          </cell>
        </row>
        <row r="816">
          <cell r="D816" t="str">
            <v>GRAND SHOPPING</v>
          </cell>
          <cell r="E816">
            <v>44377</v>
          </cell>
          <cell r="J816">
            <v>35.9</v>
          </cell>
          <cell r="K816">
            <v>14.24</v>
          </cell>
          <cell r="M816">
            <v>79.11</v>
          </cell>
        </row>
        <row r="817">
          <cell r="D817" t="str">
            <v>GRAND SHOPPING</v>
          </cell>
          <cell r="E817">
            <v>44377</v>
          </cell>
          <cell r="J817">
            <v>59.8</v>
          </cell>
          <cell r="K817">
            <v>21.39</v>
          </cell>
          <cell r="M817">
            <v>109.84</v>
          </cell>
        </row>
        <row r="818">
          <cell r="D818" t="str">
            <v>GRAND SHOPPING</v>
          </cell>
          <cell r="E818">
            <v>44377</v>
          </cell>
          <cell r="J818">
            <v>29.98</v>
          </cell>
          <cell r="K818">
            <v>12.82</v>
          </cell>
          <cell r="M818">
            <v>71.260000000000005</v>
          </cell>
        </row>
        <row r="819">
          <cell r="D819" t="str">
            <v>GRAND SHOPPING</v>
          </cell>
          <cell r="E819">
            <v>44377</v>
          </cell>
          <cell r="J819">
            <v>72.900000000000006</v>
          </cell>
          <cell r="K819">
            <v>30.41</v>
          </cell>
          <cell r="M819">
            <v>130.16</v>
          </cell>
        </row>
        <row r="820">
          <cell r="D820" t="str">
            <v>GRAND SHOPPING</v>
          </cell>
          <cell r="E820">
            <v>44377</v>
          </cell>
          <cell r="J820">
            <v>42.9</v>
          </cell>
          <cell r="K820">
            <v>15.29</v>
          </cell>
          <cell r="M820">
            <v>84.92</v>
          </cell>
        </row>
        <row r="821">
          <cell r="D821" t="str">
            <v>GRAND SHOPPING</v>
          </cell>
          <cell r="E821">
            <v>44377</v>
          </cell>
          <cell r="J821">
            <v>42.9</v>
          </cell>
          <cell r="K821">
            <v>15.29</v>
          </cell>
          <cell r="M821">
            <v>84.92</v>
          </cell>
        </row>
        <row r="822">
          <cell r="D822" t="str">
            <v>GRAND SHOPPING</v>
          </cell>
          <cell r="E822">
            <v>44377</v>
          </cell>
          <cell r="J822">
            <v>30.9</v>
          </cell>
          <cell r="K822">
            <v>32.36</v>
          </cell>
          <cell r="M822">
            <v>89.9</v>
          </cell>
        </row>
        <row r="823">
          <cell r="D823" t="str">
            <v>GRAND SHOPPING</v>
          </cell>
          <cell r="E823">
            <v>44377</v>
          </cell>
          <cell r="J823">
            <v>22.5</v>
          </cell>
          <cell r="K823">
            <v>10.78</v>
          </cell>
          <cell r="M823">
            <v>59.9</v>
          </cell>
        </row>
        <row r="824">
          <cell r="D824" t="str">
            <v>GRAND SHOPPING</v>
          </cell>
          <cell r="E824">
            <v>44377</v>
          </cell>
          <cell r="J824">
            <v>60</v>
          </cell>
          <cell r="K824">
            <v>18.940000000000001</v>
          </cell>
          <cell r="M824">
            <v>105.22</v>
          </cell>
        </row>
        <row r="825">
          <cell r="D825" t="str">
            <v>GRAND SHOPPING</v>
          </cell>
          <cell r="E825">
            <v>44377</v>
          </cell>
          <cell r="J825">
            <v>23.5</v>
          </cell>
          <cell r="K825">
            <v>10.78</v>
          </cell>
          <cell r="M825">
            <v>59.9</v>
          </cell>
        </row>
        <row r="826">
          <cell r="D826" t="str">
            <v>GRAND SHOPPING</v>
          </cell>
          <cell r="E826">
            <v>44377</v>
          </cell>
          <cell r="J826">
            <v>59.8</v>
          </cell>
          <cell r="K826">
            <v>20.239999999999998</v>
          </cell>
          <cell r="M826">
            <v>105.44</v>
          </cell>
        </row>
        <row r="827">
          <cell r="D827" t="str">
            <v>GRAND SHOPPING</v>
          </cell>
          <cell r="E827">
            <v>44377</v>
          </cell>
          <cell r="J827">
            <v>40</v>
          </cell>
          <cell r="K827">
            <v>14.31</v>
          </cell>
          <cell r="M827">
            <v>79.55</v>
          </cell>
        </row>
        <row r="828">
          <cell r="D828" t="str">
            <v>GRAND SHOPPING</v>
          </cell>
          <cell r="E828">
            <v>44377</v>
          </cell>
          <cell r="J828">
            <v>34</v>
          </cell>
          <cell r="K828">
            <v>12.92</v>
          </cell>
          <cell r="M828">
            <v>71.819999999999993</v>
          </cell>
        </row>
        <row r="829">
          <cell r="D829" t="str">
            <v>GRAND SHOPPING</v>
          </cell>
          <cell r="E829">
            <v>44377</v>
          </cell>
          <cell r="J829">
            <v>25.2</v>
          </cell>
          <cell r="K829">
            <v>10.76</v>
          </cell>
          <cell r="M829">
            <v>59.8</v>
          </cell>
        </row>
        <row r="830">
          <cell r="D830" t="str">
            <v>GRAND SHOPPING</v>
          </cell>
          <cell r="E830">
            <v>44377</v>
          </cell>
          <cell r="J830">
            <v>52.9</v>
          </cell>
          <cell r="K830">
            <v>16.809999999999999</v>
          </cell>
          <cell r="M830">
            <v>93.41</v>
          </cell>
        </row>
        <row r="831">
          <cell r="D831" t="str">
            <v>GRAND SHOPPING</v>
          </cell>
          <cell r="E831">
            <v>44377</v>
          </cell>
          <cell r="J831">
            <v>52.9</v>
          </cell>
          <cell r="K831">
            <v>16.809999999999999</v>
          </cell>
          <cell r="M831">
            <v>93.41</v>
          </cell>
        </row>
        <row r="832">
          <cell r="D832" t="str">
            <v>GRAND SHOPPING</v>
          </cell>
          <cell r="E832">
            <v>44377</v>
          </cell>
          <cell r="J832">
            <v>20</v>
          </cell>
          <cell r="K832">
            <v>9.49</v>
          </cell>
          <cell r="M832">
            <v>52.71</v>
          </cell>
        </row>
        <row r="833">
          <cell r="D833" t="str">
            <v>GRAND SHOPPING</v>
          </cell>
          <cell r="E833">
            <v>44377</v>
          </cell>
          <cell r="J833">
            <v>19.899999999999999</v>
          </cell>
          <cell r="K833">
            <v>9.4499999999999993</v>
          </cell>
          <cell r="M833">
            <v>52.52</v>
          </cell>
        </row>
        <row r="834">
          <cell r="D834" t="str">
            <v>GRAND SHOPPING</v>
          </cell>
          <cell r="E834">
            <v>44377</v>
          </cell>
          <cell r="J834">
            <v>26</v>
          </cell>
          <cell r="K834">
            <v>10.78</v>
          </cell>
          <cell r="M834">
            <v>59.9</v>
          </cell>
        </row>
        <row r="835">
          <cell r="D835" t="str">
            <v>GRAND SHOPPING</v>
          </cell>
          <cell r="E835">
            <v>44377</v>
          </cell>
          <cell r="J835">
            <v>18.489999999999998</v>
          </cell>
          <cell r="K835">
            <v>8.98</v>
          </cell>
          <cell r="M835">
            <v>49.9</v>
          </cell>
        </row>
        <row r="836">
          <cell r="D836" t="str">
            <v>GRAND SHOPPING</v>
          </cell>
          <cell r="E836">
            <v>44377</v>
          </cell>
          <cell r="J836">
            <v>35.9</v>
          </cell>
          <cell r="K836">
            <v>12.66</v>
          </cell>
          <cell r="M836">
            <v>70.31</v>
          </cell>
        </row>
        <row r="837">
          <cell r="D837" t="str">
            <v>GRAND SHOPPING</v>
          </cell>
          <cell r="E837">
            <v>44377</v>
          </cell>
          <cell r="J837">
            <v>19.399999999999999</v>
          </cell>
          <cell r="K837">
            <v>8.98</v>
          </cell>
          <cell r="M837">
            <v>49.9</v>
          </cell>
        </row>
        <row r="838">
          <cell r="D838" t="str">
            <v>GRAND SHOPPING</v>
          </cell>
          <cell r="E838">
            <v>44377</v>
          </cell>
          <cell r="J838">
            <v>21.9</v>
          </cell>
          <cell r="K838">
            <v>9.49</v>
          </cell>
          <cell r="M838">
            <v>52.71</v>
          </cell>
        </row>
        <row r="839">
          <cell r="D839" t="str">
            <v>GRAND SHOPPING</v>
          </cell>
          <cell r="E839">
            <v>44377</v>
          </cell>
          <cell r="J839">
            <v>42.9</v>
          </cell>
          <cell r="K839">
            <v>35.96</v>
          </cell>
          <cell r="M839">
            <v>99.9</v>
          </cell>
        </row>
        <row r="840">
          <cell r="D840" t="str">
            <v>GRAND SHOPPING</v>
          </cell>
          <cell r="E840">
            <v>44377</v>
          </cell>
          <cell r="J840">
            <v>19.899999999999999</v>
          </cell>
          <cell r="K840">
            <v>8.98</v>
          </cell>
          <cell r="M840">
            <v>49.9</v>
          </cell>
        </row>
        <row r="841">
          <cell r="D841" t="str">
            <v>GRAND SHOPPING</v>
          </cell>
          <cell r="E841">
            <v>44377</v>
          </cell>
          <cell r="J841">
            <v>20</v>
          </cell>
          <cell r="K841">
            <v>8.98</v>
          </cell>
          <cell r="M841">
            <v>49.9</v>
          </cell>
        </row>
        <row r="842">
          <cell r="D842" t="str">
            <v>GRAND SHOPPING</v>
          </cell>
          <cell r="E842">
            <v>44377</v>
          </cell>
          <cell r="J842">
            <v>20</v>
          </cell>
          <cell r="K842">
            <v>8.98</v>
          </cell>
          <cell r="M842">
            <v>49.9</v>
          </cell>
        </row>
        <row r="843">
          <cell r="D843" t="str">
            <v>GRAND SHOPPING</v>
          </cell>
          <cell r="E843">
            <v>44377</v>
          </cell>
          <cell r="J843">
            <v>20</v>
          </cell>
          <cell r="K843">
            <v>8.98</v>
          </cell>
          <cell r="M843">
            <v>49.9</v>
          </cell>
        </row>
        <row r="844">
          <cell r="D844" t="str">
            <v>GRAND SHOPPING</v>
          </cell>
          <cell r="E844">
            <v>44377</v>
          </cell>
          <cell r="J844">
            <v>20</v>
          </cell>
          <cell r="K844">
            <v>8.98</v>
          </cell>
          <cell r="M844">
            <v>49.9</v>
          </cell>
        </row>
        <row r="845">
          <cell r="D845" t="str">
            <v>GRAND SHOPPING</v>
          </cell>
          <cell r="E845">
            <v>44377</v>
          </cell>
          <cell r="J845">
            <v>28.6</v>
          </cell>
          <cell r="K845">
            <v>10.76</v>
          </cell>
          <cell r="M845">
            <v>59.8</v>
          </cell>
        </row>
        <row r="846">
          <cell r="D846" t="str">
            <v>GRAND SHOPPING</v>
          </cell>
          <cell r="E846">
            <v>44377</v>
          </cell>
          <cell r="J846">
            <v>12.74</v>
          </cell>
          <cell r="K846">
            <v>7.18</v>
          </cell>
          <cell r="M846">
            <v>39.9</v>
          </cell>
        </row>
        <row r="847">
          <cell r="D847" t="str">
            <v>GRAND SHOPPING</v>
          </cell>
          <cell r="E847">
            <v>44377</v>
          </cell>
          <cell r="J847">
            <v>22.5</v>
          </cell>
          <cell r="K847">
            <v>9.2499000000000002</v>
          </cell>
          <cell r="M847">
            <v>51.36</v>
          </cell>
        </row>
        <row r="848">
          <cell r="D848" t="str">
            <v>GRAND SHOPPING</v>
          </cell>
          <cell r="E848">
            <v>44377</v>
          </cell>
          <cell r="J848">
            <v>22.5</v>
          </cell>
          <cell r="K848">
            <v>9.2499000000000002</v>
          </cell>
          <cell r="M848">
            <v>51.36</v>
          </cell>
        </row>
        <row r="849">
          <cell r="D849" t="str">
            <v>GRAND SHOPPING</v>
          </cell>
          <cell r="E849">
            <v>44377</v>
          </cell>
          <cell r="J849">
            <v>13.2</v>
          </cell>
          <cell r="K849">
            <v>7.18</v>
          </cell>
          <cell r="M849">
            <v>39.9</v>
          </cell>
        </row>
        <row r="850">
          <cell r="D850" t="str">
            <v>GRAND SHOPPING</v>
          </cell>
          <cell r="E850">
            <v>44377</v>
          </cell>
          <cell r="J850">
            <v>13.9</v>
          </cell>
          <cell r="K850">
            <v>7.18</v>
          </cell>
          <cell r="M850">
            <v>39.9</v>
          </cell>
        </row>
        <row r="851">
          <cell r="D851" t="str">
            <v>GRAND SHOPPING</v>
          </cell>
          <cell r="E851">
            <v>44377</v>
          </cell>
          <cell r="J851">
            <v>11.7</v>
          </cell>
          <cell r="K851">
            <v>6.48</v>
          </cell>
          <cell r="M851">
            <v>36</v>
          </cell>
        </row>
        <row r="852">
          <cell r="D852" t="str">
            <v>GRAND SHOPPING</v>
          </cell>
          <cell r="E852">
            <v>44377</v>
          </cell>
          <cell r="J852">
            <v>19.36</v>
          </cell>
          <cell r="K852">
            <v>8.15</v>
          </cell>
          <cell r="M852">
            <v>45.26</v>
          </cell>
        </row>
        <row r="853">
          <cell r="D853" t="str">
            <v>GRAND SHOPPING</v>
          </cell>
          <cell r="E853">
            <v>44377</v>
          </cell>
          <cell r="J853">
            <v>15</v>
          </cell>
          <cell r="K853">
            <v>7.18</v>
          </cell>
          <cell r="M853">
            <v>39.9</v>
          </cell>
        </row>
        <row r="854">
          <cell r="D854" t="str">
            <v>GRAND SHOPPING</v>
          </cell>
          <cell r="E854">
            <v>44377</v>
          </cell>
          <cell r="J854">
            <v>15</v>
          </cell>
          <cell r="K854">
            <v>7.18</v>
          </cell>
          <cell r="M854">
            <v>39.9</v>
          </cell>
        </row>
        <row r="855">
          <cell r="D855" t="str">
            <v>GRAND SHOPPING</v>
          </cell>
          <cell r="E855">
            <v>44377</v>
          </cell>
          <cell r="J855">
            <v>15</v>
          </cell>
          <cell r="K855">
            <v>7.18</v>
          </cell>
          <cell r="M855">
            <v>39.9</v>
          </cell>
        </row>
        <row r="856">
          <cell r="D856" t="str">
            <v>GRAND SHOPPING</v>
          </cell>
          <cell r="E856">
            <v>44377</v>
          </cell>
          <cell r="J856">
            <v>15</v>
          </cell>
          <cell r="K856">
            <v>7.18</v>
          </cell>
          <cell r="M856">
            <v>39.9</v>
          </cell>
        </row>
        <row r="857">
          <cell r="D857" t="str">
            <v>GRAND SHOPPING</v>
          </cell>
          <cell r="E857">
            <v>44377</v>
          </cell>
          <cell r="J857">
            <v>15</v>
          </cell>
          <cell r="K857">
            <v>7.18</v>
          </cell>
          <cell r="M857">
            <v>39.9</v>
          </cell>
        </row>
        <row r="858">
          <cell r="D858" t="str">
            <v>GRAND SHOPPING</v>
          </cell>
          <cell r="E858">
            <v>44377</v>
          </cell>
          <cell r="J858">
            <v>15</v>
          </cell>
          <cell r="K858">
            <v>7.18</v>
          </cell>
          <cell r="M858">
            <v>39.9</v>
          </cell>
        </row>
        <row r="859">
          <cell r="D859" t="str">
            <v>GRAND SHOPPING</v>
          </cell>
          <cell r="E859">
            <v>44377</v>
          </cell>
          <cell r="J859">
            <v>15</v>
          </cell>
          <cell r="K859">
            <v>7.18</v>
          </cell>
          <cell r="M859">
            <v>39.9</v>
          </cell>
        </row>
        <row r="860">
          <cell r="D860" t="str">
            <v>GRAND SHOPPING</v>
          </cell>
          <cell r="E860">
            <v>44377</v>
          </cell>
          <cell r="J860">
            <v>15</v>
          </cell>
          <cell r="K860">
            <v>7.18</v>
          </cell>
          <cell r="M860">
            <v>39.9</v>
          </cell>
        </row>
        <row r="861">
          <cell r="D861" t="str">
            <v>GRAND SHOPPING</v>
          </cell>
          <cell r="E861">
            <v>44377</v>
          </cell>
          <cell r="J861">
            <v>23.9</v>
          </cell>
          <cell r="K861">
            <v>8.98</v>
          </cell>
          <cell r="M861">
            <v>49.9</v>
          </cell>
        </row>
        <row r="862">
          <cell r="D862" t="str">
            <v>GRAND SHOPPING</v>
          </cell>
          <cell r="E862">
            <v>44377</v>
          </cell>
          <cell r="J862">
            <v>23.9</v>
          </cell>
          <cell r="K862">
            <v>8.98</v>
          </cell>
          <cell r="M862">
            <v>49.9</v>
          </cell>
        </row>
        <row r="863">
          <cell r="D863" t="str">
            <v>GRAND SHOPPING</v>
          </cell>
          <cell r="E863">
            <v>44377</v>
          </cell>
          <cell r="J863">
            <v>15.8</v>
          </cell>
          <cell r="K863">
            <v>7.16</v>
          </cell>
          <cell r="M863">
            <v>39.799999999999997</v>
          </cell>
        </row>
        <row r="864">
          <cell r="D864" t="str">
            <v>GRAND SHOPPING</v>
          </cell>
          <cell r="E864">
            <v>44377</v>
          </cell>
          <cell r="J864">
            <v>15.9</v>
          </cell>
          <cell r="K864">
            <v>7.18</v>
          </cell>
          <cell r="M864">
            <v>39.9</v>
          </cell>
        </row>
        <row r="865">
          <cell r="D865" t="str">
            <v>GRAND SHOPPING</v>
          </cell>
          <cell r="E865">
            <v>44377</v>
          </cell>
          <cell r="J865">
            <v>15.9</v>
          </cell>
          <cell r="K865">
            <v>7.18</v>
          </cell>
          <cell r="M865">
            <v>39.9</v>
          </cell>
        </row>
        <row r="866">
          <cell r="D866" t="str">
            <v>GRAND SHOPPING</v>
          </cell>
          <cell r="E866">
            <v>44377</v>
          </cell>
          <cell r="J866">
            <v>15.9</v>
          </cell>
          <cell r="K866">
            <v>7.18</v>
          </cell>
          <cell r="M866">
            <v>39.9</v>
          </cell>
        </row>
        <row r="867">
          <cell r="D867" t="str">
            <v>GRAND SHOPPING</v>
          </cell>
          <cell r="E867">
            <v>44377</v>
          </cell>
          <cell r="J867">
            <v>16</v>
          </cell>
          <cell r="K867">
            <v>7.18</v>
          </cell>
          <cell r="M867">
            <v>39.9</v>
          </cell>
        </row>
        <row r="868">
          <cell r="D868" t="str">
            <v>GRAND SHOPPING</v>
          </cell>
          <cell r="E868">
            <v>44377</v>
          </cell>
          <cell r="J868">
            <v>19.399999999999999</v>
          </cell>
          <cell r="K868">
            <v>7.9</v>
          </cell>
          <cell r="M868">
            <v>43.91</v>
          </cell>
        </row>
        <row r="869">
          <cell r="D869" t="str">
            <v>GRAND SHOPPING</v>
          </cell>
          <cell r="E869">
            <v>44377</v>
          </cell>
          <cell r="J869">
            <v>12.74</v>
          </cell>
          <cell r="K869">
            <v>6.32</v>
          </cell>
          <cell r="M869">
            <v>35.11</v>
          </cell>
        </row>
        <row r="870">
          <cell r="D870" t="str">
            <v>GRAND SHOPPING</v>
          </cell>
          <cell r="E870">
            <v>44377</v>
          </cell>
          <cell r="J870">
            <v>20</v>
          </cell>
          <cell r="K870">
            <v>7.9</v>
          </cell>
          <cell r="M870">
            <v>43.91</v>
          </cell>
        </row>
        <row r="871">
          <cell r="D871" t="str">
            <v>GRAND SHOPPING</v>
          </cell>
          <cell r="E871">
            <v>44377</v>
          </cell>
          <cell r="J871">
            <v>8.9</v>
          </cell>
          <cell r="K871">
            <v>5.38</v>
          </cell>
          <cell r="M871">
            <v>29.9</v>
          </cell>
        </row>
        <row r="872">
          <cell r="D872" t="str">
            <v>GRAND SHOPPING</v>
          </cell>
          <cell r="E872">
            <v>44377</v>
          </cell>
          <cell r="J872">
            <v>8.9</v>
          </cell>
          <cell r="K872">
            <v>5.38</v>
          </cell>
          <cell r="M872">
            <v>29.9</v>
          </cell>
        </row>
        <row r="873">
          <cell r="D873" t="str">
            <v>GRAND SHOPPING</v>
          </cell>
          <cell r="E873">
            <v>44377</v>
          </cell>
          <cell r="J873">
            <v>17.5</v>
          </cell>
          <cell r="K873">
            <v>7.18</v>
          </cell>
          <cell r="M873">
            <v>39.9</v>
          </cell>
        </row>
        <row r="874">
          <cell r="D874" t="str">
            <v>GRAND SHOPPING</v>
          </cell>
          <cell r="E874">
            <v>44377</v>
          </cell>
          <cell r="J874">
            <v>31</v>
          </cell>
          <cell r="K874">
            <v>10.18</v>
          </cell>
          <cell r="M874">
            <v>56.12</v>
          </cell>
        </row>
        <row r="875">
          <cell r="D875" t="str">
            <v>GRAND SHOPPING</v>
          </cell>
          <cell r="E875">
            <v>44377</v>
          </cell>
          <cell r="J875">
            <v>67.400000000000006</v>
          </cell>
          <cell r="K875">
            <v>18</v>
          </cell>
          <cell r="M875">
            <v>100</v>
          </cell>
        </row>
        <row r="876">
          <cell r="D876" t="str">
            <v>GRAND SHOPPING</v>
          </cell>
          <cell r="E876">
            <v>44377</v>
          </cell>
          <cell r="J876">
            <v>15</v>
          </cell>
          <cell r="K876">
            <v>6.32</v>
          </cell>
          <cell r="M876">
            <v>35.11</v>
          </cell>
        </row>
        <row r="877">
          <cell r="D877" t="str">
            <v>GRAND SHOPPING</v>
          </cell>
          <cell r="E877">
            <v>44377</v>
          </cell>
          <cell r="J877">
            <v>22.38</v>
          </cell>
          <cell r="K877">
            <v>7.9</v>
          </cell>
          <cell r="M877">
            <v>43.91</v>
          </cell>
        </row>
        <row r="878">
          <cell r="D878" t="str">
            <v>GRAND SHOPPING</v>
          </cell>
          <cell r="E878">
            <v>44377</v>
          </cell>
          <cell r="J878">
            <v>7.26</v>
          </cell>
          <cell r="K878">
            <v>4.5</v>
          </cell>
          <cell r="M878">
            <v>25</v>
          </cell>
        </row>
        <row r="879">
          <cell r="D879" t="str">
            <v>GRAND SHOPPING</v>
          </cell>
          <cell r="E879">
            <v>44377</v>
          </cell>
          <cell r="J879">
            <v>7.26</v>
          </cell>
          <cell r="K879">
            <v>4.5</v>
          </cell>
          <cell r="M879">
            <v>25</v>
          </cell>
        </row>
        <row r="880">
          <cell r="D880" t="str">
            <v>GRAND SHOPPING</v>
          </cell>
          <cell r="E880">
            <v>44377</v>
          </cell>
          <cell r="J880">
            <v>8.6999999999999993</v>
          </cell>
          <cell r="K880">
            <v>4.75</v>
          </cell>
          <cell r="M880">
            <v>26.39</v>
          </cell>
        </row>
        <row r="881">
          <cell r="D881" t="str">
            <v>GRAND SHOPPING</v>
          </cell>
          <cell r="E881">
            <v>44377</v>
          </cell>
          <cell r="J881">
            <v>14.9</v>
          </cell>
          <cell r="K881">
            <v>5.92</v>
          </cell>
          <cell r="M881">
            <v>32.9</v>
          </cell>
        </row>
        <row r="882">
          <cell r="D882" t="str">
            <v>GRAND SHOPPING</v>
          </cell>
          <cell r="E882">
            <v>44377</v>
          </cell>
          <cell r="J882">
            <v>7.8</v>
          </cell>
          <cell r="K882">
            <v>4.32</v>
          </cell>
          <cell r="M882">
            <v>24</v>
          </cell>
        </row>
        <row r="883">
          <cell r="D883" t="str">
            <v>GRAND SHOPPING</v>
          </cell>
          <cell r="E883">
            <v>44377</v>
          </cell>
          <cell r="J883">
            <v>19.8</v>
          </cell>
          <cell r="K883">
            <v>6.8</v>
          </cell>
          <cell r="M883">
            <v>37.82</v>
          </cell>
        </row>
        <row r="884">
          <cell r="D884" t="str">
            <v>GRAND SHOPPING</v>
          </cell>
          <cell r="E884">
            <v>44377</v>
          </cell>
          <cell r="J884">
            <v>46.23</v>
          </cell>
          <cell r="K884">
            <v>12.58</v>
          </cell>
          <cell r="M884">
            <v>69.900000000000006</v>
          </cell>
        </row>
        <row r="885">
          <cell r="D885" t="str">
            <v>GRAND SHOPPING</v>
          </cell>
          <cell r="E885">
            <v>44377</v>
          </cell>
          <cell r="J885">
            <v>10</v>
          </cell>
          <cell r="K885">
            <v>4.4800000000000004</v>
          </cell>
          <cell r="M885">
            <v>24.9</v>
          </cell>
        </row>
        <row r="886">
          <cell r="D886" t="str">
            <v>GRAND SHOPPING</v>
          </cell>
          <cell r="E886">
            <v>44377</v>
          </cell>
          <cell r="J886">
            <v>10</v>
          </cell>
          <cell r="K886">
            <v>4.4800000000000004</v>
          </cell>
          <cell r="M886">
            <v>24.9</v>
          </cell>
        </row>
        <row r="887">
          <cell r="D887" t="str">
            <v>GRAND SHOPPING</v>
          </cell>
          <cell r="E887">
            <v>44377</v>
          </cell>
          <cell r="J887">
            <v>8.99</v>
          </cell>
          <cell r="K887">
            <v>4.12</v>
          </cell>
          <cell r="M887">
            <v>22.9</v>
          </cell>
        </row>
        <row r="888">
          <cell r="D888" t="str">
            <v>GRAND SHOPPING</v>
          </cell>
          <cell r="E888">
            <v>44377</v>
          </cell>
          <cell r="J888">
            <v>12.6</v>
          </cell>
          <cell r="K888">
            <v>4.84</v>
          </cell>
          <cell r="M888">
            <v>26.91</v>
          </cell>
        </row>
        <row r="889">
          <cell r="D889" t="str">
            <v>GRAND SHOPPING</v>
          </cell>
          <cell r="E889">
            <v>44377</v>
          </cell>
          <cell r="J889">
            <v>23.76</v>
          </cell>
          <cell r="K889">
            <v>7.18</v>
          </cell>
          <cell r="M889">
            <v>39.9</v>
          </cell>
        </row>
        <row r="890">
          <cell r="D890" t="str">
            <v>GRAND SHOPPING</v>
          </cell>
          <cell r="E890">
            <v>44377</v>
          </cell>
          <cell r="J890">
            <v>7.9</v>
          </cell>
          <cell r="K890">
            <v>3.58</v>
          </cell>
          <cell r="M890">
            <v>19.899999999999999</v>
          </cell>
        </row>
        <row r="891">
          <cell r="D891" t="str">
            <v>GRAND SHOPPING</v>
          </cell>
          <cell r="E891">
            <v>44377</v>
          </cell>
          <cell r="J891">
            <v>28.6</v>
          </cell>
          <cell r="K891">
            <v>9.06</v>
          </cell>
          <cell r="M891">
            <v>46</v>
          </cell>
        </row>
        <row r="892">
          <cell r="D892" t="str">
            <v>GRAND SHOPPING</v>
          </cell>
          <cell r="E892">
            <v>44377</v>
          </cell>
          <cell r="J892">
            <v>6.75</v>
          </cell>
          <cell r="K892">
            <v>3.15</v>
          </cell>
          <cell r="M892">
            <v>17.510000000000002</v>
          </cell>
        </row>
        <row r="893">
          <cell r="D893" t="str">
            <v>GRAND SHOPPING</v>
          </cell>
          <cell r="E893">
            <v>44377</v>
          </cell>
          <cell r="J893">
            <v>5</v>
          </cell>
          <cell r="K893">
            <v>2.7</v>
          </cell>
          <cell r="M893">
            <v>15</v>
          </cell>
        </row>
        <row r="894">
          <cell r="D894" t="str">
            <v>GRAND SHOPPING</v>
          </cell>
          <cell r="E894">
            <v>44377</v>
          </cell>
          <cell r="J894">
            <v>5.5</v>
          </cell>
          <cell r="K894">
            <v>2.68</v>
          </cell>
          <cell r="M894">
            <v>14.9</v>
          </cell>
        </row>
        <row r="895">
          <cell r="D895" t="str">
            <v>GRAND SHOPPING</v>
          </cell>
          <cell r="E895">
            <v>44377</v>
          </cell>
          <cell r="J895">
            <v>9.9</v>
          </cell>
          <cell r="K895">
            <v>3.58</v>
          </cell>
          <cell r="M895">
            <v>19.899999999999999</v>
          </cell>
        </row>
        <row r="896">
          <cell r="D896" t="str">
            <v>GRAND SHOPPING</v>
          </cell>
          <cell r="E896">
            <v>44377</v>
          </cell>
          <cell r="J896">
            <v>4.7</v>
          </cell>
          <cell r="K896">
            <v>2.16</v>
          </cell>
          <cell r="M896">
            <v>12.68</v>
          </cell>
        </row>
        <row r="897">
          <cell r="D897" t="str">
            <v>GRAND SHOPPING</v>
          </cell>
          <cell r="E897">
            <v>44377</v>
          </cell>
          <cell r="J897">
            <v>8.9</v>
          </cell>
          <cell r="K897">
            <v>3.05</v>
          </cell>
          <cell r="M897">
            <v>16.920000000000002</v>
          </cell>
        </row>
        <row r="898">
          <cell r="D898" t="str">
            <v>GRAND SHOPPING</v>
          </cell>
          <cell r="E898">
            <v>44377</v>
          </cell>
          <cell r="J898">
            <v>13.2</v>
          </cell>
          <cell r="K898">
            <v>5.05</v>
          </cell>
          <cell r="M898">
            <v>23.06</v>
          </cell>
        </row>
        <row r="899">
          <cell r="D899" t="str">
            <v>GRAND SHOPPING</v>
          </cell>
          <cell r="E899">
            <v>44377</v>
          </cell>
          <cell r="J899">
            <v>8</v>
          </cell>
          <cell r="K899">
            <v>2.68</v>
          </cell>
          <cell r="M899">
            <v>14.9</v>
          </cell>
        </row>
        <row r="900">
          <cell r="D900" t="str">
            <v>GRAND SHOPPING</v>
          </cell>
          <cell r="E900">
            <v>44377</v>
          </cell>
          <cell r="J900">
            <v>7.27</v>
          </cell>
          <cell r="K900">
            <v>3.16</v>
          </cell>
          <cell r="M900">
            <v>14.45</v>
          </cell>
        </row>
        <row r="901">
          <cell r="D901" t="str">
            <v>GRAND SHOPPING</v>
          </cell>
          <cell r="E901">
            <v>44377</v>
          </cell>
          <cell r="J901">
            <v>8.9</v>
          </cell>
          <cell r="K901">
            <v>3.68</v>
          </cell>
          <cell r="M901">
            <v>16.100000000000001</v>
          </cell>
        </row>
        <row r="902">
          <cell r="D902" t="str">
            <v>GRAND SHOPPING</v>
          </cell>
          <cell r="E902">
            <v>44377</v>
          </cell>
          <cell r="J902">
            <v>15</v>
          </cell>
          <cell r="K902">
            <v>5.08</v>
          </cell>
          <cell r="M902">
            <v>23.38</v>
          </cell>
        </row>
        <row r="903">
          <cell r="D903" t="str">
            <v>GRAND SHOPPING</v>
          </cell>
          <cell r="E903">
            <v>44377</v>
          </cell>
          <cell r="J903">
            <v>12</v>
          </cell>
          <cell r="K903">
            <v>3.81</v>
          </cell>
          <cell r="M903">
            <v>17.52</v>
          </cell>
        </row>
        <row r="904">
          <cell r="D904" t="str">
            <v>GRAND SHOPPING</v>
          </cell>
          <cell r="E904">
            <v>44377</v>
          </cell>
          <cell r="J904">
            <v>19.899999999999999</v>
          </cell>
          <cell r="K904">
            <v>6.22</v>
          </cell>
          <cell r="M904">
            <v>27.72</v>
          </cell>
        </row>
        <row r="905">
          <cell r="D905" t="str">
            <v>GRAND SHOPPING</v>
          </cell>
          <cell r="E905">
            <v>44377</v>
          </cell>
          <cell r="J905">
            <v>0</v>
          </cell>
          <cell r="K905">
            <v>0</v>
          </cell>
          <cell r="M905">
            <v>0</v>
          </cell>
        </row>
        <row r="906">
          <cell r="D906" t="str">
            <v>GRAND SHOPPING</v>
          </cell>
          <cell r="E906">
            <v>44377</v>
          </cell>
          <cell r="J906">
            <v>0</v>
          </cell>
          <cell r="K906">
            <v>0</v>
          </cell>
          <cell r="M906">
            <v>0</v>
          </cell>
        </row>
        <row r="907">
          <cell r="D907" t="str">
            <v>GRAND SHOPPING</v>
          </cell>
          <cell r="E907">
            <v>44377</v>
          </cell>
          <cell r="J907">
            <v>0</v>
          </cell>
          <cell r="K907">
            <v>0</v>
          </cell>
          <cell r="M907">
            <v>0</v>
          </cell>
        </row>
        <row r="908">
          <cell r="D908" t="str">
            <v>GRAND SHOPPING</v>
          </cell>
          <cell r="E908">
            <v>44377</v>
          </cell>
          <cell r="J908">
            <v>0</v>
          </cell>
          <cell r="K908">
            <v>0</v>
          </cell>
          <cell r="M908">
            <v>0</v>
          </cell>
        </row>
        <row r="909">
          <cell r="D909" t="str">
            <v>GRAND SHOPPING</v>
          </cell>
          <cell r="E909">
            <v>44377</v>
          </cell>
          <cell r="J909">
            <v>0</v>
          </cell>
          <cell r="K909">
            <v>0</v>
          </cell>
          <cell r="M909">
            <v>0</v>
          </cell>
        </row>
        <row r="910">
          <cell r="D910" t="str">
            <v>GRAND SHOPPING</v>
          </cell>
          <cell r="E910">
            <v>44377</v>
          </cell>
          <cell r="J910">
            <v>9.9</v>
          </cell>
          <cell r="K910">
            <v>2.5299999999999998</v>
          </cell>
          <cell r="M910">
            <v>11.66</v>
          </cell>
        </row>
        <row r="911">
          <cell r="D911" t="str">
            <v>GRAND SHOPPING</v>
          </cell>
          <cell r="E911">
            <v>44377</v>
          </cell>
          <cell r="J911">
            <v>9.9</v>
          </cell>
          <cell r="K911">
            <v>0.79</v>
          </cell>
          <cell r="M911">
            <v>4.4000000000000004</v>
          </cell>
        </row>
        <row r="912">
          <cell r="D912" t="str">
            <v>GRAND SHOPPING</v>
          </cell>
          <cell r="E912">
            <v>44377</v>
          </cell>
          <cell r="J912">
            <v>-49.9</v>
          </cell>
          <cell r="K912">
            <v>0</v>
          </cell>
          <cell r="M912">
            <v>-149.9</v>
          </cell>
        </row>
        <row r="913">
          <cell r="D913" t="str">
            <v>GRAND SHOPPING</v>
          </cell>
          <cell r="E913">
            <v>44377</v>
          </cell>
          <cell r="J913">
            <v>-71.900000000000006</v>
          </cell>
          <cell r="K913">
            <v>0</v>
          </cell>
          <cell r="M913">
            <v>-179.9</v>
          </cell>
        </row>
        <row r="914">
          <cell r="D914" t="str">
            <v>GRAND SHOPPING</v>
          </cell>
          <cell r="E914">
            <v>44377</v>
          </cell>
          <cell r="J914">
            <v>-57.7</v>
          </cell>
          <cell r="K914">
            <v>0</v>
          </cell>
          <cell r="M914">
            <v>-215</v>
          </cell>
        </row>
        <row r="915">
          <cell r="D915" t="str">
            <v>JÓQUEI</v>
          </cell>
          <cell r="E915">
            <v>44377</v>
          </cell>
          <cell r="J915">
            <v>4089</v>
          </cell>
          <cell r="K915">
            <v>2550.4223999999999</v>
          </cell>
          <cell r="M915">
            <v>13541.84</v>
          </cell>
        </row>
        <row r="916">
          <cell r="D916" t="str">
            <v>JÓQUEI</v>
          </cell>
          <cell r="E916">
            <v>44377</v>
          </cell>
          <cell r="J916">
            <v>2956.3</v>
          </cell>
          <cell r="K916">
            <v>1752.7492</v>
          </cell>
          <cell r="M916">
            <v>9022.4499999999989</v>
          </cell>
        </row>
        <row r="917">
          <cell r="D917" t="str">
            <v>JÓQUEI</v>
          </cell>
          <cell r="E917">
            <v>44377</v>
          </cell>
          <cell r="J917">
            <v>1467.9</v>
          </cell>
          <cell r="K917">
            <v>930.99090000000001</v>
          </cell>
          <cell r="M917">
            <v>4932.2700000000004</v>
          </cell>
        </row>
        <row r="918">
          <cell r="D918" t="str">
            <v>JÓQUEI</v>
          </cell>
          <cell r="E918">
            <v>44377</v>
          </cell>
          <cell r="J918">
            <v>1339.5</v>
          </cell>
          <cell r="K918">
            <v>909.25070000000005</v>
          </cell>
          <cell r="M918">
            <v>4518.2</v>
          </cell>
        </row>
        <row r="919">
          <cell r="D919" t="str">
            <v>JÓQUEI</v>
          </cell>
          <cell r="E919">
            <v>44377</v>
          </cell>
          <cell r="J919">
            <v>1233.1000000000001</v>
          </cell>
          <cell r="K919">
            <v>780.07920000000001</v>
          </cell>
          <cell r="M919">
            <v>4056.3100000000004</v>
          </cell>
        </row>
        <row r="920">
          <cell r="D920" t="str">
            <v>JÓQUEI</v>
          </cell>
          <cell r="E920">
            <v>44377</v>
          </cell>
          <cell r="J920">
            <v>1358.3000000000002</v>
          </cell>
          <cell r="K920">
            <v>885.23929999999996</v>
          </cell>
          <cell r="M920">
            <v>4178.26</v>
          </cell>
        </row>
        <row r="921">
          <cell r="D921" t="str">
            <v>JÓQUEI</v>
          </cell>
          <cell r="E921">
            <v>44377</v>
          </cell>
          <cell r="J921">
            <v>1185</v>
          </cell>
          <cell r="K921">
            <v>674.71949999999993</v>
          </cell>
          <cell r="M921">
            <v>3748.5</v>
          </cell>
        </row>
        <row r="922">
          <cell r="D922" t="str">
            <v>JÓQUEI</v>
          </cell>
          <cell r="E922">
            <v>44377</v>
          </cell>
          <cell r="J922">
            <v>1185</v>
          </cell>
          <cell r="K922">
            <v>700.81050000000005</v>
          </cell>
          <cell r="M922">
            <v>3643.5</v>
          </cell>
        </row>
        <row r="923">
          <cell r="D923" t="str">
            <v>JÓQUEI</v>
          </cell>
          <cell r="E923">
            <v>44377</v>
          </cell>
          <cell r="J923">
            <v>838.80000000000007</v>
          </cell>
          <cell r="K923">
            <v>544.08960000000002</v>
          </cell>
          <cell r="M923">
            <v>2806.8</v>
          </cell>
        </row>
        <row r="924">
          <cell r="D924" t="str">
            <v>JÓQUEI</v>
          </cell>
          <cell r="E924">
            <v>44377</v>
          </cell>
          <cell r="J924">
            <v>828</v>
          </cell>
          <cell r="K924">
            <v>595.04039999999998</v>
          </cell>
          <cell r="M924">
            <v>2826</v>
          </cell>
        </row>
        <row r="925">
          <cell r="D925" t="str">
            <v>JÓQUEI</v>
          </cell>
          <cell r="E925">
            <v>44377</v>
          </cell>
          <cell r="J925">
            <v>3666.9</v>
          </cell>
          <cell r="K925">
            <v>1411.7819999999999</v>
          </cell>
          <cell r="M925">
            <v>6325.53</v>
          </cell>
        </row>
        <row r="926">
          <cell r="D926" t="str">
            <v>JÓQUEI</v>
          </cell>
          <cell r="E926">
            <v>44377</v>
          </cell>
          <cell r="J926">
            <v>2449</v>
          </cell>
          <cell r="K926">
            <v>1020.3991</v>
          </cell>
          <cell r="M926">
            <v>4700.53</v>
          </cell>
        </row>
        <row r="927">
          <cell r="D927" t="str">
            <v>JÓQUEI</v>
          </cell>
          <cell r="E927">
            <v>44377</v>
          </cell>
          <cell r="J927">
            <v>621</v>
          </cell>
          <cell r="K927">
            <v>384.31979999999999</v>
          </cell>
          <cell r="M927">
            <v>2135.0699999999997</v>
          </cell>
        </row>
        <row r="928">
          <cell r="D928" t="str">
            <v>JÓQUEI</v>
          </cell>
          <cell r="E928">
            <v>44377</v>
          </cell>
          <cell r="J928">
            <v>455.2</v>
          </cell>
          <cell r="K928">
            <v>368.3</v>
          </cell>
          <cell r="M928">
            <v>1816.24</v>
          </cell>
        </row>
        <row r="929">
          <cell r="D929" t="str">
            <v>JÓQUEI</v>
          </cell>
          <cell r="E929">
            <v>44377</v>
          </cell>
          <cell r="J929">
            <v>2013.2000000000003</v>
          </cell>
          <cell r="K929">
            <v>808.04079999999999</v>
          </cell>
          <cell r="M929">
            <v>3680.3199999999997</v>
          </cell>
        </row>
        <row r="930">
          <cell r="D930" t="str">
            <v>JÓQUEI</v>
          </cell>
          <cell r="E930">
            <v>44377</v>
          </cell>
          <cell r="J930">
            <v>1254</v>
          </cell>
          <cell r="K930">
            <v>556.24019999999996</v>
          </cell>
          <cell r="M930">
            <v>2665.89</v>
          </cell>
        </row>
        <row r="931">
          <cell r="D931" t="str">
            <v>JÓQUEI</v>
          </cell>
          <cell r="E931">
            <v>44377</v>
          </cell>
          <cell r="J931">
            <v>790.90000000000009</v>
          </cell>
          <cell r="K931">
            <v>338.0498</v>
          </cell>
          <cell r="M931">
            <v>1878.14</v>
          </cell>
        </row>
        <row r="932">
          <cell r="D932" t="str">
            <v>JÓQUEI</v>
          </cell>
          <cell r="E932">
            <v>44377</v>
          </cell>
          <cell r="J932">
            <v>419.40000000000003</v>
          </cell>
          <cell r="K932">
            <v>248.64</v>
          </cell>
          <cell r="M932">
            <v>1362.78</v>
          </cell>
        </row>
        <row r="933">
          <cell r="D933" t="str">
            <v>JÓQUEI</v>
          </cell>
          <cell r="E933">
            <v>44377</v>
          </cell>
          <cell r="J933">
            <v>990</v>
          </cell>
          <cell r="K933">
            <v>425.60999999999996</v>
          </cell>
          <cell r="M933">
            <v>2067.6</v>
          </cell>
        </row>
        <row r="934">
          <cell r="D934" t="str">
            <v>JÓQUEI</v>
          </cell>
          <cell r="E934">
            <v>44377</v>
          </cell>
          <cell r="J934">
            <v>1254</v>
          </cell>
          <cell r="K934">
            <v>520.6798</v>
          </cell>
          <cell r="M934">
            <v>2425.16</v>
          </cell>
        </row>
        <row r="935">
          <cell r="D935" t="str">
            <v>JÓQUEI</v>
          </cell>
          <cell r="E935">
            <v>44377</v>
          </cell>
          <cell r="J935">
            <v>605</v>
          </cell>
          <cell r="K935">
            <v>266.9898</v>
          </cell>
          <cell r="M935">
            <v>1475.98</v>
          </cell>
        </row>
        <row r="936">
          <cell r="D936" t="str">
            <v>JÓQUEI</v>
          </cell>
          <cell r="E936">
            <v>44377</v>
          </cell>
          <cell r="J936">
            <v>535.20000000000005</v>
          </cell>
          <cell r="K936">
            <v>244.64959999999999</v>
          </cell>
          <cell r="M936">
            <v>1359.2</v>
          </cell>
        </row>
        <row r="937">
          <cell r="D937" t="str">
            <v>JÓQUEI</v>
          </cell>
          <cell r="E937">
            <v>44377</v>
          </cell>
          <cell r="J937">
            <v>853.5</v>
          </cell>
          <cell r="K937">
            <v>415.36949999999996</v>
          </cell>
          <cell r="M937">
            <v>1815</v>
          </cell>
        </row>
        <row r="938">
          <cell r="D938" t="str">
            <v>JÓQUEI</v>
          </cell>
          <cell r="E938">
            <v>44377</v>
          </cell>
          <cell r="J938">
            <v>990</v>
          </cell>
          <cell r="K938">
            <v>415.77</v>
          </cell>
          <cell r="M938">
            <v>1916.25</v>
          </cell>
        </row>
        <row r="939">
          <cell r="D939" t="str">
            <v>JÓQUEI</v>
          </cell>
          <cell r="E939">
            <v>44377</v>
          </cell>
          <cell r="J939">
            <v>924</v>
          </cell>
          <cell r="K939">
            <v>409.26060000000001</v>
          </cell>
          <cell r="M939">
            <v>1803.8999999999999</v>
          </cell>
        </row>
        <row r="940">
          <cell r="D940" t="str">
            <v>JÓQUEI</v>
          </cell>
          <cell r="E940">
            <v>44377</v>
          </cell>
          <cell r="J940">
            <v>898.80000000000007</v>
          </cell>
          <cell r="K940">
            <v>312.87959999999998</v>
          </cell>
          <cell r="M940">
            <v>1671.72</v>
          </cell>
        </row>
        <row r="941">
          <cell r="D941" t="str">
            <v>JÓQUEI</v>
          </cell>
          <cell r="E941">
            <v>44377</v>
          </cell>
          <cell r="J941">
            <v>401.40000000000003</v>
          </cell>
          <cell r="K941">
            <v>183.49020000000002</v>
          </cell>
          <cell r="M941">
            <v>1019.4000000000001</v>
          </cell>
        </row>
        <row r="942">
          <cell r="D942" t="str">
            <v>JÓQUEI</v>
          </cell>
          <cell r="E942">
            <v>44377</v>
          </cell>
          <cell r="J942">
            <v>682.8</v>
          </cell>
          <cell r="K942">
            <v>336.51</v>
          </cell>
          <cell r="M942">
            <v>1446.1200000000001</v>
          </cell>
        </row>
        <row r="943">
          <cell r="D943" t="str">
            <v>JÓQUEI</v>
          </cell>
          <cell r="E943">
            <v>44377</v>
          </cell>
          <cell r="J943">
            <v>719</v>
          </cell>
          <cell r="K943">
            <v>260.24</v>
          </cell>
          <cell r="M943">
            <v>1405.3</v>
          </cell>
        </row>
        <row r="944">
          <cell r="D944" t="str">
            <v>JÓQUEI</v>
          </cell>
          <cell r="E944">
            <v>44377</v>
          </cell>
          <cell r="J944">
            <v>456</v>
          </cell>
          <cell r="K944">
            <v>194.5104</v>
          </cell>
          <cell r="M944">
            <v>1065.92</v>
          </cell>
        </row>
        <row r="945">
          <cell r="D945" t="str">
            <v>JÓQUEI</v>
          </cell>
          <cell r="E945">
            <v>44377</v>
          </cell>
          <cell r="J945">
            <v>349.65000000000003</v>
          </cell>
          <cell r="K945">
            <v>167.71020000000001</v>
          </cell>
          <cell r="M945">
            <v>931.7700000000001</v>
          </cell>
        </row>
        <row r="946">
          <cell r="D946" t="str">
            <v>JÓQUEI</v>
          </cell>
          <cell r="E946">
            <v>44377</v>
          </cell>
          <cell r="J946">
            <v>194.70000000000002</v>
          </cell>
          <cell r="K946">
            <v>129.54</v>
          </cell>
          <cell r="M946">
            <v>719.7</v>
          </cell>
        </row>
        <row r="947">
          <cell r="D947" t="str">
            <v>JÓQUEI</v>
          </cell>
          <cell r="E947">
            <v>44377</v>
          </cell>
          <cell r="J947">
            <v>1185</v>
          </cell>
          <cell r="K947">
            <v>468.81</v>
          </cell>
          <cell r="M947">
            <v>2049</v>
          </cell>
        </row>
        <row r="948">
          <cell r="D948" t="str">
            <v>JÓQUEI</v>
          </cell>
          <cell r="E948">
            <v>44377</v>
          </cell>
          <cell r="J948">
            <v>726</v>
          </cell>
          <cell r="K948">
            <v>294.51949999999999</v>
          </cell>
          <cell r="M948">
            <v>1400.6299999999999</v>
          </cell>
        </row>
        <row r="949">
          <cell r="D949" t="str">
            <v>JÓQUEI</v>
          </cell>
          <cell r="E949">
            <v>44377</v>
          </cell>
          <cell r="J949">
            <v>569</v>
          </cell>
          <cell r="K949">
            <v>269.20000000000005</v>
          </cell>
          <cell r="M949">
            <v>1212.3</v>
          </cell>
        </row>
        <row r="950">
          <cell r="D950" t="str">
            <v>JÓQUEI</v>
          </cell>
          <cell r="E950">
            <v>44377</v>
          </cell>
          <cell r="J950">
            <v>334.5</v>
          </cell>
          <cell r="K950">
            <v>152.91</v>
          </cell>
          <cell r="M950">
            <v>849.5</v>
          </cell>
        </row>
        <row r="951">
          <cell r="D951" t="str">
            <v>JÓQUEI</v>
          </cell>
          <cell r="E951">
            <v>44377</v>
          </cell>
          <cell r="J951">
            <v>330</v>
          </cell>
          <cell r="K951">
            <v>151.09019999999998</v>
          </cell>
          <cell r="M951">
            <v>839.40000000000009</v>
          </cell>
        </row>
        <row r="952">
          <cell r="D952" t="str">
            <v>JÓQUEI</v>
          </cell>
          <cell r="E952">
            <v>44377</v>
          </cell>
          <cell r="J952">
            <v>374.5</v>
          </cell>
          <cell r="K952">
            <v>171.57</v>
          </cell>
          <cell r="M952">
            <v>883.75</v>
          </cell>
        </row>
        <row r="953">
          <cell r="D953" t="str">
            <v>JÓQUEI</v>
          </cell>
          <cell r="E953">
            <v>44377</v>
          </cell>
          <cell r="J953">
            <v>371.77</v>
          </cell>
          <cell r="K953">
            <v>184.24979999999999</v>
          </cell>
          <cell r="M953">
            <v>893.69</v>
          </cell>
        </row>
        <row r="954">
          <cell r="D954" t="str">
            <v>JÓQUEI</v>
          </cell>
          <cell r="E954">
            <v>44377</v>
          </cell>
          <cell r="J954">
            <v>269.70000000000005</v>
          </cell>
          <cell r="K954">
            <v>187.1301</v>
          </cell>
          <cell r="M954">
            <v>779.69999999999993</v>
          </cell>
        </row>
        <row r="955">
          <cell r="D955" t="str">
            <v>JÓQUEI</v>
          </cell>
          <cell r="E955">
            <v>44377</v>
          </cell>
          <cell r="J955">
            <v>455.2</v>
          </cell>
          <cell r="K955">
            <v>213.3296</v>
          </cell>
          <cell r="M955">
            <v>973.84</v>
          </cell>
        </row>
        <row r="956">
          <cell r="D956" t="str">
            <v>JÓQUEI</v>
          </cell>
          <cell r="E956">
            <v>44377</v>
          </cell>
          <cell r="J956">
            <v>1129.7</v>
          </cell>
          <cell r="K956">
            <v>363.13940000000002</v>
          </cell>
          <cell r="M956">
            <v>1777.6200000000001</v>
          </cell>
        </row>
        <row r="957">
          <cell r="D957" t="str">
            <v>JÓQUEI</v>
          </cell>
          <cell r="E957">
            <v>44377</v>
          </cell>
          <cell r="J957">
            <v>318.65999999999997</v>
          </cell>
          <cell r="K957">
            <v>160.87019999999998</v>
          </cell>
          <cell r="M957">
            <v>763.8</v>
          </cell>
        </row>
        <row r="958">
          <cell r="D958" t="str">
            <v>JÓQUEI</v>
          </cell>
          <cell r="E958">
            <v>44377</v>
          </cell>
          <cell r="J958">
            <v>307.26</v>
          </cell>
          <cell r="K958">
            <v>157.47</v>
          </cell>
          <cell r="M958">
            <v>741.72</v>
          </cell>
        </row>
        <row r="959">
          <cell r="D959" t="str">
            <v>JÓQUEI</v>
          </cell>
          <cell r="E959">
            <v>44377</v>
          </cell>
          <cell r="J959">
            <v>307.20000000000005</v>
          </cell>
          <cell r="K959">
            <v>184.62</v>
          </cell>
          <cell r="M959">
            <v>764.34</v>
          </cell>
        </row>
        <row r="960">
          <cell r="D960" t="str">
            <v>JÓQUEI</v>
          </cell>
          <cell r="E960">
            <v>44377</v>
          </cell>
          <cell r="J960">
            <v>155.80000000000001</v>
          </cell>
          <cell r="K960">
            <v>93.56</v>
          </cell>
          <cell r="M960">
            <v>519.79999999999995</v>
          </cell>
        </row>
        <row r="961">
          <cell r="D961" t="str">
            <v>JÓQUEI</v>
          </cell>
          <cell r="E961">
            <v>44377</v>
          </cell>
          <cell r="J961">
            <v>267.60000000000002</v>
          </cell>
          <cell r="K961">
            <v>115.13</v>
          </cell>
          <cell r="M961">
            <v>639.6</v>
          </cell>
        </row>
        <row r="962">
          <cell r="D962" t="str">
            <v>JÓQUEI</v>
          </cell>
          <cell r="E962">
            <v>44377</v>
          </cell>
          <cell r="J962">
            <v>139.80000000000001</v>
          </cell>
          <cell r="K962">
            <v>86.36</v>
          </cell>
          <cell r="M962">
            <v>479.8</v>
          </cell>
        </row>
        <row r="963">
          <cell r="D963" t="str">
            <v>JÓQUEI</v>
          </cell>
          <cell r="E963">
            <v>44377</v>
          </cell>
          <cell r="J963">
            <v>287.60000000000002</v>
          </cell>
          <cell r="K963">
            <v>157.06</v>
          </cell>
          <cell r="M963">
            <v>692.64</v>
          </cell>
        </row>
        <row r="964">
          <cell r="D964" t="str">
            <v>JÓQUEI</v>
          </cell>
          <cell r="E964">
            <v>44377</v>
          </cell>
          <cell r="J964">
            <v>192</v>
          </cell>
          <cell r="K964">
            <v>94.68</v>
          </cell>
          <cell r="M964">
            <v>526.04</v>
          </cell>
        </row>
        <row r="965">
          <cell r="D965" t="str">
            <v>JÓQUEI</v>
          </cell>
          <cell r="E965">
            <v>44377</v>
          </cell>
          <cell r="J965">
            <v>279.3</v>
          </cell>
          <cell r="K965">
            <v>113.2698</v>
          </cell>
          <cell r="M965">
            <v>629.30000000000007</v>
          </cell>
        </row>
        <row r="966">
          <cell r="D966" t="str">
            <v>JÓQUEI</v>
          </cell>
          <cell r="E966">
            <v>44377</v>
          </cell>
          <cell r="J966">
            <v>284.5</v>
          </cell>
          <cell r="K966">
            <v>143.17000000000002</v>
          </cell>
          <cell r="M966">
            <v>634.20000000000005</v>
          </cell>
        </row>
        <row r="967">
          <cell r="D967" t="str">
            <v>JÓQUEI</v>
          </cell>
          <cell r="E967">
            <v>44377</v>
          </cell>
          <cell r="J967">
            <v>203.79999999999998</v>
          </cell>
          <cell r="K967">
            <v>89.91</v>
          </cell>
          <cell r="M967">
            <v>499.5</v>
          </cell>
        </row>
        <row r="968">
          <cell r="D968" t="str">
            <v>JÓQUEI</v>
          </cell>
          <cell r="E968">
            <v>44377</v>
          </cell>
          <cell r="J968">
            <v>711</v>
          </cell>
          <cell r="K968">
            <v>218.09969999999998</v>
          </cell>
          <cell r="M968">
            <v>1132.6499999999999</v>
          </cell>
        </row>
        <row r="969">
          <cell r="D969" t="str">
            <v>JÓQUEI</v>
          </cell>
          <cell r="E969">
            <v>44377</v>
          </cell>
          <cell r="J969">
            <v>207</v>
          </cell>
          <cell r="K969">
            <v>95.49</v>
          </cell>
          <cell r="M969">
            <v>482.79</v>
          </cell>
        </row>
        <row r="970">
          <cell r="D970" t="str">
            <v>JÓQUEI</v>
          </cell>
          <cell r="E970">
            <v>44377</v>
          </cell>
          <cell r="J970">
            <v>173.7</v>
          </cell>
          <cell r="K970">
            <v>75.63</v>
          </cell>
          <cell r="M970">
            <v>420.21</v>
          </cell>
        </row>
        <row r="971">
          <cell r="D971" t="str">
            <v>JÓQUEI</v>
          </cell>
          <cell r="E971">
            <v>44377</v>
          </cell>
          <cell r="J971">
            <v>153.60000000000002</v>
          </cell>
          <cell r="K971">
            <v>70.149900000000002</v>
          </cell>
          <cell r="M971">
            <v>389.70000000000005</v>
          </cell>
        </row>
        <row r="972">
          <cell r="D972" t="str">
            <v>JÓQUEI</v>
          </cell>
          <cell r="E972">
            <v>44377</v>
          </cell>
          <cell r="J972">
            <v>179.39999999999998</v>
          </cell>
          <cell r="K972">
            <v>75.48</v>
          </cell>
          <cell r="M972">
            <v>419.40000000000003</v>
          </cell>
        </row>
        <row r="973">
          <cell r="D973" t="str">
            <v>JÓQUEI</v>
          </cell>
          <cell r="E973">
            <v>44377</v>
          </cell>
          <cell r="J973">
            <v>136.22999999999999</v>
          </cell>
          <cell r="K973">
            <v>64.739999999999995</v>
          </cell>
          <cell r="M973">
            <v>359.70000000000005</v>
          </cell>
        </row>
        <row r="974">
          <cell r="D974" t="str">
            <v>JÓQUEI</v>
          </cell>
          <cell r="E974">
            <v>44377</v>
          </cell>
          <cell r="J974">
            <v>138</v>
          </cell>
          <cell r="K974">
            <v>64.739999999999995</v>
          </cell>
          <cell r="M974">
            <v>359.70000000000005</v>
          </cell>
        </row>
        <row r="975">
          <cell r="D975" t="str">
            <v>JÓQUEI</v>
          </cell>
          <cell r="E975">
            <v>44377</v>
          </cell>
          <cell r="J975">
            <v>194.70000000000002</v>
          </cell>
          <cell r="K975">
            <v>107.2101</v>
          </cell>
          <cell r="M975">
            <v>455.73</v>
          </cell>
        </row>
        <row r="976">
          <cell r="D976" t="str">
            <v>JÓQUEI</v>
          </cell>
          <cell r="E976">
            <v>44377</v>
          </cell>
          <cell r="J976">
            <v>159.6</v>
          </cell>
          <cell r="K976">
            <v>89.9</v>
          </cell>
          <cell r="M976">
            <v>399.6</v>
          </cell>
        </row>
        <row r="977">
          <cell r="D977" t="str">
            <v>JÓQUEI</v>
          </cell>
          <cell r="E977">
            <v>44377</v>
          </cell>
          <cell r="J977">
            <v>145.05000000000001</v>
          </cell>
          <cell r="K977">
            <v>64.739999999999995</v>
          </cell>
          <cell r="M977">
            <v>359.70000000000005</v>
          </cell>
        </row>
        <row r="978">
          <cell r="D978" t="str">
            <v>JÓQUEI</v>
          </cell>
          <cell r="E978">
            <v>44377</v>
          </cell>
          <cell r="J978">
            <v>139.5</v>
          </cell>
          <cell r="K978">
            <v>62.9</v>
          </cell>
          <cell r="M978">
            <v>349.5</v>
          </cell>
        </row>
        <row r="979">
          <cell r="D979" t="str">
            <v>JÓQUEI</v>
          </cell>
          <cell r="E979">
            <v>44377</v>
          </cell>
          <cell r="J979">
            <v>60</v>
          </cell>
          <cell r="K979">
            <v>44.98</v>
          </cell>
          <cell r="M979">
            <v>249.9</v>
          </cell>
        </row>
        <row r="980">
          <cell r="D980" t="str">
            <v>JÓQUEI</v>
          </cell>
          <cell r="E980">
            <v>44377</v>
          </cell>
          <cell r="J980">
            <v>198</v>
          </cell>
          <cell r="K980">
            <v>76.83</v>
          </cell>
          <cell r="M980">
            <v>410.93999999999994</v>
          </cell>
        </row>
        <row r="981">
          <cell r="D981" t="str">
            <v>JÓQUEI</v>
          </cell>
          <cell r="E981">
            <v>44377</v>
          </cell>
          <cell r="J981">
            <v>159.30000000000001</v>
          </cell>
          <cell r="K981">
            <v>95.18010000000001</v>
          </cell>
          <cell r="M981">
            <v>388.91999999999996</v>
          </cell>
        </row>
        <row r="982">
          <cell r="D982" t="str">
            <v>JÓQUEI</v>
          </cell>
          <cell r="E982">
            <v>44377</v>
          </cell>
          <cell r="J982">
            <v>138</v>
          </cell>
          <cell r="K982">
            <v>66.44</v>
          </cell>
          <cell r="M982">
            <v>335.86</v>
          </cell>
        </row>
        <row r="983">
          <cell r="D983" t="str">
            <v>JÓQUEI</v>
          </cell>
          <cell r="E983">
            <v>44377</v>
          </cell>
          <cell r="J983">
            <v>75</v>
          </cell>
          <cell r="K983">
            <v>44.98</v>
          </cell>
          <cell r="M983">
            <v>249.9</v>
          </cell>
        </row>
        <row r="984">
          <cell r="D984" t="str">
            <v>JÓQUEI</v>
          </cell>
          <cell r="E984">
            <v>44377</v>
          </cell>
          <cell r="J984">
            <v>119.8</v>
          </cell>
          <cell r="K984">
            <v>53.96</v>
          </cell>
          <cell r="M984">
            <v>299.8</v>
          </cell>
        </row>
        <row r="985">
          <cell r="D985" t="str">
            <v>JÓQUEI</v>
          </cell>
          <cell r="E985">
            <v>44377</v>
          </cell>
          <cell r="J985">
            <v>60</v>
          </cell>
          <cell r="K985">
            <v>40.479999999999997</v>
          </cell>
          <cell r="M985">
            <v>224.91</v>
          </cell>
        </row>
        <row r="986">
          <cell r="D986" t="str">
            <v>JÓQUEI</v>
          </cell>
          <cell r="E986">
            <v>44377</v>
          </cell>
          <cell r="J986">
            <v>60</v>
          </cell>
          <cell r="K986">
            <v>40.479999999999997</v>
          </cell>
          <cell r="M986">
            <v>224.91</v>
          </cell>
        </row>
        <row r="987">
          <cell r="D987" t="str">
            <v>JÓQUEI</v>
          </cell>
          <cell r="E987">
            <v>44377</v>
          </cell>
          <cell r="J987">
            <v>50</v>
          </cell>
          <cell r="K987">
            <v>38</v>
          </cell>
          <cell r="M987">
            <v>211.11</v>
          </cell>
        </row>
        <row r="988">
          <cell r="D988" t="str">
            <v>JÓQUEI</v>
          </cell>
          <cell r="E988">
            <v>44377</v>
          </cell>
          <cell r="J988">
            <v>140</v>
          </cell>
          <cell r="K988">
            <v>59.99</v>
          </cell>
          <cell r="M988">
            <v>322.39999999999998</v>
          </cell>
        </row>
        <row r="989">
          <cell r="D989" t="str">
            <v>JÓQUEI</v>
          </cell>
          <cell r="E989">
            <v>44377</v>
          </cell>
          <cell r="J989">
            <v>291.60000000000002</v>
          </cell>
          <cell r="K989">
            <v>90</v>
          </cell>
          <cell r="M989">
            <v>500</v>
          </cell>
        </row>
        <row r="990">
          <cell r="D990" t="str">
            <v>JÓQUEI</v>
          </cell>
          <cell r="E990">
            <v>44377</v>
          </cell>
          <cell r="J990">
            <v>113.8</v>
          </cell>
          <cell r="K990">
            <v>54.33</v>
          </cell>
          <cell r="M990">
            <v>285.94</v>
          </cell>
        </row>
        <row r="991">
          <cell r="D991" t="str">
            <v>JÓQUEI</v>
          </cell>
          <cell r="E991">
            <v>44377</v>
          </cell>
          <cell r="J991">
            <v>291.60000000000002</v>
          </cell>
          <cell r="K991">
            <v>97.91</v>
          </cell>
          <cell r="M991">
            <v>505.16</v>
          </cell>
        </row>
        <row r="992">
          <cell r="D992" t="str">
            <v>JÓQUEI</v>
          </cell>
          <cell r="E992">
            <v>44377</v>
          </cell>
          <cell r="J992">
            <v>92</v>
          </cell>
          <cell r="K992">
            <v>43.16</v>
          </cell>
          <cell r="M992">
            <v>239.8</v>
          </cell>
        </row>
        <row r="993">
          <cell r="D993" t="str">
            <v>JÓQUEI</v>
          </cell>
          <cell r="E993">
            <v>44377</v>
          </cell>
          <cell r="J993">
            <v>100.52</v>
          </cell>
          <cell r="K993">
            <v>43.96</v>
          </cell>
          <cell r="M993">
            <v>244.22</v>
          </cell>
        </row>
        <row r="994">
          <cell r="D994" t="str">
            <v>JÓQUEI</v>
          </cell>
          <cell r="E994">
            <v>44377</v>
          </cell>
          <cell r="J994">
            <v>113.8</v>
          </cell>
          <cell r="K994">
            <v>46.76</v>
          </cell>
          <cell r="M994">
            <v>259.8</v>
          </cell>
        </row>
        <row r="995">
          <cell r="D995" t="str">
            <v>JÓQUEI</v>
          </cell>
          <cell r="E995">
            <v>44377</v>
          </cell>
          <cell r="J995">
            <v>113.8</v>
          </cell>
          <cell r="K995">
            <v>45</v>
          </cell>
          <cell r="M995">
            <v>250</v>
          </cell>
        </row>
        <row r="996">
          <cell r="D996" t="str">
            <v>JÓQUEI</v>
          </cell>
          <cell r="E996">
            <v>44377</v>
          </cell>
          <cell r="J996">
            <v>218.70000000000002</v>
          </cell>
          <cell r="K996">
            <v>67.5</v>
          </cell>
          <cell r="M996">
            <v>375</v>
          </cell>
        </row>
        <row r="997">
          <cell r="D997" t="str">
            <v>JÓQUEI</v>
          </cell>
          <cell r="E997">
            <v>44377</v>
          </cell>
          <cell r="J997">
            <v>79.8</v>
          </cell>
          <cell r="K997">
            <v>35.96</v>
          </cell>
          <cell r="M997">
            <v>199.8</v>
          </cell>
        </row>
        <row r="998">
          <cell r="D998" t="str">
            <v>JÓQUEI</v>
          </cell>
          <cell r="E998">
            <v>44377</v>
          </cell>
          <cell r="J998">
            <v>59.699999999999996</v>
          </cell>
          <cell r="K998">
            <v>31.259999999999998</v>
          </cell>
          <cell r="M998">
            <v>173.7</v>
          </cell>
        </row>
        <row r="999">
          <cell r="D999" t="str">
            <v>JÓQUEI</v>
          </cell>
          <cell r="E999">
            <v>44377</v>
          </cell>
          <cell r="J999">
            <v>90</v>
          </cell>
          <cell r="K999">
            <v>37.799999999999997</v>
          </cell>
          <cell r="M999">
            <v>210</v>
          </cell>
        </row>
        <row r="1000">
          <cell r="D1000" t="str">
            <v>JÓQUEI</v>
          </cell>
          <cell r="E1000">
            <v>44377</v>
          </cell>
          <cell r="J1000">
            <v>66</v>
          </cell>
          <cell r="K1000">
            <v>32.380000000000003</v>
          </cell>
          <cell r="M1000">
            <v>179.91</v>
          </cell>
        </row>
        <row r="1001">
          <cell r="D1001" t="str">
            <v>JÓQUEI</v>
          </cell>
          <cell r="E1001">
            <v>44377</v>
          </cell>
          <cell r="J1001">
            <v>56.9</v>
          </cell>
          <cell r="K1001">
            <v>31.83</v>
          </cell>
          <cell r="M1001">
            <v>160.93</v>
          </cell>
        </row>
        <row r="1002">
          <cell r="D1002" t="str">
            <v>JÓQUEI</v>
          </cell>
          <cell r="E1002">
            <v>44377</v>
          </cell>
          <cell r="J1002">
            <v>56.9</v>
          </cell>
          <cell r="K1002">
            <v>31.83</v>
          </cell>
          <cell r="M1002">
            <v>160.93</v>
          </cell>
        </row>
        <row r="1003">
          <cell r="D1003" t="str">
            <v>JÓQUEI</v>
          </cell>
          <cell r="E1003">
            <v>44377</v>
          </cell>
          <cell r="J1003">
            <v>79.8</v>
          </cell>
          <cell r="K1003">
            <v>32.36</v>
          </cell>
          <cell r="M1003">
            <v>179.8</v>
          </cell>
        </row>
        <row r="1004">
          <cell r="D1004" t="str">
            <v>JÓQUEI</v>
          </cell>
          <cell r="E1004">
            <v>44377</v>
          </cell>
          <cell r="J1004">
            <v>57</v>
          </cell>
          <cell r="K1004">
            <v>26.98</v>
          </cell>
          <cell r="M1004">
            <v>149.9</v>
          </cell>
        </row>
        <row r="1005">
          <cell r="D1005" t="str">
            <v>JÓQUEI</v>
          </cell>
          <cell r="E1005">
            <v>44377</v>
          </cell>
          <cell r="J1005">
            <v>45</v>
          </cell>
          <cell r="K1005">
            <v>24.3</v>
          </cell>
          <cell r="M1005">
            <v>135</v>
          </cell>
        </row>
        <row r="1006">
          <cell r="D1006" t="str">
            <v>JÓQUEI</v>
          </cell>
          <cell r="E1006">
            <v>44377</v>
          </cell>
          <cell r="J1006">
            <v>45</v>
          </cell>
          <cell r="K1006">
            <v>24.3</v>
          </cell>
          <cell r="M1006">
            <v>135</v>
          </cell>
        </row>
        <row r="1007">
          <cell r="D1007" t="str">
            <v>JÓQUEI</v>
          </cell>
          <cell r="E1007">
            <v>44377</v>
          </cell>
          <cell r="J1007">
            <v>89.8</v>
          </cell>
          <cell r="K1007">
            <v>33.270000000000003</v>
          </cell>
          <cell r="M1007">
            <v>184.82</v>
          </cell>
        </row>
        <row r="1008">
          <cell r="D1008" t="str">
            <v>JÓQUEI</v>
          </cell>
          <cell r="E1008">
            <v>44377</v>
          </cell>
          <cell r="J1008">
            <v>55</v>
          </cell>
          <cell r="K1008">
            <v>25.18</v>
          </cell>
          <cell r="M1008">
            <v>139.9</v>
          </cell>
        </row>
        <row r="1009">
          <cell r="D1009" t="str">
            <v>JÓQUEI</v>
          </cell>
          <cell r="E1009">
            <v>44377</v>
          </cell>
          <cell r="J1009">
            <v>145.80000000000001</v>
          </cell>
          <cell r="K1009">
            <v>45</v>
          </cell>
          <cell r="M1009">
            <v>250</v>
          </cell>
        </row>
        <row r="1010">
          <cell r="D1010" t="str">
            <v>JÓQUEI</v>
          </cell>
          <cell r="E1010">
            <v>44377</v>
          </cell>
          <cell r="J1010">
            <v>38.97</v>
          </cell>
          <cell r="K1010">
            <v>21.54</v>
          </cell>
          <cell r="M1010">
            <v>119.69999999999999</v>
          </cell>
        </row>
        <row r="1011">
          <cell r="D1011" t="str">
            <v>JÓQUEI</v>
          </cell>
          <cell r="E1011">
            <v>44377</v>
          </cell>
          <cell r="J1011">
            <v>39.799999999999997</v>
          </cell>
          <cell r="K1011">
            <v>21.56</v>
          </cell>
          <cell r="M1011">
            <v>119.8</v>
          </cell>
        </row>
        <row r="1012">
          <cell r="D1012" t="str">
            <v>JÓQUEI</v>
          </cell>
          <cell r="E1012">
            <v>44377</v>
          </cell>
          <cell r="J1012">
            <v>69</v>
          </cell>
          <cell r="K1012">
            <v>31.15</v>
          </cell>
          <cell r="M1012">
            <v>157.5</v>
          </cell>
        </row>
        <row r="1013">
          <cell r="D1013" t="str">
            <v>JÓQUEI</v>
          </cell>
          <cell r="E1013">
            <v>44377</v>
          </cell>
          <cell r="J1013">
            <v>53.1</v>
          </cell>
          <cell r="K1013">
            <v>24.81</v>
          </cell>
          <cell r="M1013">
            <v>134.31</v>
          </cell>
        </row>
        <row r="1014">
          <cell r="D1014" t="str">
            <v>JÓQUEI</v>
          </cell>
          <cell r="E1014">
            <v>44377</v>
          </cell>
          <cell r="J1014">
            <v>79</v>
          </cell>
          <cell r="K1014">
            <v>33.22</v>
          </cell>
          <cell r="M1014">
            <v>167.93</v>
          </cell>
        </row>
        <row r="1015">
          <cell r="D1015" t="str">
            <v>JÓQUEI</v>
          </cell>
          <cell r="E1015">
            <v>44377</v>
          </cell>
          <cell r="J1015">
            <v>51.21</v>
          </cell>
          <cell r="K1015">
            <v>23.38</v>
          </cell>
          <cell r="M1015">
            <v>129.9</v>
          </cell>
        </row>
        <row r="1016">
          <cell r="D1016" t="str">
            <v>JÓQUEI</v>
          </cell>
          <cell r="E1016">
            <v>44377</v>
          </cell>
          <cell r="J1016">
            <v>59.9</v>
          </cell>
          <cell r="K1016">
            <v>25.18</v>
          </cell>
          <cell r="M1016">
            <v>139.9</v>
          </cell>
        </row>
        <row r="1017">
          <cell r="D1017" t="str">
            <v>JÓQUEI</v>
          </cell>
          <cell r="E1017">
            <v>44377</v>
          </cell>
          <cell r="J1017">
            <v>70</v>
          </cell>
          <cell r="K1017">
            <v>26.98</v>
          </cell>
          <cell r="M1017">
            <v>149.9</v>
          </cell>
        </row>
        <row r="1018">
          <cell r="D1018" t="str">
            <v>JÓQUEI</v>
          </cell>
          <cell r="E1018">
            <v>44377</v>
          </cell>
          <cell r="J1018">
            <v>46</v>
          </cell>
          <cell r="K1018">
            <v>21.58</v>
          </cell>
          <cell r="M1018">
            <v>119.9</v>
          </cell>
        </row>
        <row r="1019">
          <cell r="D1019" t="str">
            <v>JÓQUEI</v>
          </cell>
          <cell r="E1019">
            <v>44377</v>
          </cell>
          <cell r="J1019">
            <v>49.9</v>
          </cell>
          <cell r="K1019">
            <v>24.91</v>
          </cell>
          <cell r="M1019">
            <v>125.93</v>
          </cell>
        </row>
        <row r="1020">
          <cell r="D1020" t="str">
            <v>JÓQUEI</v>
          </cell>
          <cell r="E1020">
            <v>44377</v>
          </cell>
          <cell r="J1020">
            <v>47.9</v>
          </cell>
          <cell r="K1020">
            <v>21.58</v>
          </cell>
          <cell r="M1020">
            <v>119.9</v>
          </cell>
        </row>
        <row r="1021">
          <cell r="D1021" t="str">
            <v>JÓQUEI</v>
          </cell>
          <cell r="E1021">
            <v>44377</v>
          </cell>
          <cell r="J1021">
            <v>52.8</v>
          </cell>
          <cell r="K1021">
            <v>23.22</v>
          </cell>
          <cell r="M1021">
            <v>124</v>
          </cell>
        </row>
        <row r="1022">
          <cell r="D1022" t="str">
            <v>JÓQUEI</v>
          </cell>
          <cell r="E1022">
            <v>44377</v>
          </cell>
          <cell r="J1022">
            <v>60</v>
          </cell>
          <cell r="K1022">
            <v>23.38</v>
          </cell>
          <cell r="M1022">
            <v>129.9</v>
          </cell>
        </row>
        <row r="1023">
          <cell r="D1023" t="str">
            <v>JÓQUEI</v>
          </cell>
          <cell r="E1023">
            <v>44377</v>
          </cell>
          <cell r="J1023">
            <v>60</v>
          </cell>
          <cell r="K1023">
            <v>23.38</v>
          </cell>
          <cell r="M1023">
            <v>129.9</v>
          </cell>
        </row>
        <row r="1024">
          <cell r="D1024" t="str">
            <v>JÓQUEI</v>
          </cell>
          <cell r="E1024">
            <v>44377</v>
          </cell>
          <cell r="J1024">
            <v>60</v>
          </cell>
          <cell r="K1024">
            <v>23.38</v>
          </cell>
          <cell r="M1024">
            <v>129.9</v>
          </cell>
        </row>
        <row r="1025">
          <cell r="D1025" t="str">
            <v>JÓQUEI</v>
          </cell>
          <cell r="E1025">
            <v>44377</v>
          </cell>
          <cell r="J1025">
            <v>68.900000000000006</v>
          </cell>
          <cell r="K1025">
            <v>26.14</v>
          </cell>
          <cell r="M1025">
            <v>141.01</v>
          </cell>
        </row>
        <row r="1026">
          <cell r="D1026" t="str">
            <v>JÓQUEI</v>
          </cell>
          <cell r="E1026">
            <v>44377</v>
          </cell>
          <cell r="J1026">
            <v>56.9</v>
          </cell>
          <cell r="K1026">
            <v>22.5</v>
          </cell>
          <cell r="M1026">
            <v>125</v>
          </cell>
        </row>
        <row r="1027">
          <cell r="D1027" t="str">
            <v>JÓQUEI</v>
          </cell>
          <cell r="E1027">
            <v>44377</v>
          </cell>
          <cell r="J1027">
            <v>59.9</v>
          </cell>
          <cell r="K1027">
            <v>24.91</v>
          </cell>
          <cell r="M1027">
            <v>125.93</v>
          </cell>
        </row>
        <row r="1028">
          <cell r="D1028" t="str">
            <v>JÓQUEI</v>
          </cell>
          <cell r="E1028">
            <v>44377</v>
          </cell>
          <cell r="J1028">
            <v>62.9</v>
          </cell>
          <cell r="K1028">
            <v>22.66</v>
          </cell>
          <cell r="M1028">
            <v>125.91</v>
          </cell>
        </row>
        <row r="1029">
          <cell r="D1029" t="str">
            <v>JÓQUEI</v>
          </cell>
          <cell r="E1029">
            <v>44377</v>
          </cell>
          <cell r="J1029">
            <v>64</v>
          </cell>
          <cell r="K1029">
            <v>23.2896</v>
          </cell>
          <cell r="M1029">
            <v>127.28</v>
          </cell>
        </row>
        <row r="1030">
          <cell r="D1030" t="str">
            <v>JÓQUEI</v>
          </cell>
          <cell r="E1030">
            <v>44377</v>
          </cell>
          <cell r="J1030">
            <v>43.5</v>
          </cell>
          <cell r="K1030">
            <v>17.98</v>
          </cell>
          <cell r="M1030">
            <v>99.9</v>
          </cell>
        </row>
        <row r="1031">
          <cell r="D1031" t="str">
            <v>JÓQUEI</v>
          </cell>
          <cell r="E1031">
            <v>44377</v>
          </cell>
          <cell r="J1031">
            <v>27.72</v>
          </cell>
          <cell r="K1031">
            <v>14.38</v>
          </cell>
          <cell r="M1031">
            <v>79.900000000000006</v>
          </cell>
        </row>
        <row r="1032">
          <cell r="D1032" t="str">
            <v>JÓQUEI</v>
          </cell>
          <cell r="E1032">
            <v>44377</v>
          </cell>
          <cell r="J1032">
            <v>46.45</v>
          </cell>
          <cell r="K1032">
            <v>20.76</v>
          </cell>
          <cell r="M1032">
            <v>104.93</v>
          </cell>
        </row>
        <row r="1033">
          <cell r="D1033" t="str">
            <v>JÓQUEI</v>
          </cell>
          <cell r="E1033">
            <v>44377</v>
          </cell>
          <cell r="J1033">
            <v>27.9</v>
          </cell>
          <cell r="K1033">
            <v>14.38</v>
          </cell>
          <cell r="M1033">
            <v>79.900000000000006</v>
          </cell>
        </row>
        <row r="1034">
          <cell r="D1034" t="str">
            <v>JÓQUEI</v>
          </cell>
          <cell r="E1034">
            <v>44377</v>
          </cell>
          <cell r="J1034">
            <v>66</v>
          </cell>
          <cell r="K1034">
            <v>22.5</v>
          </cell>
          <cell r="M1034">
            <v>125</v>
          </cell>
        </row>
        <row r="1035">
          <cell r="D1035" t="str">
            <v>JÓQUEI</v>
          </cell>
          <cell r="E1035">
            <v>44377</v>
          </cell>
          <cell r="J1035">
            <v>66</v>
          </cell>
          <cell r="K1035">
            <v>22.5</v>
          </cell>
          <cell r="M1035">
            <v>125</v>
          </cell>
        </row>
        <row r="1036">
          <cell r="D1036" t="str">
            <v>JÓQUEI</v>
          </cell>
          <cell r="E1036">
            <v>44377</v>
          </cell>
          <cell r="J1036">
            <v>66</v>
          </cell>
          <cell r="K1036">
            <v>22.5</v>
          </cell>
          <cell r="M1036">
            <v>125</v>
          </cell>
        </row>
        <row r="1037">
          <cell r="D1037" t="str">
            <v>JÓQUEI</v>
          </cell>
          <cell r="E1037">
            <v>44377</v>
          </cell>
          <cell r="J1037">
            <v>48.35</v>
          </cell>
          <cell r="K1037">
            <v>20.76</v>
          </cell>
          <cell r="M1037">
            <v>104.93</v>
          </cell>
        </row>
        <row r="1038">
          <cell r="D1038" t="str">
            <v>JÓQUEI</v>
          </cell>
          <cell r="E1038">
            <v>44377</v>
          </cell>
          <cell r="J1038">
            <v>30</v>
          </cell>
          <cell r="K1038">
            <v>14.38</v>
          </cell>
          <cell r="M1038">
            <v>79.900000000000006</v>
          </cell>
        </row>
        <row r="1039">
          <cell r="D1039" t="str">
            <v>JÓQUEI</v>
          </cell>
          <cell r="E1039">
            <v>44377</v>
          </cell>
          <cell r="J1039">
            <v>54.9</v>
          </cell>
          <cell r="K1039">
            <v>19.78</v>
          </cell>
          <cell r="M1039">
            <v>109.9</v>
          </cell>
        </row>
        <row r="1040">
          <cell r="D1040" t="str">
            <v>JÓQUEI</v>
          </cell>
          <cell r="E1040">
            <v>44377</v>
          </cell>
          <cell r="J1040">
            <v>27.8</v>
          </cell>
          <cell r="K1040">
            <v>13.64</v>
          </cell>
          <cell r="M1040">
            <v>75.819999999999993</v>
          </cell>
        </row>
        <row r="1041">
          <cell r="D1041" t="str">
            <v>JÓQUEI</v>
          </cell>
          <cell r="E1041">
            <v>44377</v>
          </cell>
          <cell r="J1041">
            <v>47.8</v>
          </cell>
          <cell r="K1041">
            <v>17.96</v>
          </cell>
          <cell r="M1041">
            <v>99.8</v>
          </cell>
        </row>
        <row r="1042">
          <cell r="D1042" t="str">
            <v>JÓQUEI</v>
          </cell>
          <cell r="E1042">
            <v>44377</v>
          </cell>
          <cell r="J1042">
            <v>47.8</v>
          </cell>
          <cell r="K1042">
            <v>17.96</v>
          </cell>
          <cell r="M1042">
            <v>99.8</v>
          </cell>
        </row>
        <row r="1043">
          <cell r="D1043" t="str">
            <v>JÓQUEI</v>
          </cell>
          <cell r="E1043">
            <v>44377</v>
          </cell>
          <cell r="J1043">
            <v>31.9</v>
          </cell>
          <cell r="K1043">
            <v>14.38</v>
          </cell>
          <cell r="M1043">
            <v>79.900000000000006</v>
          </cell>
        </row>
        <row r="1044">
          <cell r="D1044" t="str">
            <v>JÓQUEI</v>
          </cell>
          <cell r="E1044">
            <v>44377</v>
          </cell>
          <cell r="J1044">
            <v>51</v>
          </cell>
          <cell r="K1044">
            <v>27.290100000000002</v>
          </cell>
          <cell r="M1044">
            <v>111.72</v>
          </cell>
        </row>
        <row r="1045">
          <cell r="D1045" t="str">
            <v>JÓQUEI</v>
          </cell>
          <cell r="E1045">
            <v>44377</v>
          </cell>
          <cell r="J1045">
            <v>34</v>
          </cell>
          <cell r="K1045">
            <v>14.36</v>
          </cell>
          <cell r="M1045">
            <v>79.8</v>
          </cell>
        </row>
        <row r="1046">
          <cell r="D1046" t="str">
            <v>JÓQUEI</v>
          </cell>
          <cell r="E1046">
            <v>44377</v>
          </cell>
          <cell r="J1046">
            <v>27.58</v>
          </cell>
          <cell r="K1046">
            <v>12.56</v>
          </cell>
          <cell r="M1046">
            <v>69.8</v>
          </cell>
        </row>
        <row r="1047">
          <cell r="D1047" t="str">
            <v>JÓQUEI</v>
          </cell>
          <cell r="E1047">
            <v>44377</v>
          </cell>
          <cell r="J1047">
            <v>19.8</v>
          </cell>
          <cell r="K1047">
            <v>10.8</v>
          </cell>
          <cell r="M1047">
            <v>59.99</v>
          </cell>
        </row>
        <row r="1048">
          <cell r="D1048" t="str">
            <v>JÓQUEI</v>
          </cell>
          <cell r="E1048">
            <v>44377</v>
          </cell>
          <cell r="J1048">
            <v>28</v>
          </cell>
          <cell r="K1048">
            <v>12.58</v>
          </cell>
          <cell r="M1048">
            <v>69.900000000000006</v>
          </cell>
        </row>
        <row r="1049">
          <cell r="D1049" t="str">
            <v>JÓQUEI</v>
          </cell>
          <cell r="E1049">
            <v>44377</v>
          </cell>
          <cell r="J1049">
            <v>40</v>
          </cell>
          <cell r="K1049">
            <v>15.2</v>
          </cell>
          <cell r="M1049">
            <v>84.5</v>
          </cell>
        </row>
        <row r="1050">
          <cell r="D1050" t="str">
            <v>JÓQUEI</v>
          </cell>
          <cell r="E1050">
            <v>44377</v>
          </cell>
          <cell r="J1050">
            <v>19.899999999999999</v>
          </cell>
          <cell r="K1050">
            <v>10.78</v>
          </cell>
          <cell r="M1050">
            <v>59.9</v>
          </cell>
        </row>
        <row r="1051">
          <cell r="D1051" t="str">
            <v>JÓQUEI</v>
          </cell>
          <cell r="E1051">
            <v>44377</v>
          </cell>
          <cell r="J1051">
            <v>20.440000000000001</v>
          </cell>
          <cell r="K1051">
            <v>10.78</v>
          </cell>
          <cell r="M1051">
            <v>59.9</v>
          </cell>
        </row>
        <row r="1052">
          <cell r="D1052" t="str">
            <v>JÓQUEI</v>
          </cell>
          <cell r="E1052">
            <v>44377</v>
          </cell>
          <cell r="J1052">
            <v>29.98</v>
          </cell>
          <cell r="K1052">
            <v>12.82</v>
          </cell>
          <cell r="M1052">
            <v>71.260000000000005</v>
          </cell>
        </row>
        <row r="1053">
          <cell r="D1053" t="str">
            <v>JÓQUEI</v>
          </cell>
          <cell r="E1053">
            <v>44377</v>
          </cell>
          <cell r="J1053">
            <v>29</v>
          </cell>
          <cell r="K1053">
            <v>12.58</v>
          </cell>
          <cell r="M1053">
            <v>69.900000000000006</v>
          </cell>
        </row>
        <row r="1054">
          <cell r="D1054" t="str">
            <v>JÓQUEI</v>
          </cell>
          <cell r="E1054">
            <v>44377</v>
          </cell>
          <cell r="J1054">
            <v>29</v>
          </cell>
          <cell r="K1054">
            <v>12.58</v>
          </cell>
          <cell r="M1054">
            <v>69.900000000000006</v>
          </cell>
        </row>
        <row r="1055">
          <cell r="D1055" t="str">
            <v>JÓQUEI</v>
          </cell>
          <cell r="E1055">
            <v>44377</v>
          </cell>
          <cell r="J1055">
            <v>17.399999999999999</v>
          </cell>
          <cell r="K1055">
            <v>9.99</v>
          </cell>
          <cell r="M1055">
            <v>55.48</v>
          </cell>
        </row>
        <row r="1056">
          <cell r="D1056" t="str">
            <v>JÓQUEI</v>
          </cell>
          <cell r="E1056">
            <v>44377</v>
          </cell>
          <cell r="J1056">
            <v>17.399999999999999</v>
          </cell>
          <cell r="K1056">
            <v>9.99</v>
          </cell>
          <cell r="M1056">
            <v>55.48</v>
          </cell>
        </row>
        <row r="1057">
          <cell r="D1057" t="str">
            <v>JÓQUEI</v>
          </cell>
          <cell r="E1057">
            <v>44377</v>
          </cell>
          <cell r="J1057">
            <v>29.9</v>
          </cell>
          <cell r="K1057">
            <v>12.58</v>
          </cell>
          <cell r="M1057">
            <v>69.900000000000006</v>
          </cell>
        </row>
        <row r="1058">
          <cell r="D1058" t="str">
            <v>JÓQUEI</v>
          </cell>
          <cell r="E1058">
            <v>44377</v>
          </cell>
          <cell r="J1058">
            <v>21.9</v>
          </cell>
          <cell r="K1058">
            <v>10.78</v>
          </cell>
          <cell r="M1058">
            <v>59.9</v>
          </cell>
        </row>
        <row r="1059">
          <cell r="D1059" t="str">
            <v>JÓQUEI</v>
          </cell>
          <cell r="E1059">
            <v>44377</v>
          </cell>
          <cell r="J1059">
            <v>68.900000000000006</v>
          </cell>
          <cell r="K1059">
            <v>23.52</v>
          </cell>
          <cell r="M1059">
            <v>118.93</v>
          </cell>
        </row>
        <row r="1060">
          <cell r="D1060" t="str">
            <v>JÓQUEI</v>
          </cell>
          <cell r="E1060">
            <v>44377</v>
          </cell>
          <cell r="J1060">
            <v>68.900000000000006</v>
          </cell>
          <cell r="K1060">
            <v>23.52</v>
          </cell>
          <cell r="M1060">
            <v>118.93</v>
          </cell>
        </row>
        <row r="1061">
          <cell r="D1061" t="str">
            <v>JÓQUEI</v>
          </cell>
          <cell r="E1061">
            <v>44377</v>
          </cell>
          <cell r="J1061">
            <v>15.2</v>
          </cell>
          <cell r="K1061">
            <v>8.98</v>
          </cell>
          <cell r="M1061">
            <v>49.9</v>
          </cell>
        </row>
        <row r="1062">
          <cell r="D1062" t="str">
            <v>JÓQUEI</v>
          </cell>
          <cell r="E1062">
            <v>44377</v>
          </cell>
          <cell r="J1062">
            <v>23.5</v>
          </cell>
          <cell r="K1062">
            <v>10.78</v>
          </cell>
          <cell r="M1062">
            <v>59.9</v>
          </cell>
        </row>
        <row r="1063">
          <cell r="D1063" t="str">
            <v>JÓQUEI</v>
          </cell>
          <cell r="E1063">
            <v>44377</v>
          </cell>
          <cell r="J1063">
            <v>22.5</v>
          </cell>
          <cell r="K1063">
            <v>10.379999999999999</v>
          </cell>
          <cell r="M1063">
            <v>57.72</v>
          </cell>
        </row>
        <row r="1064">
          <cell r="D1064" t="str">
            <v>JÓQUEI</v>
          </cell>
          <cell r="E1064">
            <v>44377</v>
          </cell>
          <cell r="J1064">
            <v>26</v>
          </cell>
          <cell r="K1064">
            <v>10.78</v>
          </cell>
          <cell r="M1064">
            <v>59.9</v>
          </cell>
        </row>
        <row r="1065">
          <cell r="D1065" t="str">
            <v>JÓQUEI</v>
          </cell>
          <cell r="E1065">
            <v>44377</v>
          </cell>
          <cell r="J1065">
            <v>19</v>
          </cell>
          <cell r="K1065">
            <v>8.98</v>
          </cell>
          <cell r="M1065">
            <v>49.9</v>
          </cell>
        </row>
        <row r="1066">
          <cell r="D1066" t="str">
            <v>JÓQUEI</v>
          </cell>
          <cell r="E1066">
            <v>44377</v>
          </cell>
          <cell r="J1066">
            <v>19.399999999999999</v>
          </cell>
          <cell r="K1066">
            <v>8.98</v>
          </cell>
          <cell r="M1066">
            <v>49.9</v>
          </cell>
        </row>
        <row r="1067">
          <cell r="D1067" t="str">
            <v>JÓQUEI</v>
          </cell>
          <cell r="E1067">
            <v>44377</v>
          </cell>
          <cell r="J1067">
            <v>19.399999999999999</v>
          </cell>
          <cell r="K1067">
            <v>8.98</v>
          </cell>
          <cell r="M1067">
            <v>49.9</v>
          </cell>
        </row>
        <row r="1068">
          <cell r="D1068" t="str">
            <v>JÓQUEI</v>
          </cell>
          <cell r="E1068">
            <v>44377</v>
          </cell>
          <cell r="J1068">
            <v>27.72</v>
          </cell>
          <cell r="K1068">
            <v>10.78</v>
          </cell>
          <cell r="M1068">
            <v>59.9</v>
          </cell>
        </row>
        <row r="1069">
          <cell r="D1069" t="str">
            <v>JÓQUEI</v>
          </cell>
          <cell r="E1069">
            <v>44377</v>
          </cell>
          <cell r="J1069">
            <v>11.53</v>
          </cell>
          <cell r="K1069">
            <v>7.18</v>
          </cell>
          <cell r="M1069">
            <v>39.9</v>
          </cell>
        </row>
        <row r="1070">
          <cell r="D1070" t="str">
            <v>JÓQUEI</v>
          </cell>
          <cell r="E1070">
            <v>44377</v>
          </cell>
          <cell r="J1070">
            <v>20</v>
          </cell>
          <cell r="K1070">
            <v>9</v>
          </cell>
          <cell r="M1070">
            <v>50</v>
          </cell>
        </row>
        <row r="1071">
          <cell r="D1071" t="str">
            <v>JÓQUEI</v>
          </cell>
          <cell r="E1071">
            <v>44377</v>
          </cell>
          <cell r="J1071">
            <v>20</v>
          </cell>
          <cell r="K1071">
            <v>8.98</v>
          </cell>
          <cell r="M1071">
            <v>49.9</v>
          </cell>
        </row>
        <row r="1072">
          <cell r="D1072" t="str">
            <v>JÓQUEI</v>
          </cell>
          <cell r="E1072">
            <v>44377</v>
          </cell>
          <cell r="J1072">
            <v>28.6</v>
          </cell>
          <cell r="K1072">
            <v>10.76</v>
          </cell>
          <cell r="M1072">
            <v>59.8</v>
          </cell>
        </row>
        <row r="1073">
          <cell r="D1073" t="str">
            <v>JÓQUEI</v>
          </cell>
          <cell r="E1073">
            <v>44377</v>
          </cell>
          <cell r="J1073">
            <v>16.62</v>
          </cell>
          <cell r="K1073">
            <v>8.08</v>
          </cell>
          <cell r="M1073">
            <v>44.91</v>
          </cell>
        </row>
        <row r="1074">
          <cell r="D1074" t="str">
            <v>JÓQUEI</v>
          </cell>
          <cell r="E1074">
            <v>44377</v>
          </cell>
          <cell r="J1074">
            <v>12.74</v>
          </cell>
          <cell r="K1074">
            <v>7.18</v>
          </cell>
          <cell r="M1074">
            <v>39.9</v>
          </cell>
        </row>
        <row r="1075">
          <cell r="D1075" t="str">
            <v>JÓQUEI</v>
          </cell>
          <cell r="E1075">
            <v>44377</v>
          </cell>
          <cell r="J1075">
            <v>12.74</v>
          </cell>
          <cell r="K1075">
            <v>7.18</v>
          </cell>
          <cell r="M1075">
            <v>39.9</v>
          </cell>
        </row>
        <row r="1076">
          <cell r="D1076" t="str">
            <v>JÓQUEI</v>
          </cell>
          <cell r="E1076">
            <v>44377</v>
          </cell>
          <cell r="J1076">
            <v>17.98</v>
          </cell>
          <cell r="K1076">
            <v>8.24</v>
          </cell>
          <cell r="M1076">
            <v>45.8</v>
          </cell>
        </row>
        <row r="1077">
          <cell r="D1077" t="str">
            <v>JÓQUEI</v>
          </cell>
          <cell r="E1077">
            <v>44377</v>
          </cell>
          <cell r="J1077">
            <v>13.2</v>
          </cell>
          <cell r="K1077">
            <v>7.18</v>
          </cell>
          <cell r="M1077">
            <v>39.9</v>
          </cell>
        </row>
        <row r="1078">
          <cell r="D1078" t="str">
            <v>JÓQUEI</v>
          </cell>
          <cell r="E1078">
            <v>44377</v>
          </cell>
          <cell r="J1078">
            <v>56.9</v>
          </cell>
          <cell r="K1078">
            <v>23.99</v>
          </cell>
          <cell r="M1078">
            <v>99.95</v>
          </cell>
        </row>
        <row r="1079">
          <cell r="D1079" t="str">
            <v>JÓQUEI</v>
          </cell>
          <cell r="E1079">
            <v>44377</v>
          </cell>
          <cell r="J1079">
            <v>56.9</v>
          </cell>
          <cell r="K1079">
            <v>23.99</v>
          </cell>
          <cell r="M1079">
            <v>99.95</v>
          </cell>
        </row>
        <row r="1080">
          <cell r="D1080" t="str">
            <v>JÓQUEI</v>
          </cell>
          <cell r="E1080">
            <v>44377</v>
          </cell>
          <cell r="J1080">
            <v>13.79</v>
          </cell>
          <cell r="K1080">
            <v>7.18</v>
          </cell>
          <cell r="M1080">
            <v>39.9</v>
          </cell>
        </row>
        <row r="1081">
          <cell r="D1081" t="str">
            <v>JÓQUEI</v>
          </cell>
          <cell r="E1081">
            <v>44377</v>
          </cell>
          <cell r="J1081">
            <v>13.9</v>
          </cell>
          <cell r="K1081">
            <v>7.18</v>
          </cell>
          <cell r="M1081">
            <v>39.9</v>
          </cell>
        </row>
        <row r="1082">
          <cell r="D1082" t="str">
            <v>JÓQUEI</v>
          </cell>
          <cell r="E1082">
            <v>44377</v>
          </cell>
          <cell r="J1082">
            <v>22.38</v>
          </cell>
          <cell r="K1082">
            <v>8.98</v>
          </cell>
          <cell r="M1082">
            <v>49.9</v>
          </cell>
        </row>
        <row r="1083">
          <cell r="D1083" t="str">
            <v>JÓQUEI</v>
          </cell>
          <cell r="E1083">
            <v>44377</v>
          </cell>
          <cell r="J1083">
            <v>23.04</v>
          </cell>
          <cell r="K1083">
            <v>8.98</v>
          </cell>
          <cell r="M1083">
            <v>49.9</v>
          </cell>
        </row>
        <row r="1084">
          <cell r="D1084" t="str">
            <v>JÓQUEI</v>
          </cell>
          <cell r="E1084">
            <v>44377</v>
          </cell>
          <cell r="J1084">
            <v>20</v>
          </cell>
          <cell r="K1084">
            <v>8.2899999999999991</v>
          </cell>
          <cell r="M1084">
            <v>46.08</v>
          </cell>
        </row>
        <row r="1085">
          <cell r="D1085" t="str">
            <v>JÓQUEI</v>
          </cell>
          <cell r="E1085">
            <v>44377</v>
          </cell>
          <cell r="J1085">
            <v>15</v>
          </cell>
          <cell r="K1085">
            <v>7.18</v>
          </cell>
          <cell r="M1085">
            <v>39.9</v>
          </cell>
        </row>
        <row r="1086">
          <cell r="D1086" t="str">
            <v>JÓQUEI</v>
          </cell>
          <cell r="E1086">
            <v>44377</v>
          </cell>
          <cell r="J1086">
            <v>15</v>
          </cell>
          <cell r="K1086">
            <v>7.18</v>
          </cell>
          <cell r="M1086">
            <v>39.9</v>
          </cell>
        </row>
        <row r="1087">
          <cell r="D1087" t="str">
            <v>JÓQUEI</v>
          </cell>
          <cell r="E1087">
            <v>44377</v>
          </cell>
          <cell r="J1087">
            <v>15</v>
          </cell>
          <cell r="K1087">
            <v>7.18</v>
          </cell>
          <cell r="M1087">
            <v>39.9</v>
          </cell>
        </row>
        <row r="1088">
          <cell r="D1088" t="str">
            <v>JÓQUEI</v>
          </cell>
          <cell r="E1088">
            <v>44377</v>
          </cell>
          <cell r="J1088">
            <v>15</v>
          </cell>
          <cell r="K1088">
            <v>7.18</v>
          </cell>
          <cell r="M1088">
            <v>39.9</v>
          </cell>
        </row>
        <row r="1089">
          <cell r="D1089" t="str">
            <v>JÓQUEI</v>
          </cell>
          <cell r="E1089">
            <v>44377</v>
          </cell>
          <cell r="J1089">
            <v>15</v>
          </cell>
          <cell r="K1089">
            <v>7.16</v>
          </cell>
          <cell r="M1089">
            <v>39.799999999999997</v>
          </cell>
        </row>
        <row r="1090">
          <cell r="D1090" t="str">
            <v>JÓQUEI</v>
          </cell>
          <cell r="E1090">
            <v>44377</v>
          </cell>
          <cell r="J1090">
            <v>23.9</v>
          </cell>
          <cell r="K1090">
            <v>8.98</v>
          </cell>
          <cell r="M1090">
            <v>49.9</v>
          </cell>
        </row>
        <row r="1091">
          <cell r="D1091" t="str">
            <v>JÓQUEI</v>
          </cell>
          <cell r="E1091">
            <v>44377</v>
          </cell>
          <cell r="J1091">
            <v>19.899999999999999</v>
          </cell>
          <cell r="K1091">
            <v>8.1</v>
          </cell>
          <cell r="M1091">
            <v>45</v>
          </cell>
        </row>
        <row r="1092">
          <cell r="D1092" t="str">
            <v>JÓQUEI</v>
          </cell>
          <cell r="E1092">
            <v>44377</v>
          </cell>
          <cell r="J1092">
            <v>15.8</v>
          </cell>
          <cell r="K1092">
            <v>7.16</v>
          </cell>
          <cell r="M1092">
            <v>39.799999999999997</v>
          </cell>
        </row>
        <row r="1093">
          <cell r="D1093" t="str">
            <v>JÓQUEI</v>
          </cell>
          <cell r="E1093">
            <v>44377</v>
          </cell>
          <cell r="J1093">
            <v>15.9</v>
          </cell>
          <cell r="K1093">
            <v>7.18</v>
          </cell>
          <cell r="M1093">
            <v>39.9</v>
          </cell>
        </row>
        <row r="1094">
          <cell r="D1094" t="str">
            <v>JÓQUEI</v>
          </cell>
          <cell r="E1094">
            <v>44377</v>
          </cell>
          <cell r="J1094">
            <v>15.9</v>
          </cell>
          <cell r="K1094">
            <v>7.18</v>
          </cell>
          <cell r="M1094">
            <v>39.9</v>
          </cell>
        </row>
        <row r="1095">
          <cell r="D1095" t="str">
            <v>JÓQUEI</v>
          </cell>
          <cell r="E1095">
            <v>44377</v>
          </cell>
          <cell r="J1095">
            <v>12.74</v>
          </cell>
          <cell r="K1095">
            <v>6.46</v>
          </cell>
          <cell r="M1095">
            <v>35.909999999999997</v>
          </cell>
        </row>
        <row r="1096">
          <cell r="D1096" t="str">
            <v>JÓQUEI</v>
          </cell>
          <cell r="E1096">
            <v>44377</v>
          </cell>
          <cell r="J1096">
            <v>12.99</v>
          </cell>
          <cell r="K1096">
            <v>6.46</v>
          </cell>
          <cell r="M1096">
            <v>35.909999999999997</v>
          </cell>
        </row>
        <row r="1097">
          <cell r="D1097" t="str">
            <v>JÓQUEI</v>
          </cell>
          <cell r="E1097">
            <v>44377</v>
          </cell>
          <cell r="J1097">
            <v>15</v>
          </cell>
          <cell r="K1097">
            <v>6.73</v>
          </cell>
          <cell r="M1097">
            <v>37.4</v>
          </cell>
        </row>
        <row r="1098">
          <cell r="D1098" t="str">
            <v>JÓQUEI</v>
          </cell>
          <cell r="E1098">
            <v>44377</v>
          </cell>
          <cell r="J1098">
            <v>8.9</v>
          </cell>
          <cell r="K1098">
            <v>5.38</v>
          </cell>
          <cell r="M1098">
            <v>29.9</v>
          </cell>
        </row>
        <row r="1099">
          <cell r="D1099" t="str">
            <v>JÓQUEI</v>
          </cell>
          <cell r="E1099">
            <v>44377</v>
          </cell>
          <cell r="J1099">
            <v>8.9</v>
          </cell>
          <cell r="K1099">
            <v>5.38</v>
          </cell>
          <cell r="M1099">
            <v>29.9</v>
          </cell>
        </row>
        <row r="1100">
          <cell r="D1100" t="str">
            <v>JÓQUEI</v>
          </cell>
          <cell r="E1100">
            <v>44377</v>
          </cell>
          <cell r="J1100">
            <v>9</v>
          </cell>
          <cell r="K1100">
            <v>5.38</v>
          </cell>
          <cell r="M1100">
            <v>29.9</v>
          </cell>
        </row>
        <row r="1101">
          <cell r="D1101" t="str">
            <v>JÓQUEI</v>
          </cell>
          <cell r="E1101">
            <v>44377</v>
          </cell>
          <cell r="J1101">
            <v>9</v>
          </cell>
          <cell r="K1101">
            <v>5.38</v>
          </cell>
          <cell r="M1101">
            <v>29.9</v>
          </cell>
        </row>
        <row r="1102">
          <cell r="D1102" t="str">
            <v>JÓQUEI</v>
          </cell>
          <cell r="E1102">
            <v>44377</v>
          </cell>
          <cell r="J1102">
            <v>17.5</v>
          </cell>
          <cell r="K1102">
            <v>7.18</v>
          </cell>
          <cell r="M1102">
            <v>39.9</v>
          </cell>
        </row>
        <row r="1103">
          <cell r="D1103" t="str">
            <v>JÓQUEI</v>
          </cell>
          <cell r="E1103">
            <v>44377</v>
          </cell>
          <cell r="J1103">
            <v>11</v>
          </cell>
          <cell r="K1103">
            <v>5.36</v>
          </cell>
          <cell r="M1103">
            <v>29.8</v>
          </cell>
        </row>
        <row r="1104">
          <cell r="D1104" t="str">
            <v>JÓQUEI</v>
          </cell>
          <cell r="E1104">
            <v>44377</v>
          </cell>
          <cell r="J1104">
            <v>7.27</v>
          </cell>
          <cell r="K1104">
            <v>4.5</v>
          </cell>
          <cell r="M1104">
            <v>25</v>
          </cell>
        </row>
        <row r="1105">
          <cell r="D1105" t="str">
            <v>JÓQUEI</v>
          </cell>
          <cell r="E1105">
            <v>44377</v>
          </cell>
          <cell r="J1105">
            <v>85.8</v>
          </cell>
          <cell r="K1105">
            <v>31.18</v>
          </cell>
          <cell r="M1105">
            <v>129.9</v>
          </cell>
        </row>
        <row r="1106">
          <cell r="D1106" t="str">
            <v>JÓQUEI</v>
          </cell>
          <cell r="E1106">
            <v>44377</v>
          </cell>
          <cell r="J1106">
            <v>12</v>
          </cell>
          <cell r="K1106">
            <v>5.38</v>
          </cell>
          <cell r="M1106">
            <v>29.9</v>
          </cell>
        </row>
        <row r="1107">
          <cell r="D1107" t="str">
            <v>JÓQUEI</v>
          </cell>
          <cell r="E1107">
            <v>44377</v>
          </cell>
          <cell r="J1107">
            <v>12.6</v>
          </cell>
          <cell r="K1107">
            <v>5.38</v>
          </cell>
          <cell r="M1107">
            <v>29.9</v>
          </cell>
        </row>
        <row r="1108">
          <cell r="D1108" t="str">
            <v>JÓQUEI</v>
          </cell>
          <cell r="E1108">
            <v>44377</v>
          </cell>
          <cell r="J1108">
            <v>7.8</v>
          </cell>
          <cell r="K1108">
            <v>4.32</v>
          </cell>
          <cell r="M1108">
            <v>24</v>
          </cell>
        </row>
        <row r="1109">
          <cell r="D1109" t="str">
            <v>JÓQUEI</v>
          </cell>
          <cell r="E1109">
            <v>44377</v>
          </cell>
          <cell r="J1109">
            <v>10</v>
          </cell>
          <cell r="K1109">
            <v>4.4800000000000004</v>
          </cell>
          <cell r="M1109">
            <v>24.9</v>
          </cell>
        </row>
        <row r="1110">
          <cell r="D1110" t="str">
            <v>JÓQUEI</v>
          </cell>
          <cell r="E1110">
            <v>44377</v>
          </cell>
          <cell r="J1110">
            <v>10</v>
          </cell>
          <cell r="K1110">
            <v>4.4800000000000004</v>
          </cell>
          <cell r="M1110">
            <v>24.9</v>
          </cell>
        </row>
        <row r="1111">
          <cell r="D1111" t="str">
            <v>JÓQUEI</v>
          </cell>
          <cell r="E1111">
            <v>44377</v>
          </cell>
          <cell r="J1111">
            <v>14.3</v>
          </cell>
          <cell r="K1111">
            <v>5.38</v>
          </cell>
          <cell r="M1111">
            <v>29.9</v>
          </cell>
        </row>
        <row r="1112">
          <cell r="D1112" t="str">
            <v>JÓQUEI</v>
          </cell>
          <cell r="E1112">
            <v>44377</v>
          </cell>
          <cell r="J1112">
            <v>6.75</v>
          </cell>
          <cell r="K1112">
            <v>3.58</v>
          </cell>
          <cell r="M1112">
            <v>19.899999999999999</v>
          </cell>
        </row>
        <row r="1113">
          <cell r="D1113" t="str">
            <v>JÓQUEI</v>
          </cell>
          <cell r="E1113">
            <v>44377</v>
          </cell>
          <cell r="J1113">
            <v>23.76</v>
          </cell>
          <cell r="K1113">
            <v>7.18</v>
          </cell>
          <cell r="M1113">
            <v>39.9</v>
          </cell>
        </row>
        <row r="1114">
          <cell r="D1114" t="str">
            <v>JÓQUEI</v>
          </cell>
          <cell r="E1114">
            <v>44377</v>
          </cell>
          <cell r="J1114">
            <v>16</v>
          </cell>
          <cell r="K1114">
            <v>5.36</v>
          </cell>
          <cell r="M1114">
            <v>29.8</v>
          </cell>
        </row>
        <row r="1115">
          <cell r="D1115" t="str">
            <v>JÓQUEI</v>
          </cell>
          <cell r="E1115">
            <v>44377</v>
          </cell>
          <cell r="J1115">
            <v>10</v>
          </cell>
          <cell r="K1115">
            <v>3.94</v>
          </cell>
          <cell r="M1115">
            <v>21.91</v>
          </cell>
        </row>
        <row r="1116">
          <cell r="D1116" t="str">
            <v>JÓQUEI</v>
          </cell>
          <cell r="E1116">
            <v>44377</v>
          </cell>
          <cell r="J1116">
            <v>9.35</v>
          </cell>
          <cell r="K1116">
            <v>3.6</v>
          </cell>
          <cell r="M1116">
            <v>19.989999999999998</v>
          </cell>
        </row>
        <row r="1117">
          <cell r="D1117" t="str">
            <v>JÓQUEI</v>
          </cell>
          <cell r="E1117">
            <v>44377</v>
          </cell>
          <cell r="J1117">
            <v>5.3</v>
          </cell>
          <cell r="K1117">
            <v>2.7</v>
          </cell>
          <cell r="M1117">
            <v>15</v>
          </cell>
        </row>
        <row r="1118">
          <cell r="D1118" t="str">
            <v>JÓQUEI</v>
          </cell>
          <cell r="E1118">
            <v>44377</v>
          </cell>
          <cell r="J1118">
            <v>7.5</v>
          </cell>
          <cell r="K1118">
            <v>3.15</v>
          </cell>
          <cell r="M1118">
            <v>17.510000000000002</v>
          </cell>
        </row>
        <row r="1119">
          <cell r="D1119" t="str">
            <v>JÓQUEI</v>
          </cell>
          <cell r="E1119">
            <v>44377</v>
          </cell>
          <cell r="J1119">
            <v>7.5</v>
          </cell>
          <cell r="K1119">
            <v>3.15</v>
          </cell>
          <cell r="M1119">
            <v>17.510000000000002</v>
          </cell>
        </row>
        <row r="1120">
          <cell r="D1120" t="str">
            <v>JÓQUEI</v>
          </cell>
          <cell r="E1120">
            <v>44377</v>
          </cell>
          <cell r="J1120">
            <v>9.9</v>
          </cell>
          <cell r="K1120">
            <v>3.58</v>
          </cell>
          <cell r="M1120">
            <v>19.899999999999999</v>
          </cell>
        </row>
        <row r="1121">
          <cell r="D1121" t="str">
            <v>JÓQUEI</v>
          </cell>
          <cell r="E1121">
            <v>44377</v>
          </cell>
          <cell r="J1121">
            <v>55.9</v>
          </cell>
          <cell r="K1121">
            <v>19.190000000000001</v>
          </cell>
          <cell r="M1121">
            <v>79.95</v>
          </cell>
        </row>
        <row r="1122">
          <cell r="D1122" t="str">
            <v>JÓQUEI</v>
          </cell>
          <cell r="E1122">
            <v>44377</v>
          </cell>
          <cell r="J1122">
            <v>9.9</v>
          </cell>
          <cell r="K1122">
            <v>3.15</v>
          </cell>
          <cell r="M1122">
            <v>17.510000000000002</v>
          </cell>
        </row>
        <row r="1123">
          <cell r="D1123" t="str">
            <v>JÓQUEI</v>
          </cell>
          <cell r="E1123">
            <v>44377</v>
          </cell>
          <cell r="J1123">
            <v>20</v>
          </cell>
          <cell r="K1123">
            <v>6.26</v>
          </cell>
          <cell r="M1123">
            <v>28.24</v>
          </cell>
        </row>
        <row r="1124">
          <cell r="D1124" t="str">
            <v>JÓQUEI</v>
          </cell>
          <cell r="E1124">
            <v>44377</v>
          </cell>
          <cell r="J1124">
            <v>25</v>
          </cell>
          <cell r="K1124">
            <v>7.45</v>
          </cell>
          <cell r="M1124">
            <v>33.159999999999997</v>
          </cell>
        </row>
        <row r="1125">
          <cell r="D1125" t="str">
            <v>JÓQUEI</v>
          </cell>
          <cell r="E1125">
            <v>44377</v>
          </cell>
          <cell r="J1125">
            <v>10</v>
          </cell>
          <cell r="K1125">
            <v>3.08</v>
          </cell>
          <cell r="M1125">
            <v>13.56</v>
          </cell>
        </row>
        <row r="1126">
          <cell r="D1126" t="str">
            <v>JÓQUEI</v>
          </cell>
          <cell r="E1126">
            <v>44377</v>
          </cell>
          <cell r="J1126">
            <v>0</v>
          </cell>
          <cell r="K1126">
            <v>0</v>
          </cell>
          <cell r="M1126">
            <v>0</v>
          </cell>
        </row>
        <row r="1127">
          <cell r="D1127" t="str">
            <v>JÓQUEI</v>
          </cell>
          <cell r="E1127">
            <v>44377</v>
          </cell>
          <cell r="J1127">
            <v>9.9</v>
          </cell>
          <cell r="K1127">
            <v>2.4500000000000002</v>
          </cell>
          <cell r="M1127">
            <v>10.74</v>
          </cell>
        </row>
        <row r="1128">
          <cell r="D1128" t="str">
            <v>JÓQUEI</v>
          </cell>
          <cell r="E1128">
            <v>44377</v>
          </cell>
          <cell r="J1128">
            <v>63.9</v>
          </cell>
          <cell r="K1128">
            <v>16.79</v>
          </cell>
          <cell r="M1128">
            <v>69.95</v>
          </cell>
        </row>
        <row r="1129">
          <cell r="D1129" t="str">
            <v>JÓQUEI</v>
          </cell>
          <cell r="E1129">
            <v>44377</v>
          </cell>
          <cell r="J1129">
            <v>-43</v>
          </cell>
          <cell r="K1129">
            <v>0</v>
          </cell>
          <cell r="M1129">
            <v>-99.9</v>
          </cell>
        </row>
        <row r="1130">
          <cell r="D1130" t="str">
            <v>JÓQUEI</v>
          </cell>
          <cell r="E1130">
            <v>44377</v>
          </cell>
          <cell r="J1130">
            <v>-49.3</v>
          </cell>
          <cell r="K1130">
            <v>0</v>
          </cell>
          <cell r="M1130">
            <v>-129.9</v>
          </cell>
        </row>
        <row r="1131">
          <cell r="D1131" t="str">
            <v>PICI</v>
          </cell>
          <cell r="E1131">
            <v>44377</v>
          </cell>
          <cell r="J1131">
            <v>7473</v>
          </cell>
          <cell r="K1131">
            <v>4581.4684000000007</v>
          </cell>
          <cell r="M1131">
            <v>22933.1</v>
          </cell>
        </row>
        <row r="1132">
          <cell r="D1132" t="str">
            <v>PICI</v>
          </cell>
          <cell r="E1132">
            <v>44377</v>
          </cell>
          <cell r="J1132">
            <v>3835.2000000000003</v>
          </cell>
          <cell r="K1132">
            <v>2127.5904</v>
          </cell>
          <cell r="M1132">
            <v>10673.76</v>
          </cell>
        </row>
        <row r="1133">
          <cell r="D1133" t="str">
            <v>PICI</v>
          </cell>
          <cell r="E1133">
            <v>44377</v>
          </cell>
          <cell r="J1133">
            <v>2586.3000000000002</v>
          </cell>
          <cell r="K1133">
            <v>1484.7582</v>
          </cell>
          <cell r="M1133">
            <v>7935.7599999999993</v>
          </cell>
        </row>
        <row r="1134">
          <cell r="D1134" t="str">
            <v>PICI</v>
          </cell>
          <cell r="E1134">
            <v>44377</v>
          </cell>
          <cell r="J1134">
            <v>2115</v>
          </cell>
          <cell r="K1134">
            <v>1380.5909999999999</v>
          </cell>
          <cell r="M1134">
            <v>6529.8</v>
          </cell>
        </row>
        <row r="1135">
          <cell r="D1135" t="str">
            <v>PICI</v>
          </cell>
          <cell r="E1135">
            <v>44377</v>
          </cell>
          <cell r="J1135">
            <v>2476.9</v>
          </cell>
          <cell r="K1135">
            <v>1244.2314999999999</v>
          </cell>
          <cell r="M1135">
            <v>6453.58</v>
          </cell>
        </row>
        <row r="1136">
          <cell r="D1136" t="str">
            <v>PICI</v>
          </cell>
          <cell r="E1136">
            <v>44377</v>
          </cell>
          <cell r="J1136">
            <v>1752.3000000000002</v>
          </cell>
          <cell r="K1136">
            <v>1060.6410000000001</v>
          </cell>
          <cell r="M1136">
            <v>5445.63</v>
          </cell>
        </row>
        <row r="1137">
          <cell r="D1137" t="str">
            <v>PICI</v>
          </cell>
          <cell r="E1137">
            <v>44377</v>
          </cell>
          <cell r="J1137">
            <v>1020</v>
          </cell>
          <cell r="K1137">
            <v>778.58979999999997</v>
          </cell>
          <cell r="M1137">
            <v>3866.48</v>
          </cell>
        </row>
        <row r="1138">
          <cell r="D1138" t="str">
            <v>PICI</v>
          </cell>
          <cell r="E1138">
            <v>44377</v>
          </cell>
          <cell r="J1138">
            <v>2047.95</v>
          </cell>
          <cell r="K1138">
            <v>969.19079999999997</v>
          </cell>
          <cell r="M1138">
            <v>5035.21</v>
          </cell>
        </row>
        <row r="1139">
          <cell r="D1139" t="str">
            <v>PICI</v>
          </cell>
          <cell r="E1139">
            <v>44377</v>
          </cell>
          <cell r="J1139">
            <v>2732.2000000000003</v>
          </cell>
          <cell r="K1139">
            <v>1180.7094</v>
          </cell>
          <cell r="M1139">
            <v>5913.94</v>
          </cell>
        </row>
        <row r="1140">
          <cell r="D1140" t="str">
            <v>PICI</v>
          </cell>
          <cell r="E1140">
            <v>44377</v>
          </cell>
          <cell r="J1140">
            <v>1258.2</v>
          </cell>
          <cell r="K1140">
            <v>872.60939999999994</v>
          </cell>
          <cell r="M1140">
            <v>3838.32</v>
          </cell>
        </row>
        <row r="1141">
          <cell r="D1141" t="str">
            <v>PICI</v>
          </cell>
          <cell r="E1141">
            <v>44377</v>
          </cell>
          <cell r="J1141">
            <v>4187</v>
          </cell>
          <cell r="K1141">
            <v>1557.5321999999999</v>
          </cell>
          <cell r="M1141">
            <v>7368.06</v>
          </cell>
        </row>
        <row r="1142">
          <cell r="D1142" t="str">
            <v>PICI</v>
          </cell>
          <cell r="E1142">
            <v>44377</v>
          </cell>
          <cell r="J1142">
            <v>4242.1000000000004</v>
          </cell>
          <cell r="K1142">
            <v>1612.9302</v>
          </cell>
          <cell r="M1142">
            <v>7243.4299999999994</v>
          </cell>
        </row>
        <row r="1143">
          <cell r="D1143" t="str">
            <v>PICI</v>
          </cell>
          <cell r="E1143">
            <v>44377</v>
          </cell>
          <cell r="J1143">
            <v>2046</v>
          </cell>
          <cell r="K1143">
            <v>857.6305000000001</v>
          </cell>
          <cell r="M1143">
            <v>4128.2699999999995</v>
          </cell>
        </row>
        <row r="1144">
          <cell r="D1144" t="str">
            <v>PICI</v>
          </cell>
          <cell r="E1144">
            <v>44377</v>
          </cell>
          <cell r="J1144">
            <v>948</v>
          </cell>
          <cell r="K1144">
            <v>539.21039999999994</v>
          </cell>
          <cell r="M1144">
            <v>2693.88</v>
          </cell>
        </row>
        <row r="1145">
          <cell r="D1145" t="str">
            <v>PICI</v>
          </cell>
          <cell r="E1145">
            <v>44377</v>
          </cell>
          <cell r="J1145">
            <v>1027</v>
          </cell>
          <cell r="K1145">
            <v>756.94970000000001</v>
          </cell>
          <cell r="M1145">
            <v>2951.26</v>
          </cell>
        </row>
        <row r="1146">
          <cell r="D1146" t="str">
            <v>PICI</v>
          </cell>
          <cell r="E1146">
            <v>44377</v>
          </cell>
          <cell r="J1146">
            <v>1479.3999999999999</v>
          </cell>
          <cell r="K1146">
            <v>719.26920000000007</v>
          </cell>
          <cell r="M1146">
            <v>3305.64</v>
          </cell>
        </row>
        <row r="1147">
          <cell r="D1147" t="str">
            <v>PICI</v>
          </cell>
          <cell r="E1147">
            <v>44377</v>
          </cell>
          <cell r="J1147">
            <v>569</v>
          </cell>
          <cell r="K1147">
            <v>416.65</v>
          </cell>
          <cell r="M1147">
            <v>2066.8000000000002</v>
          </cell>
        </row>
        <row r="1148">
          <cell r="D1148" t="str">
            <v>PICI</v>
          </cell>
          <cell r="E1148">
            <v>44377</v>
          </cell>
          <cell r="J1148">
            <v>1947.4</v>
          </cell>
          <cell r="K1148">
            <v>684.79060000000004</v>
          </cell>
          <cell r="M1148">
            <v>3660.0200000000004</v>
          </cell>
        </row>
        <row r="1149">
          <cell r="D1149" t="str">
            <v>PICI</v>
          </cell>
          <cell r="E1149">
            <v>44377</v>
          </cell>
          <cell r="J1149">
            <v>2947.9</v>
          </cell>
          <cell r="K1149">
            <v>1209.4590000000001</v>
          </cell>
          <cell r="M1149">
            <v>5183.22</v>
          </cell>
        </row>
        <row r="1150">
          <cell r="D1150" t="str">
            <v>PICI</v>
          </cell>
          <cell r="E1150">
            <v>44377</v>
          </cell>
          <cell r="J1150">
            <v>540</v>
          </cell>
          <cell r="K1150">
            <v>343.0899</v>
          </cell>
          <cell r="M1150">
            <v>1854.27</v>
          </cell>
        </row>
        <row r="1151">
          <cell r="D1151" t="str">
            <v>PICI</v>
          </cell>
          <cell r="E1151">
            <v>44377</v>
          </cell>
          <cell r="J1151">
            <v>912</v>
          </cell>
          <cell r="K1151">
            <v>422.25979999999998</v>
          </cell>
          <cell r="M1151">
            <v>2292.16</v>
          </cell>
        </row>
        <row r="1152">
          <cell r="D1152" t="str">
            <v>PICI</v>
          </cell>
          <cell r="E1152">
            <v>44377</v>
          </cell>
          <cell r="J1152">
            <v>1584</v>
          </cell>
          <cell r="K1152">
            <v>598.89120000000003</v>
          </cell>
          <cell r="M1152">
            <v>3073.68</v>
          </cell>
        </row>
        <row r="1153">
          <cell r="D1153" t="str">
            <v>PICI</v>
          </cell>
          <cell r="E1153">
            <v>44377</v>
          </cell>
          <cell r="J1153">
            <v>1584</v>
          </cell>
          <cell r="K1153">
            <v>632.70960000000002</v>
          </cell>
          <cell r="M1153">
            <v>3068.16</v>
          </cell>
        </row>
        <row r="1154">
          <cell r="D1154" t="str">
            <v>PICI</v>
          </cell>
          <cell r="E1154">
            <v>44377</v>
          </cell>
          <cell r="J1154">
            <v>1518</v>
          </cell>
          <cell r="K1154">
            <v>570.28039999999999</v>
          </cell>
          <cell r="M1154">
            <v>2909.96</v>
          </cell>
        </row>
        <row r="1155">
          <cell r="D1155" t="str">
            <v>PICI</v>
          </cell>
          <cell r="E1155">
            <v>44377</v>
          </cell>
          <cell r="J1155">
            <v>1294.2</v>
          </cell>
          <cell r="K1155">
            <v>495.07920000000001</v>
          </cell>
          <cell r="M1155">
            <v>2604.42</v>
          </cell>
        </row>
        <row r="1156">
          <cell r="D1156" t="str">
            <v>PICI</v>
          </cell>
          <cell r="E1156">
            <v>44377</v>
          </cell>
          <cell r="J1156">
            <v>1081.0999999999999</v>
          </cell>
          <cell r="K1156">
            <v>515.38069999999993</v>
          </cell>
          <cell r="M1156">
            <v>2404.64</v>
          </cell>
        </row>
        <row r="1157">
          <cell r="D1157" t="str">
            <v>PICI</v>
          </cell>
          <cell r="E1157">
            <v>44377</v>
          </cell>
          <cell r="J1157">
            <v>1518</v>
          </cell>
          <cell r="K1157">
            <v>614.26099999999997</v>
          </cell>
          <cell r="M1157">
            <v>2922.15</v>
          </cell>
        </row>
        <row r="1158">
          <cell r="D1158" t="str">
            <v>PICI</v>
          </cell>
          <cell r="E1158">
            <v>44377</v>
          </cell>
          <cell r="J1158">
            <v>1138</v>
          </cell>
          <cell r="K1158">
            <v>516.36</v>
          </cell>
          <cell r="M1158">
            <v>2444.1999999999998</v>
          </cell>
        </row>
        <row r="1159">
          <cell r="D1159" t="str">
            <v>PICI</v>
          </cell>
          <cell r="E1159">
            <v>44377</v>
          </cell>
          <cell r="J1159">
            <v>1081.0999999999999</v>
          </cell>
          <cell r="K1159">
            <v>488.56980000000004</v>
          </cell>
          <cell r="M1159">
            <v>2348.9699999999998</v>
          </cell>
        </row>
        <row r="1160">
          <cell r="D1160" t="str">
            <v>PICI</v>
          </cell>
          <cell r="E1160">
            <v>44377</v>
          </cell>
          <cell r="J1160">
            <v>1254</v>
          </cell>
          <cell r="K1160">
            <v>530.86</v>
          </cell>
          <cell r="M1160">
            <v>2546.38</v>
          </cell>
        </row>
        <row r="1161">
          <cell r="D1161" t="str">
            <v>PICI</v>
          </cell>
          <cell r="E1161">
            <v>44377</v>
          </cell>
          <cell r="J1161">
            <v>454.30000000000007</v>
          </cell>
          <cell r="K1161">
            <v>313.22970000000004</v>
          </cell>
          <cell r="M1161">
            <v>1483.0900000000001</v>
          </cell>
        </row>
        <row r="1162">
          <cell r="D1162" t="str">
            <v>PICI</v>
          </cell>
          <cell r="E1162">
            <v>44377</v>
          </cell>
          <cell r="J1162">
            <v>414</v>
          </cell>
          <cell r="K1162">
            <v>284.15999999999997</v>
          </cell>
          <cell r="M1162">
            <v>1336.92</v>
          </cell>
        </row>
        <row r="1163">
          <cell r="D1163" t="str">
            <v>PICI</v>
          </cell>
          <cell r="E1163">
            <v>44377</v>
          </cell>
          <cell r="J1163">
            <v>1185</v>
          </cell>
          <cell r="K1163">
            <v>461.28</v>
          </cell>
          <cell r="M1163">
            <v>2242.3500000000004</v>
          </cell>
        </row>
        <row r="1164">
          <cell r="D1164" t="str">
            <v>PICI</v>
          </cell>
          <cell r="E1164">
            <v>44377</v>
          </cell>
          <cell r="J1164">
            <v>629.30000000000007</v>
          </cell>
          <cell r="K1164">
            <v>331.58019999999999</v>
          </cell>
          <cell r="M1164">
            <v>1528.24</v>
          </cell>
        </row>
        <row r="1165">
          <cell r="D1165" t="str">
            <v>PICI</v>
          </cell>
          <cell r="E1165">
            <v>44377</v>
          </cell>
          <cell r="J1165">
            <v>719</v>
          </cell>
          <cell r="K1165">
            <v>286.3</v>
          </cell>
          <cell r="M1165">
            <v>1563.3000000000002</v>
          </cell>
        </row>
        <row r="1166">
          <cell r="D1166" t="str">
            <v>PICI</v>
          </cell>
          <cell r="E1166">
            <v>44377</v>
          </cell>
          <cell r="J1166">
            <v>398.3</v>
          </cell>
          <cell r="K1166">
            <v>220.42020000000002</v>
          </cell>
          <cell r="M1166">
            <v>1120</v>
          </cell>
        </row>
        <row r="1167">
          <cell r="D1167" t="str">
            <v>PICI</v>
          </cell>
          <cell r="E1167">
            <v>44377</v>
          </cell>
          <cell r="J1167">
            <v>512</v>
          </cell>
          <cell r="K1167">
            <v>244.11</v>
          </cell>
          <cell r="M1167">
            <v>1226.3</v>
          </cell>
        </row>
        <row r="1168">
          <cell r="D1168" t="str">
            <v>PICI</v>
          </cell>
          <cell r="E1168">
            <v>44377</v>
          </cell>
          <cell r="J1168">
            <v>625.9</v>
          </cell>
          <cell r="K1168">
            <v>294.32040000000001</v>
          </cell>
          <cell r="M1168">
            <v>1343.76</v>
          </cell>
        </row>
        <row r="1169">
          <cell r="D1169" t="str">
            <v>PICI</v>
          </cell>
          <cell r="E1169">
            <v>44377</v>
          </cell>
          <cell r="J1169">
            <v>371.7</v>
          </cell>
          <cell r="K1169">
            <v>167.71020000000001</v>
          </cell>
          <cell r="M1169">
            <v>931.69999999999993</v>
          </cell>
        </row>
        <row r="1170">
          <cell r="D1170" t="str">
            <v>PICI</v>
          </cell>
          <cell r="E1170">
            <v>44377</v>
          </cell>
          <cell r="J1170">
            <v>139.80000000000001</v>
          </cell>
          <cell r="K1170">
            <v>110</v>
          </cell>
          <cell r="M1170">
            <v>611.12</v>
          </cell>
        </row>
        <row r="1171">
          <cell r="D1171" t="str">
            <v>PICI</v>
          </cell>
          <cell r="E1171">
            <v>44377</v>
          </cell>
          <cell r="J1171">
            <v>414</v>
          </cell>
          <cell r="K1171">
            <v>187.15980000000002</v>
          </cell>
          <cell r="M1171">
            <v>946.26</v>
          </cell>
        </row>
        <row r="1172">
          <cell r="D1172" t="str">
            <v>PICI</v>
          </cell>
          <cell r="E1172">
            <v>44377</v>
          </cell>
          <cell r="J1172">
            <v>233.70000000000002</v>
          </cell>
          <cell r="K1172">
            <v>127.85999999999999</v>
          </cell>
          <cell r="M1172">
            <v>701.73</v>
          </cell>
        </row>
        <row r="1173">
          <cell r="D1173" t="str">
            <v>PICI</v>
          </cell>
          <cell r="E1173">
            <v>44377</v>
          </cell>
          <cell r="J1173">
            <v>398.3</v>
          </cell>
          <cell r="K1173">
            <v>161.16030000000001</v>
          </cell>
          <cell r="M1173">
            <v>895.37</v>
          </cell>
        </row>
        <row r="1174">
          <cell r="D1174" t="str">
            <v>PICI</v>
          </cell>
          <cell r="E1174">
            <v>44377</v>
          </cell>
          <cell r="J1174">
            <v>180</v>
          </cell>
          <cell r="K1174">
            <v>115.56</v>
          </cell>
          <cell r="M1174">
            <v>624.75</v>
          </cell>
        </row>
        <row r="1175">
          <cell r="D1175" t="str">
            <v>PICI</v>
          </cell>
          <cell r="E1175">
            <v>44377</v>
          </cell>
          <cell r="J1175">
            <v>194.70000000000002</v>
          </cell>
          <cell r="K1175">
            <v>113.99009999999998</v>
          </cell>
          <cell r="M1175">
            <v>633.39</v>
          </cell>
        </row>
        <row r="1176">
          <cell r="D1176" t="str">
            <v>PICI</v>
          </cell>
          <cell r="E1176">
            <v>44377</v>
          </cell>
          <cell r="J1176">
            <v>209.70000000000002</v>
          </cell>
          <cell r="K1176">
            <v>114.3999</v>
          </cell>
          <cell r="M1176">
            <v>618.93000000000006</v>
          </cell>
        </row>
        <row r="1177">
          <cell r="D1177" t="str">
            <v>PICI</v>
          </cell>
          <cell r="E1177">
            <v>44377</v>
          </cell>
          <cell r="J1177">
            <v>149.69999999999999</v>
          </cell>
          <cell r="K1177">
            <v>96</v>
          </cell>
          <cell r="M1177">
            <v>532.41</v>
          </cell>
        </row>
        <row r="1178">
          <cell r="D1178" t="str">
            <v>PICI</v>
          </cell>
          <cell r="E1178">
            <v>44377</v>
          </cell>
          <cell r="J1178">
            <v>549</v>
          </cell>
          <cell r="K1178">
            <v>181.4</v>
          </cell>
          <cell r="M1178">
            <v>1007.8</v>
          </cell>
        </row>
        <row r="1179">
          <cell r="D1179" t="str">
            <v>PICI</v>
          </cell>
          <cell r="E1179">
            <v>44377</v>
          </cell>
          <cell r="J1179">
            <v>256</v>
          </cell>
          <cell r="K1179">
            <v>114.11</v>
          </cell>
          <cell r="M1179">
            <v>633.9</v>
          </cell>
        </row>
        <row r="1180">
          <cell r="D1180" t="str">
            <v>PICI</v>
          </cell>
          <cell r="E1180">
            <v>44377</v>
          </cell>
          <cell r="J1180">
            <v>322</v>
          </cell>
          <cell r="K1180">
            <v>130.93989999999999</v>
          </cell>
          <cell r="M1180">
            <v>709.94</v>
          </cell>
        </row>
        <row r="1181">
          <cell r="D1181" t="str">
            <v>PICI</v>
          </cell>
          <cell r="E1181">
            <v>44377</v>
          </cell>
          <cell r="J1181">
            <v>1824.9</v>
          </cell>
          <cell r="K1181">
            <v>547.87950000000001</v>
          </cell>
          <cell r="M1181">
            <v>2629.62</v>
          </cell>
        </row>
        <row r="1182">
          <cell r="D1182" t="str">
            <v>PICI</v>
          </cell>
          <cell r="E1182">
            <v>44377</v>
          </cell>
          <cell r="J1182">
            <v>260.75</v>
          </cell>
          <cell r="K1182">
            <v>112.23</v>
          </cell>
          <cell r="M1182">
            <v>623.5</v>
          </cell>
        </row>
        <row r="1183">
          <cell r="D1183" t="str">
            <v>PICI</v>
          </cell>
          <cell r="E1183">
            <v>44377</v>
          </cell>
          <cell r="J1183">
            <v>106.7</v>
          </cell>
          <cell r="K1183">
            <v>79.429999999999993</v>
          </cell>
          <cell r="M1183">
            <v>431.59999999999997</v>
          </cell>
        </row>
        <row r="1184">
          <cell r="D1184" t="str">
            <v>PICI</v>
          </cell>
          <cell r="E1184">
            <v>44377</v>
          </cell>
          <cell r="J1184">
            <v>322</v>
          </cell>
          <cell r="K1184">
            <v>128.34989999999999</v>
          </cell>
          <cell r="M1184">
            <v>688.24</v>
          </cell>
        </row>
        <row r="1185">
          <cell r="D1185" t="str">
            <v>PICI</v>
          </cell>
          <cell r="E1185">
            <v>44377</v>
          </cell>
          <cell r="J1185">
            <v>255.6</v>
          </cell>
          <cell r="K1185">
            <v>107.93</v>
          </cell>
          <cell r="M1185">
            <v>599.64</v>
          </cell>
        </row>
        <row r="1186">
          <cell r="D1186" t="str">
            <v>PICI</v>
          </cell>
          <cell r="E1186">
            <v>44377</v>
          </cell>
          <cell r="J1186">
            <v>290.10000000000002</v>
          </cell>
          <cell r="K1186">
            <v>116.95020000000001</v>
          </cell>
          <cell r="M1186">
            <v>641.81999999999994</v>
          </cell>
        </row>
        <row r="1187">
          <cell r="D1187" t="str">
            <v>PICI</v>
          </cell>
          <cell r="E1187">
            <v>44377</v>
          </cell>
          <cell r="J1187">
            <v>276</v>
          </cell>
          <cell r="K1187">
            <v>113.9298</v>
          </cell>
          <cell r="M1187">
            <v>624.66</v>
          </cell>
        </row>
        <row r="1188">
          <cell r="D1188" t="str">
            <v>PICI</v>
          </cell>
          <cell r="E1188">
            <v>44377</v>
          </cell>
          <cell r="J1188">
            <v>374.5</v>
          </cell>
          <cell r="K1188">
            <v>201.23999999999998</v>
          </cell>
          <cell r="M1188">
            <v>806.9</v>
          </cell>
        </row>
        <row r="1189">
          <cell r="D1189" t="str">
            <v>PICI</v>
          </cell>
          <cell r="E1189">
            <v>44377</v>
          </cell>
          <cell r="J1189">
            <v>790</v>
          </cell>
          <cell r="K1189">
            <v>256.2</v>
          </cell>
          <cell r="M1189">
            <v>1265.3</v>
          </cell>
        </row>
        <row r="1190">
          <cell r="D1190" t="str">
            <v>PICI</v>
          </cell>
          <cell r="E1190">
            <v>44377</v>
          </cell>
          <cell r="J1190">
            <v>246.5</v>
          </cell>
          <cell r="K1190">
            <v>104.05</v>
          </cell>
          <cell r="M1190">
            <v>567.35</v>
          </cell>
        </row>
        <row r="1191">
          <cell r="D1191" t="str">
            <v>PICI</v>
          </cell>
          <cell r="E1191">
            <v>44377</v>
          </cell>
          <cell r="J1191">
            <v>212.44</v>
          </cell>
          <cell r="K1191">
            <v>93.53</v>
          </cell>
          <cell r="M1191">
            <v>519.6</v>
          </cell>
        </row>
        <row r="1192">
          <cell r="D1192" t="str">
            <v>PICI</v>
          </cell>
          <cell r="E1192">
            <v>44377</v>
          </cell>
          <cell r="J1192">
            <v>204.84</v>
          </cell>
          <cell r="K1192">
            <v>91.18</v>
          </cell>
          <cell r="M1192">
            <v>506.6</v>
          </cell>
        </row>
        <row r="1193">
          <cell r="D1193" t="str">
            <v>PICI</v>
          </cell>
          <cell r="E1193">
            <v>44377</v>
          </cell>
          <cell r="J1193">
            <v>194.70000000000002</v>
          </cell>
          <cell r="K1193">
            <v>91.23</v>
          </cell>
          <cell r="M1193">
            <v>493.74</v>
          </cell>
        </row>
        <row r="1194">
          <cell r="D1194" t="str">
            <v>PICI</v>
          </cell>
          <cell r="E1194">
            <v>44377</v>
          </cell>
          <cell r="J1194">
            <v>220</v>
          </cell>
          <cell r="K1194">
            <v>92.39</v>
          </cell>
          <cell r="M1194">
            <v>503.64</v>
          </cell>
        </row>
        <row r="1195">
          <cell r="D1195" t="str">
            <v>PICI</v>
          </cell>
          <cell r="E1195">
            <v>44377</v>
          </cell>
          <cell r="J1195">
            <v>204.84</v>
          </cell>
          <cell r="K1195">
            <v>88.13</v>
          </cell>
          <cell r="M1195">
            <v>480.64</v>
          </cell>
        </row>
        <row r="1196">
          <cell r="D1196" t="str">
            <v>PICI</v>
          </cell>
          <cell r="E1196">
            <v>44377</v>
          </cell>
          <cell r="J1196">
            <v>108</v>
          </cell>
          <cell r="K1196">
            <v>64.8</v>
          </cell>
          <cell r="M1196">
            <v>360</v>
          </cell>
        </row>
        <row r="1197">
          <cell r="D1197" t="str">
            <v>PICI</v>
          </cell>
          <cell r="E1197">
            <v>44377</v>
          </cell>
          <cell r="J1197">
            <v>129.80000000000001</v>
          </cell>
          <cell r="K1197">
            <v>70.03</v>
          </cell>
          <cell r="M1197">
            <v>373.82</v>
          </cell>
        </row>
        <row r="1198">
          <cell r="D1198" t="str">
            <v>PICI</v>
          </cell>
          <cell r="E1198">
            <v>44377</v>
          </cell>
          <cell r="J1198">
            <v>437.40000000000003</v>
          </cell>
          <cell r="K1198">
            <v>150.8202</v>
          </cell>
          <cell r="M1198">
            <v>760.31999999999994</v>
          </cell>
        </row>
        <row r="1199">
          <cell r="D1199" t="str">
            <v>PICI</v>
          </cell>
          <cell r="E1199">
            <v>44377</v>
          </cell>
          <cell r="J1199">
            <v>255.6</v>
          </cell>
          <cell r="K1199">
            <v>95.76</v>
          </cell>
          <cell r="M1199">
            <v>521.64</v>
          </cell>
        </row>
        <row r="1200">
          <cell r="D1200" t="str">
            <v>PICI</v>
          </cell>
          <cell r="E1200">
            <v>44377</v>
          </cell>
          <cell r="J1200">
            <v>165</v>
          </cell>
          <cell r="K1200">
            <v>73.02</v>
          </cell>
          <cell r="M1200">
            <v>405.72</v>
          </cell>
        </row>
        <row r="1201">
          <cell r="D1201" t="str">
            <v>PICI</v>
          </cell>
          <cell r="E1201">
            <v>44377</v>
          </cell>
          <cell r="J1201">
            <v>173.57999999999998</v>
          </cell>
          <cell r="K1201">
            <v>74.720100000000002</v>
          </cell>
          <cell r="M1201">
            <v>404.73</v>
          </cell>
        </row>
        <row r="1202">
          <cell r="D1202" t="str">
            <v>PICI</v>
          </cell>
          <cell r="E1202">
            <v>44377</v>
          </cell>
          <cell r="J1202">
            <v>264</v>
          </cell>
          <cell r="K1202">
            <v>90</v>
          </cell>
          <cell r="M1202">
            <v>500</v>
          </cell>
        </row>
        <row r="1203">
          <cell r="D1203" t="str">
            <v>PICI</v>
          </cell>
          <cell r="E1203">
            <v>44377</v>
          </cell>
          <cell r="J1203">
            <v>60</v>
          </cell>
          <cell r="K1203">
            <v>44.98</v>
          </cell>
          <cell r="M1203">
            <v>249.9</v>
          </cell>
        </row>
        <row r="1204">
          <cell r="D1204" t="str">
            <v>PICI</v>
          </cell>
          <cell r="E1204">
            <v>44377</v>
          </cell>
          <cell r="J1204">
            <v>200</v>
          </cell>
          <cell r="K1204">
            <v>76.59</v>
          </cell>
          <cell r="M1204">
            <v>417.24</v>
          </cell>
        </row>
        <row r="1205">
          <cell r="D1205" t="str">
            <v>PICI</v>
          </cell>
          <cell r="E1205">
            <v>44377</v>
          </cell>
          <cell r="J1205">
            <v>150</v>
          </cell>
          <cell r="K1205">
            <v>64.150000000000006</v>
          </cell>
          <cell r="M1205">
            <v>352.59999999999997</v>
          </cell>
        </row>
        <row r="1206">
          <cell r="D1206" t="str">
            <v>PICI</v>
          </cell>
          <cell r="E1206">
            <v>44377</v>
          </cell>
          <cell r="J1206">
            <v>170.7</v>
          </cell>
          <cell r="K1206">
            <v>67.5</v>
          </cell>
          <cell r="M1206">
            <v>375</v>
          </cell>
        </row>
        <row r="1207">
          <cell r="D1207" t="str">
            <v>PICI</v>
          </cell>
          <cell r="E1207">
            <v>44377</v>
          </cell>
          <cell r="J1207">
            <v>138</v>
          </cell>
          <cell r="K1207">
            <v>66.44</v>
          </cell>
          <cell r="M1207">
            <v>335.86</v>
          </cell>
        </row>
        <row r="1208">
          <cell r="D1208" t="str">
            <v>PICI</v>
          </cell>
          <cell r="E1208">
            <v>44377</v>
          </cell>
          <cell r="J1208">
            <v>65</v>
          </cell>
          <cell r="K1208">
            <v>42.1</v>
          </cell>
          <cell r="M1208">
            <v>233.91</v>
          </cell>
        </row>
        <row r="1209">
          <cell r="D1209" t="str">
            <v>PICI</v>
          </cell>
          <cell r="E1209">
            <v>44377</v>
          </cell>
          <cell r="J1209">
            <v>86.9</v>
          </cell>
          <cell r="K1209">
            <v>46.78</v>
          </cell>
          <cell r="M1209">
            <v>259.89999999999998</v>
          </cell>
        </row>
        <row r="1210">
          <cell r="D1210" t="str">
            <v>PICI</v>
          </cell>
          <cell r="E1210">
            <v>44377</v>
          </cell>
          <cell r="J1210">
            <v>179.7</v>
          </cell>
          <cell r="K1210">
            <v>68.780100000000004</v>
          </cell>
          <cell r="M1210">
            <v>371.76</v>
          </cell>
        </row>
        <row r="1211">
          <cell r="D1211" t="str">
            <v>PICI</v>
          </cell>
          <cell r="E1211">
            <v>44377</v>
          </cell>
          <cell r="J1211">
            <v>150</v>
          </cell>
          <cell r="K1211">
            <v>59.509799999999998</v>
          </cell>
          <cell r="M1211">
            <v>330.65999999999997</v>
          </cell>
        </row>
        <row r="1212">
          <cell r="D1212" t="str">
            <v>PICI</v>
          </cell>
          <cell r="E1212">
            <v>44377</v>
          </cell>
          <cell r="J1212">
            <v>58.9</v>
          </cell>
          <cell r="K1212">
            <v>38.86</v>
          </cell>
          <cell r="M1212">
            <v>215.91</v>
          </cell>
        </row>
        <row r="1213">
          <cell r="D1213" t="str">
            <v>PICI</v>
          </cell>
          <cell r="E1213">
            <v>44377</v>
          </cell>
          <cell r="J1213">
            <v>194.70000000000002</v>
          </cell>
          <cell r="K1213">
            <v>72.03</v>
          </cell>
          <cell r="M1213">
            <v>383.76</v>
          </cell>
        </row>
        <row r="1214">
          <cell r="D1214" t="str">
            <v>PICI</v>
          </cell>
          <cell r="E1214">
            <v>44377</v>
          </cell>
          <cell r="J1214">
            <v>113.8</v>
          </cell>
          <cell r="K1214">
            <v>50.36</v>
          </cell>
          <cell r="M1214">
            <v>279.8</v>
          </cell>
        </row>
        <row r="1215">
          <cell r="D1215" t="str">
            <v>PICI</v>
          </cell>
          <cell r="E1215">
            <v>44377</v>
          </cell>
          <cell r="J1215">
            <v>114</v>
          </cell>
          <cell r="K1215">
            <v>50.36</v>
          </cell>
          <cell r="M1215">
            <v>279.8</v>
          </cell>
        </row>
        <row r="1216">
          <cell r="D1216" t="str">
            <v>PICI</v>
          </cell>
          <cell r="E1216">
            <v>44377</v>
          </cell>
          <cell r="J1216">
            <v>158.69999999999999</v>
          </cell>
          <cell r="K1216">
            <v>61.949999999999996</v>
          </cell>
          <cell r="M1216">
            <v>335.13</v>
          </cell>
        </row>
        <row r="1217">
          <cell r="D1217" t="str">
            <v>PICI</v>
          </cell>
          <cell r="E1217">
            <v>44377</v>
          </cell>
          <cell r="J1217">
            <v>206.70000000000002</v>
          </cell>
          <cell r="K1217">
            <v>73.269900000000007</v>
          </cell>
          <cell r="M1217">
            <v>393.18</v>
          </cell>
        </row>
        <row r="1218">
          <cell r="D1218" t="str">
            <v>PICI</v>
          </cell>
          <cell r="E1218">
            <v>44377</v>
          </cell>
          <cell r="J1218">
            <v>132</v>
          </cell>
          <cell r="K1218">
            <v>57.99</v>
          </cell>
          <cell r="M1218">
            <v>302.42</v>
          </cell>
        </row>
        <row r="1219">
          <cell r="D1219" t="str">
            <v>PICI</v>
          </cell>
          <cell r="E1219">
            <v>44377</v>
          </cell>
          <cell r="J1219">
            <v>64.900000000000006</v>
          </cell>
          <cell r="K1219">
            <v>38.86</v>
          </cell>
          <cell r="M1219">
            <v>215.91</v>
          </cell>
        </row>
        <row r="1220">
          <cell r="D1220" t="str">
            <v>PICI</v>
          </cell>
          <cell r="E1220">
            <v>44377</v>
          </cell>
          <cell r="J1220">
            <v>113.8</v>
          </cell>
          <cell r="K1220">
            <v>53.03</v>
          </cell>
          <cell r="M1220">
            <v>278.26</v>
          </cell>
        </row>
        <row r="1221">
          <cell r="D1221" t="str">
            <v>PICI</v>
          </cell>
          <cell r="E1221">
            <v>44377</v>
          </cell>
          <cell r="J1221">
            <v>158</v>
          </cell>
          <cell r="K1221">
            <v>66.44</v>
          </cell>
          <cell r="M1221">
            <v>335.86</v>
          </cell>
        </row>
        <row r="1222">
          <cell r="D1222" t="str">
            <v>PICI</v>
          </cell>
          <cell r="E1222">
            <v>44377</v>
          </cell>
          <cell r="J1222">
            <v>153</v>
          </cell>
          <cell r="K1222">
            <v>57.879899999999999</v>
          </cell>
          <cell r="M1222">
            <v>321.57</v>
          </cell>
        </row>
        <row r="1223">
          <cell r="D1223" t="str">
            <v>PICI</v>
          </cell>
          <cell r="E1223">
            <v>44377</v>
          </cell>
          <cell r="J1223">
            <v>149.69999999999999</v>
          </cell>
          <cell r="K1223">
            <v>56.97</v>
          </cell>
          <cell r="M1223">
            <v>316.5</v>
          </cell>
        </row>
        <row r="1224">
          <cell r="D1224" t="str">
            <v>PICI</v>
          </cell>
          <cell r="E1224">
            <v>44377</v>
          </cell>
          <cell r="J1224">
            <v>85</v>
          </cell>
          <cell r="K1224">
            <v>43.120500000000007</v>
          </cell>
          <cell r="M1224">
            <v>237.83</v>
          </cell>
        </row>
        <row r="1225">
          <cell r="D1225" t="str">
            <v>PICI</v>
          </cell>
          <cell r="E1225">
            <v>44377</v>
          </cell>
          <cell r="J1225">
            <v>198</v>
          </cell>
          <cell r="K1225">
            <v>67.5</v>
          </cell>
          <cell r="M1225">
            <v>375</v>
          </cell>
        </row>
        <row r="1226">
          <cell r="D1226" t="str">
            <v>PICI</v>
          </cell>
          <cell r="E1226">
            <v>44377</v>
          </cell>
          <cell r="J1226">
            <v>99.8</v>
          </cell>
          <cell r="K1226">
            <v>49.57</v>
          </cell>
          <cell r="M1226">
            <v>258.38</v>
          </cell>
        </row>
        <row r="1227">
          <cell r="D1227" t="str">
            <v>PICI</v>
          </cell>
          <cell r="E1227">
            <v>44377</v>
          </cell>
          <cell r="J1227">
            <v>147.89999999999998</v>
          </cell>
          <cell r="K1227">
            <v>59.360100000000003</v>
          </cell>
          <cell r="M1227">
            <v>311.76</v>
          </cell>
        </row>
        <row r="1228">
          <cell r="D1228" t="str">
            <v>PICI</v>
          </cell>
          <cell r="E1228">
            <v>44377</v>
          </cell>
          <cell r="J1228">
            <v>99.98</v>
          </cell>
          <cell r="K1228">
            <v>43.96</v>
          </cell>
          <cell r="M1228">
            <v>244.22</v>
          </cell>
        </row>
        <row r="1229">
          <cell r="D1229" t="str">
            <v>PICI</v>
          </cell>
          <cell r="E1229">
            <v>44377</v>
          </cell>
          <cell r="J1229">
            <v>132</v>
          </cell>
          <cell r="K1229">
            <v>54.33</v>
          </cell>
          <cell r="M1229">
            <v>285.94</v>
          </cell>
        </row>
        <row r="1230">
          <cell r="D1230" t="str">
            <v>PICI</v>
          </cell>
          <cell r="E1230">
            <v>44377</v>
          </cell>
          <cell r="J1230">
            <v>155</v>
          </cell>
          <cell r="K1230">
            <v>55.599999999999994</v>
          </cell>
          <cell r="M1230">
            <v>308.95</v>
          </cell>
        </row>
        <row r="1231">
          <cell r="D1231" t="str">
            <v>PICI</v>
          </cell>
          <cell r="E1231">
            <v>44377</v>
          </cell>
          <cell r="J1231">
            <v>68.22</v>
          </cell>
          <cell r="K1231">
            <v>36.450000000000003</v>
          </cell>
          <cell r="M1231">
            <v>202.5</v>
          </cell>
        </row>
        <row r="1232">
          <cell r="D1232" t="str">
            <v>PICI</v>
          </cell>
          <cell r="E1232">
            <v>44377</v>
          </cell>
          <cell r="J1232">
            <v>107.8</v>
          </cell>
          <cell r="K1232">
            <v>75.540000000000006</v>
          </cell>
          <cell r="M1232">
            <v>279.8</v>
          </cell>
        </row>
        <row r="1233">
          <cell r="D1233" t="str">
            <v>PICI</v>
          </cell>
          <cell r="E1233">
            <v>44377</v>
          </cell>
          <cell r="J1233">
            <v>119.69999999999999</v>
          </cell>
          <cell r="K1233">
            <v>46.599900000000005</v>
          </cell>
          <cell r="M1233">
            <v>258.89999999999998</v>
          </cell>
        </row>
        <row r="1234">
          <cell r="D1234" t="str">
            <v>PICI</v>
          </cell>
          <cell r="E1234">
            <v>44377</v>
          </cell>
          <cell r="J1234">
            <v>63.9</v>
          </cell>
          <cell r="K1234">
            <v>35</v>
          </cell>
          <cell r="M1234">
            <v>191.07</v>
          </cell>
        </row>
        <row r="1235">
          <cell r="D1235" t="str">
            <v>PICI</v>
          </cell>
          <cell r="E1235">
            <v>44377</v>
          </cell>
          <cell r="J1235">
            <v>129.80000000000001</v>
          </cell>
          <cell r="K1235">
            <v>50.92</v>
          </cell>
          <cell r="M1235">
            <v>271.82</v>
          </cell>
        </row>
        <row r="1236">
          <cell r="D1236" t="str">
            <v>PICI</v>
          </cell>
          <cell r="E1236">
            <v>44377</v>
          </cell>
          <cell r="J1236">
            <v>96</v>
          </cell>
          <cell r="K1236">
            <v>41</v>
          </cell>
          <cell r="M1236">
            <v>227.82</v>
          </cell>
        </row>
        <row r="1237">
          <cell r="D1237" t="str">
            <v>PICI</v>
          </cell>
          <cell r="E1237">
            <v>44377</v>
          </cell>
          <cell r="J1237">
            <v>79.8</v>
          </cell>
          <cell r="K1237">
            <v>40.36</v>
          </cell>
          <cell r="M1237">
            <v>210.82</v>
          </cell>
        </row>
        <row r="1238">
          <cell r="D1238" t="str">
            <v>PICI</v>
          </cell>
          <cell r="E1238">
            <v>44377</v>
          </cell>
          <cell r="J1238">
            <v>125.82</v>
          </cell>
          <cell r="K1238">
            <v>49.26</v>
          </cell>
          <cell r="M1238">
            <v>262</v>
          </cell>
        </row>
        <row r="1239">
          <cell r="D1239" t="str">
            <v>PICI</v>
          </cell>
          <cell r="E1239">
            <v>44377</v>
          </cell>
          <cell r="J1239">
            <v>59.9</v>
          </cell>
          <cell r="K1239">
            <v>32.43</v>
          </cell>
          <cell r="M1239">
            <v>178.4</v>
          </cell>
        </row>
        <row r="1240">
          <cell r="D1240" t="str">
            <v>PICI</v>
          </cell>
          <cell r="E1240">
            <v>44377</v>
          </cell>
          <cell r="J1240">
            <v>218.70000000000002</v>
          </cell>
          <cell r="K1240">
            <v>75.4101</v>
          </cell>
          <cell r="M1240">
            <v>380.15999999999997</v>
          </cell>
        </row>
        <row r="1241">
          <cell r="D1241" t="str">
            <v>PICI</v>
          </cell>
          <cell r="E1241">
            <v>44377</v>
          </cell>
          <cell r="J1241">
            <v>113.8</v>
          </cell>
          <cell r="K1241">
            <v>43.7</v>
          </cell>
          <cell r="M1241">
            <v>242.32</v>
          </cell>
        </row>
        <row r="1242">
          <cell r="D1242" t="str">
            <v>PICI</v>
          </cell>
          <cell r="E1242">
            <v>44377</v>
          </cell>
          <cell r="J1242">
            <v>50</v>
          </cell>
          <cell r="K1242">
            <v>33.22</v>
          </cell>
          <cell r="M1242">
            <v>167.93</v>
          </cell>
        </row>
        <row r="1243">
          <cell r="D1243" t="str">
            <v>PICI</v>
          </cell>
          <cell r="E1243">
            <v>44377</v>
          </cell>
          <cell r="J1243">
            <v>125.8</v>
          </cell>
          <cell r="K1243">
            <v>46.21</v>
          </cell>
          <cell r="M1243">
            <v>256.42</v>
          </cell>
        </row>
        <row r="1244">
          <cell r="D1244" t="str">
            <v>PICI</v>
          </cell>
          <cell r="E1244">
            <v>44377</v>
          </cell>
          <cell r="J1244">
            <v>220</v>
          </cell>
          <cell r="K1244">
            <v>125.9</v>
          </cell>
          <cell r="M1244">
            <v>429.68</v>
          </cell>
        </row>
        <row r="1245">
          <cell r="D1245" t="str">
            <v>PICI</v>
          </cell>
          <cell r="E1245">
            <v>44377</v>
          </cell>
          <cell r="J1245">
            <v>104.9</v>
          </cell>
          <cell r="K1245">
            <v>41.38</v>
          </cell>
          <cell r="M1245">
            <v>229.9</v>
          </cell>
        </row>
        <row r="1246">
          <cell r="D1246" t="str">
            <v>PICI</v>
          </cell>
          <cell r="E1246">
            <v>44377</v>
          </cell>
          <cell r="J1246">
            <v>58.9</v>
          </cell>
          <cell r="K1246">
            <v>32.6</v>
          </cell>
          <cell r="M1246">
            <v>174.75</v>
          </cell>
        </row>
        <row r="1247">
          <cell r="D1247" t="str">
            <v>PICI</v>
          </cell>
          <cell r="E1247">
            <v>44377</v>
          </cell>
          <cell r="J1247">
            <v>119.8</v>
          </cell>
          <cell r="K1247">
            <v>49.82</v>
          </cell>
          <cell r="M1247">
            <v>251.86</v>
          </cell>
        </row>
        <row r="1248">
          <cell r="D1248" t="str">
            <v>PICI</v>
          </cell>
          <cell r="E1248">
            <v>44377</v>
          </cell>
          <cell r="J1248">
            <v>65</v>
          </cell>
          <cell r="K1248">
            <v>32.229599999999998</v>
          </cell>
          <cell r="M1248">
            <v>178.75</v>
          </cell>
        </row>
        <row r="1249">
          <cell r="D1249" t="str">
            <v>PICI</v>
          </cell>
          <cell r="E1249">
            <v>44377</v>
          </cell>
          <cell r="J1249">
            <v>133.80000000000001</v>
          </cell>
          <cell r="K1249">
            <v>49.52</v>
          </cell>
          <cell r="M1249">
            <v>263.36</v>
          </cell>
        </row>
        <row r="1250">
          <cell r="D1250" t="str">
            <v>PICI</v>
          </cell>
          <cell r="E1250">
            <v>44377</v>
          </cell>
          <cell r="J1250">
            <v>209.24</v>
          </cell>
          <cell r="K1250">
            <v>63.36</v>
          </cell>
          <cell r="M1250">
            <v>352</v>
          </cell>
        </row>
        <row r="1251">
          <cell r="D1251" t="str">
            <v>PICI</v>
          </cell>
          <cell r="E1251">
            <v>44377</v>
          </cell>
          <cell r="J1251">
            <v>218.70000000000002</v>
          </cell>
          <cell r="K1251">
            <v>91.010099999999994</v>
          </cell>
          <cell r="M1251">
            <v>387.81000000000006</v>
          </cell>
        </row>
        <row r="1252">
          <cell r="D1252" t="str">
            <v>PICI</v>
          </cell>
          <cell r="E1252">
            <v>44377</v>
          </cell>
          <cell r="J1252">
            <v>65.699999999999989</v>
          </cell>
          <cell r="K1252">
            <v>31.049999999999997</v>
          </cell>
          <cell r="M1252">
            <v>172.5</v>
          </cell>
        </row>
        <row r="1253">
          <cell r="D1253" t="str">
            <v>PICI</v>
          </cell>
          <cell r="E1253">
            <v>44377</v>
          </cell>
          <cell r="J1253">
            <v>92.9</v>
          </cell>
          <cell r="K1253">
            <v>41.52</v>
          </cell>
          <cell r="M1253">
            <v>209.86</v>
          </cell>
        </row>
        <row r="1254">
          <cell r="D1254" t="str">
            <v>PICI</v>
          </cell>
          <cell r="E1254">
            <v>44377</v>
          </cell>
          <cell r="J1254">
            <v>99.9</v>
          </cell>
          <cell r="K1254">
            <v>38</v>
          </cell>
          <cell r="M1254">
            <v>211.11</v>
          </cell>
        </row>
        <row r="1255">
          <cell r="D1255" t="str">
            <v>PICI</v>
          </cell>
          <cell r="E1255">
            <v>44377</v>
          </cell>
          <cell r="J1255">
            <v>66.900000000000006</v>
          </cell>
          <cell r="K1255">
            <v>30.58</v>
          </cell>
          <cell r="M1255">
            <v>169.9</v>
          </cell>
        </row>
        <row r="1256">
          <cell r="D1256" t="str">
            <v>PICI</v>
          </cell>
          <cell r="E1256">
            <v>44377</v>
          </cell>
          <cell r="J1256">
            <v>129.9</v>
          </cell>
          <cell r="K1256">
            <v>44.34</v>
          </cell>
          <cell r="M1256">
            <v>246.31</v>
          </cell>
        </row>
        <row r="1257">
          <cell r="D1257" t="str">
            <v>PICI</v>
          </cell>
          <cell r="E1257">
            <v>44377</v>
          </cell>
          <cell r="J1257">
            <v>75.900000000000006</v>
          </cell>
          <cell r="K1257">
            <v>32.380000000000003</v>
          </cell>
          <cell r="M1257">
            <v>179.9</v>
          </cell>
        </row>
        <row r="1258">
          <cell r="D1258" t="str">
            <v>PICI</v>
          </cell>
          <cell r="E1258">
            <v>44377</v>
          </cell>
          <cell r="J1258">
            <v>68.900000000000006</v>
          </cell>
          <cell r="K1258">
            <v>30.58</v>
          </cell>
          <cell r="M1258">
            <v>169.9</v>
          </cell>
        </row>
        <row r="1259">
          <cell r="D1259" t="str">
            <v>PICI</v>
          </cell>
          <cell r="E1259">
            <v>44377</v>
          </cell>
          <cell r="J1259">
            <v>104</v>
          </cell>
          <cell r="K1259">
            <v>38.17</v>
          </cell>
          <cell r="M1259">
            <v>212.04</v>
          </cell>
        </row>
        <row r="1260">
          <cell r="D1260" t="str">
            <v>PICI</v>
          </cell>
          <cell r="E1260">
            <v>44377</v>
          </cell>
          <cell r="J1260">
            <v>49.9</v>
          </cell>
          <cell r="K1260">
            <v>26.4</v>
          </cell>
          <cell r="M1260">
            <v>145.76</v>
          </cell>
        </row>
        <row r="1261">
          <cell r="D1261" t="str">
            <v>PICI</v>
          </cell>
          <cell r="E1261">
            <v>44377</v>
          </cell>
          <cell r="J1261">
            <v>143.9</v>
          </cell>
          <cell r="K1261">
            <v>52.6</v>
          </cell>
          <cell r="M1261">
            <v>265.93</v>
          </cell>
        </row>
        <row r="1262">
          <cell r="D1262" t="str">
            <v>PICI</v>
          </cell>
          <cell r="E1262">
            <v>44377</v>
          </cell>
          <cell r="J1262">
            <v>90</v>
          </cell>
          <cell r="K1262">
            <v>36.6402</v>
          </cell>
          <cell r="M1262">
            <v>194.88</v>
          </cell>
        </row>
        <row r="1263">
          <cell r="D1263" t="str">
            <v>PICI</v>
          </cell>
          <cell r="E1263">
            <v>44377</v>
          </cell>
          <cell r="J1263">
            <v>69.900000000000006</v>
          </cell>
          <cell r="K1263">
            <v>30.08</v>
          </cell>
          <cell r="M1263">
            <v>167.11</v>
          </cell>
        </row>
        <row r="1264">
          <cell r="D1264" t="str">
            <v>PICI</v>
          </cell>
          <cell r="E1264">
            <v>44377</v>
          </cell>
          <cell r="J1264">
            <v>56.9</v>
          </cell>
          <cell r="K1264">
            <v>26.98</v>
          </cell>
          <cell r="M1264">
            <v>149.9</v>
          </cell>
        </row>
        <row r="1265">
          <cell r="D1265" t="str">
            <v>PICI</v>
          </cell>
          <cell r="E1265">
            <v>44377</v>
          </cell>
          <cell r="J1265">
            <v>56.9</v>
          </cell>
          <cell r="K1265">
            <v>26.98</v>
          </cell>
          <cell r="M1265">
            <v>149.9</v>
          </cell>
        </row>
        <row r="1266">
          <cell r="D1266" t="str">
            <v>PICI</v>
          </cell>
          <cell r="E1266">
            <v>44377</v>
          </cell>
          <cell r="J1266">
            <v>69</v>
          </cell>
          <cell r="K1266">
            <v>33.22</v>
          </cell>
          <cell r="M1266">
            <v>167.93</v>
          </cell>
        </row>
        <row r="1267">
          <cell r="D1267" t="str">
            <v>PICI</v>
          </cell>
          <cell r="E1267">
            <v>44377</v>
          </cell>
          <cell r="J1267">
            <v>74.900000000000006</v>
          </cell>
          <cell r="K1267">
            <v>34.6</v>
          </cell>
          <cell r="M1267">
            <v>174.93</v>
          </cell>
        </row>
        <row r="1268">
          <cell r="D1268" t="str">
            <v>PICI</v>
          </cell>
          <cell r="E1268">
            <v>44377</v>
          </cell>
          <cell r="J1268">
            <v>49.9</v>
          </cell>
          <cell r="K1268">
            <v>25.18</v>
          </cell>
          <cell r="M1268">
            <v>139.9</v>
          </cell>
        </row>
        <row r="1269">
          <cell r="D1269" t="str">
            <v>PICI</v>
          </cell>
          <cell r="E1269">
            <v>44377</v>
          </cell>
          <cell r="J1269">
            <v>69.900000000000006</v>
          </cell>
          <cell r="K1269">
            <v>33.22</v>
          </cell>
          <cell r="M1269">
            <v>167.93</v>
          </cell>
        </row>
        <row r="1270">
          <cell r="D1270" t="str">
            <v>PICI</v>
          </cell>
          <cell r="E1270">
            <v>44377</v>
          </cell>
          <cell r="J1270">
            <v>66.900000000000006</v>
          </cell>
          <cell r="K1270">
            <v>28.78</v>
          </cell>
          <cell r="M1270">
            <v>159.9</v>
          </cell>
        </row>
        <row r="1271">
          <cell r="D1271" t="str">
            <v>PICI</v>
          </cell>
          <cell r="E1271">
            <v>44377</v>
          </cell>
          <cell r="J1271">
            <v>68.900000000000006</v>
          </cell>
          <cell r="K1271">
            <v>28.81</v>
          </cell>
          <cell r="M1271">
            <v>159.46</v>
          </cell>
        </row>
        <row r="1272">
          <cell r="D1272" t="str">
            <v>PICI</v>
          </cell>
          <cell r="E1272">
            <v>44377</v>
          </cell>
          <cell r="J1272">
            <v>119.69999999999999</v>
          </cell>
          <cell r="K1272">
            <v>41.9499</v>
          </cell>
          <cell r="M1272">
            <v>222.63</v>
          </cell>
        </row>
        <row r="1273">
          <cell r="D1273" t="str">
            <v>PICI</v>
          </cell>
          <cell r="E1273">
            <v>44377</v>
          </cell>
          <cell r="J1273">
            <v>49.9</v>
          </cell>
          <cell r="K1273">
            <v>24.28</v>
          </cell>
          <cell r="M1273">
            <v>134.91</v>
          </cell>
        </row>
        <row r="1274">
          <cell r="D1274" t="str">
            <v>PICI</v>
          </cell>
          <cell r="E1274">
            <v>44377</v>
          </cell>
          <cell r="J1274">
            <v>114</v>
          </cell>
          <cell r="K1274">
            <v>71.22</v>
          </cell>
          <cell r="M1274">
            <v>245.84</v>
          </cell>
        </row>
        <row r="1275">
          <cell r="D1275" t="str">
            <v>PICI</v>
          </cell>
          <cell r="E1275">
            <v>44377</v>
          </cell>
          <cell r="J1275">
            <v>54.9</v>
          </cell>
          <cell r="K1275">
            <v>25.18</v>
          </cell>
          <cell r="M1275">
            <v>139.9</v>
          </cell>
        </row>
        <row r="1276">
          <cell r="D1276" t="str">
            <v>PICI</v>
          </cell>
          <cell r="E1276">
            <v>44377</v>
          </cell>
          <cell r="J1276">
            <v>58.199999999999996</v>
          </cell>
          <cell r="K1276">
            <v>25.86</v>
          </cell>
          <cell r="M1276">
            <v>143.69999999999999</v>
          </cell>
        </row>
        <row r="1277">
          <cell r="D1277" t="str">
            <v>PICI</v>
          </cell>
          <cell r="E1277">
            <v>44377</v>
          </cell>
          <cell r="J1277">
            <v>55.5</v>
          </cell>
          <cell r="K1277">
            <v>25.18</v>
          </cell>
          <cell r="M1277">
            <v>139.9</v>
          </cell>
        </row>
        <row r="1278">
          <cell r="D1278" t="str">
            <v>PICI</v>
          </cell>
          <cell r="E1278">
            <v>44377</v>
          </cell>
          <cell r="J1278">
            <v>145.80000000000001</v>
          </cell>
          <cell r="K1278">
            <v>45</v>
          </cell>
          <cell r="M1278">
            <v>250</v>
          </cell>
        </row>
        <row r="1279">
          <cell r="D1279" t="str">
            <v>PICI</v>
          </cell>
          <cell r="E1279">
            <v>44377</v>
          </cell>
          <cell r="J1279">
            <v>145.80000000000001</v>
          </cell>
          <cell r="K1279">
            <v>45</v>
          </cell>
          <cell r="M1279">
            <v>250</v>
          </cell>
        </row>
        <row r="1280">
          <cell r="D1280" t="str">
            <v>PICI</v>
          </cell>
          <cell r="E1280">
            <v>44377</v>
          </cell>
          <cell r="J1280">
            <v>187.8</v>
          </cell>
          <cell r="K1280">
            <v>60.13</v>
          </cell>
          <cell r="M1280">
            <v>306.45999999999998</v>
          </cell>
        </row>
        <row r="1281">
          <cell r="D1281" t="str">
            <v>PICI</v>
          </cell>
          <cell r="E1281">
            <v>44377</v>
          </cell>
          <cell r="J1281">
            <v>56.3</v>
          </cell>
          <cell r="K1281">
            <v>25.18</v>
          </cell>
          <cell r="M1281">
            <v>139.9</v>
          </cell>
        </row>
        <row r="1282">
          <cell r="D1282" t="str">
            <v>PICI</v>
          </cell>
          <cell r="E1282">
            <v>44377</v>
          </cell>
          <cell r="J1282">
            <v>50.699999999999996</v>
          </cell>
          <cell r="K1282">
            <v>24.819600000000001</v>
          </cell>
          <cell r="M1282">
            <v>133.63999999999999</v>
          </cell>
        </row>
        <row r="1283">
          <cell r="D1283" t="str">
            <v>PICI</v>
          </cell>
          <cell r="E1283">
            <v>44377</v>
          </cell>
          <cell r="J1283">
            <v>64.900000000000006</v>
          </cell>
          <cell r="K1283">
            <v>26.98</v>
          </cell>
          <cell r="M1283">
            <v>149.9</v>
          </cell>
        </row>
        <row r="1284">
          <cell r="D1284" t="str">
            <v>PICI</v>
          </cell>
          <cell r="E1284">
            <v>44377</v>
          </cell>
          <cell r="J1284">
            <v>79.8</v>
          </cell>
          <cell r="K1284">
            <v>52.14</v>
          </cell>
          <cell r="M1284">
            <v>189.82</v>
          </cell>
        </row>
        <row r="1285">
          <cell r="D1285" t="str">
            <v>PICI</v>
          </cell>
          <cell r="E1285">
            <v>44377</v>
          </cell>
          <cell r="J1285">
            <v>79.900000000000006</v>
          </cell>
          <cell r="K1285">
            <v>30.08</v>
          </cell>
          <cell r="M1285">
            <v>167.11</v>
          </cell>
        </row>
        <row r="1286">
          <cell r="D1286" t="str">
            <v>PICI</v>
          </cell>
          <cell r="E1286">
            <v>44377</v>
          </cell>
          <cell r="J1286">
            <v>55.16</v>
          </cell>
          <cell r="K1286">
            <v>25.8</v>
          </cell>
          <cell r="M1286">
            <v>137.96</v>
          </cell>
        </row>
        <row r="1287">
          <cell r="D1287" t="str">
            <v>PICI</v>
          </cell>
          <cell r="E1287">
            <v>44377</v>
          </cell>
          <cell r="J1287">
            <v>56.9</v>
          </cell>
          <cell r="K1287">
            <v>27.68</v>
          </cell>
          <cell r="M1287">
            <v>139.93</v>
          </cell>
        </row>
        <row r="1288">
          <cell r="D1288" t="str">
            <v>PICI</v>
          </cell>
          <cell r="E1288">
            <v>44377</v>
          </cell>
          <cell r="J1288">
            <v>67.5</v>
          </cell>
          <cell r="K1288">
            <v>27.320399999999999</v>
          </cell>
          <cell r="M1288">
            <v>149.04</v>
          </cell>
        </row>
        <row r="1289">
          <cell r="D1289" t="str">
            <v>PICI</v>
          </cell>
          <cell r="E1289">
            <v>44377</v>
          </cell>
          <cell r="J1289">
            <v>68.900000000000006</v>
          </cell>
          <cell r="K1289">
            <v>26.91</v>
          </cell>
          <cell r="M1289">
            <v>149.51</v>
          </cell>
        </row>
        <row r="1290">
          <cell r="D1290" t="str">
            <v>PICI</v>
          </cell>
          <cell r="E1290">
            <v>44377</v>
          </cell>
          <cell r="J1290">
            <v>52.9</v>
          </cell>
          <cell r="K1290">
            <v>23.38</v>
          </cell>
          <cell r="M1290">
            <v>129.9</v>
          </cell>
        </row>
        <row r="1291">
          <cell r="D1291" t="str">
            <v>PICI</v>
          </cell>
          <cell r="E1291">
            <v>44377</v>
          </cell>
          <cell r="J1291">
            <v>63</v>
          </cell>
          <cell r="K1291">
            <v>25.6</v>
          </cell>
          <cell r="M1291">
            <v>142.22</v>
          </cell>
        </row>
        <row r="1292">
          <cell r="D1292" t="str">
            <v>PICI</v>
          </cell>
          <cell r="E1292">
            <v>44377</v>
          </cell>
          <cell r="J1292">
            <v>71.900000000000006</v>
          </cell>
          <cell r="K1292">
            <v>27.53</v>
          </cell>
          <cell r="M1292">
            <v>152.91999999999999</v>
          </cell>
        </row>
        <row r="1293">
          <cell r="D1293" t="str">
            <v>PICI</v>
          </cell>
          <cell r="E1293">
            <v>44377</v>
          </cell>
          <cell r="J1293">
            <v>44.9</v>
          </cell>
          <cell r="K1293">
            <v>21.58</v>
          </cell>
          <cell r="M1293">
            <v>119.9</v>
          </cell>
        </row>
        <row r="1294">
          <cell r="D1294" t="str">
            <v>PICI</v>
          </cell>
          <cell r="E1294">
            <v>44377</v>
          </cell>
          <cell r="J1294">
            <v>72.900000000000006</v>
          </cell>
          <cell r="K1294">
            <v>30.99</v>
          </cell>
          <cell r="M1294">
            <v>156</v>
          </cell>
        </row>
        <row r="1295">
          <cell r="D1295" t="str">
            <v>PICI</v>
          </cell>
          <cell r="E1295">
            <v>44377</v>
          </cell>
          <cell r="J1295">
            <v>44.99</v>
          </cell>
          <cell r="K1295">
            <v>21.04</v>
          </cell>
          <cell r="M1295">
            <v>116.91</v>
          </cell>
        </row>
        <row r="1296">
          <cell r="D1296" t="str">
            <v>PICI</v>
          </cell>
          <cell r="E1296">
            <v>44377</v>
          </cell>
          <cell r="J1296">
            <v>89.699999999999989</v>
          </cell>
          <cell r="K1296">
            <v>32.709899999999998</v>
          </cell>
          <cell r="M1296">
            <v>172.74</v>
          </cell>
        </row>
        <row r="1297">
          <cell r="D1297" t="str">
            <v>PICI</v>
          </cell>
          <cell r="E1297">
            <v>44377</v>
          </cell>
          <cell r="J1297">
            <v>67.900000000000006</v>
          </cell>
          <cell r="K1297">
            <v>25.9</v>
          </cell>
          <cell r="M1297">
            <v>143.91</v>
          </cell>
        </row>
        <row r="1298">
          <cell r="D1298" t="str">
            <v>PICI</v>
          </cell>
          <cell r="E1298">
            <v>44377</v>
          </cell>
          <cell r="J1298">
            <v>23.7</v>
          </cell>
          <cell r="K1298">
            <v>16.18</v>
          </cell>
          <cell r="M1298">
            <v>89.9</v>
          </cell>
        </row>
        <row r="1299">
          <cell r="D1299" t="str">
            <v>PICI</v>
          </cell>
          <cell r="E1299">
            <v>44377</v>
          </cell>
          <cell r="J1299">
            <v>56.9</v>
          </cell>
          <cell r="K1299">
            <v>23.38</v>
          </cell>
          <cell r="M1299">
            <v>129.9</v>
          </cell>
        </row>
        <row r="1300">
          <cell r="D1300" t="str">
            <v>PICI</v>
          </cell>
          <cell r="E1300">
            <v>44377</v>
          </cell>
          <cell r="J1300">
            <v>53.9</v>
          </cell>
          <cell r="K1300">
            <v>22.66</v>
          </cell>
          <cell r="M1300">
            <v>125.91</v>
          </cell>
        </row>
        <row r="1301">
          <cell r="D1301" t="str">
            <v>PICI</v>
          </cell>
          <cell r="E1301">
            <v>44377</v>
          </cell>
          <cell r="J1301">
            <v>44.9</v>
          </cell>
          <cell r="K1301">
            <v>20.58</v>
          </cell>
          <cell r="M1301">
            <v>114.31</v>
          </cell>
        </row>
        <row r="1302">
          <cell r="D1302" t="str">
            <v>PICI</v>
          </cell>
          <cell r="E1302">
            <v>44377</v>
          </cell>
          <cell r="J1302">
            <v>57.9</v>
          </cell>
          <cell r="K1302">
            <v>23.38</v>
          </cell>
          <cell r="M1302">
            <v>129.9</v>
          </cell>
        </row>
        <row r="1303">
          <cell r="D1303" t="str">
            <v>PICI</v>
          </cell>
          <cell r="E1303">
            <v>44377</v>
          </cell>
          <cell r="J1303">
            <v>79.8</v>
          </cell>
          <cell r="K1303">
            <v>28</v>
          </cell>
          <cell r="M1303">
            <v>155.54</v>
          </cell>
        </row>
        <row r="1304">
          <cell r="D1304" t="str">
            <v>PICI</v>
          </cell>
          <cell r="E1304">
            <v>44377</v>
          </cell>
          <cell r="J1304">
            <v>67.900000000000006</v>
          </cell>
          <cell r="K1304">
            <v>25.33</v>
          </cell>
          <cell r="M1304">
            <v>140.71</v>
          </cell>
        </row>
        <row r="1305">
          <cell r="D1305" t="str">
            <v>PICI</v>
          </cell>
          <cell r="E1305">
            <v>44377</v>
          </cell>
          <cell r="J1305">
            <v>67.900000000000006</v>
          </cell>
          <cell r="K1305">
            <v>25.33</v>
          </cell>
          <cell r="M1305">
            <v>140.71</v>
          </cell>
        </row>
        <row r="1306">
          <cell r="D1306" t="str">
            <v>PICI</v>
          </cell>
          <cell r="E1306">
            <v>44377</v>
          </cell>
          <cell r="J1306">
            <v>71.699999999999989</v>
          </cell>
          <cell r="K1306">
            <v>26.04</v>
          </cell>
          <cell r="M1306">
            <v>144.72</v>
          </cell>
        </row>
        <row r="1307">
          <cell r="D1307" t="str">
            <v>PICI</v>
          </cell>
          <cell r="E1307">
            <v>44377</v>
          </cell>
          <cell r="J1307">
            <v>59.8</v>
          </cell>
          <cell r="K1307">
            <v>24.22</v>
          </cell>
          <cell r="M1307">
            <v>130.69999999999999</v>
          </cell>
        </row>
        <row r="1308">
          <cell r="D1308" t="str">
            <v>PICI</v>
          </cell>
          <cell r="E1308">
            <v>44377</v>
          </cell>
          <cell r="J1308">
            <v>66</v>
          </cell>
          <cell r="K1308">
            <v>27.68</v>
          </cell>
          <cell r="M1308">
            <v>139.93</v>
          </cell>
        </row>
        <row r="1309">
          <cell r="D1309" t="str">
            <v>PICI</v>
          </cell>
          <cell r="E1309">
            <v>44377</v>
          </cell>
          <cell r="J1309">
            <v>56.9</v>
          </cell>
          <cell r="K1309">
            <v>22.5</v>
          </cell>
          <cell r="M1309">
            <v>125</v>
          </cell>
        </row>
        <row r="1310">
          <cell r="D1310" t="str">
            <v>PICI</v>
          </cell>
          <cell r="E1310">
            <v>44377</v>
          </cell>
          <cell r="J1310">
            <v>56.9</v>
          </cell>
          <cell r="K1310">
            <v>22.5</v>
          </cell>
          <cell r="M1310">
            <v>125</v>
          </cell>
        </row>
        <row r="1311">
          <cell r="D1311" t="str">
            <v>PICI</v>
          </cell>
          <cell r="E1311">
            <v>44377</v>
          </cell>
          <cell r="J1311">
            <v>66</v>
          </cell>
          <cell r="K1311">
            <v>25.73</v>
          </cell>
          <cell r="M1311">
            <v>137.25</v>
          </cell>
        </row>
        <row r="1312">
          <cell r="D1312" t="str">
            <v>PICI</v>
          </cell>
          <cell r="E1312">
            <v>44377</v>
          </cell>
          <cell r="J1312">
            <v>45</v>
          </cell>
          <cell r="K1312">
            <v>19.78</v>
          </cell>
          <cell r="M1312">
            <v>109.9</v>
          </cell>
        </row>
        <row r="1313">
          <cell r="D1313" t="str">
            <v>PICI</v>
          </cell>
          <cell r="E1313">
            <v>44377</v>
          </cell>
          <cell r="J1313">
            <v>43.9</v>
          </cell>
          <cell r="K1313">
            <v>18.989999999999998</v>
          </cell>
          <cell r="M1313">
            <v>105.51</v>
          </cell>
        </row>
        <row r="1314">
          <cell r="D1314" t="str">
            <v>PICI</v>
          </cell>
          <cell r="E1314">
            <v>44377</v>
          </cell>
          <cell r="J1314">
            <v>39.9</v>
          </cell>
          <cell r="K1314">
            <v>17.98</v>
          </cell>
          <cell r="M1314">
            <v>99.9</v>
          </cell>
        </row>
        <row r="1315">
          <cell r="D1315" t="str">
            <v>PICI</v>
          </cell>
          <cell r="E1315">
            <v>44377</v>
          </cell>
          <cell r="J1315">
            <v>40</v>
          </cell>
          <cell r="K1315">
            <v>17.98</v>
          </cell>
          <cell r="M1315">
            <v>99.9</v>
          </cell>
        </row>
        <row r="1316">
          <cell r="D1316" t="str">
            <v>PICI</v>
          </cell>
          <cell r="E1316">
            <v>44377</v>
          </cell>
          <cell r="J1316">
            <v>73.8</v>
          </cell>
          <cell r="K1316">
            <v>26.69</v>
          </cell>
          <cell r="M1316">
            <v>142.04</v>
          </cell>
        </row>
        <row r="1317">
          <cell r="D1317" t="str">
            <v>PICI</v>
          </cell>
          <cell r="E1317">
            <v>44377</v>
          </cell>
          <cell r="J1317">
            <v>40.75</v>
          </cell>
          <cell r="K1317">
            <v>17.98</v>
          </cell>
          <cell r="M1317">
            <v>99.9</v>
          </cell>
        </row>
        <row r="1318">
          <cell r="D1318" t="str">
            <v>PICI</v>
          </cell>
          <cell r="E1318">
            <v>44377</v>
          </cell>
          <cell r="J1318">
            <v>59.9</v>
          </cell>
          <cell r="K1318">
            <v>22.16</v>
          </cell>
          <cell r="M1318">
            <v>123.11</v>
          </cell>
        </row>
        <row r="1319">
          <cell r="D1319" t="str">
            <v>PICI</v>
          </cell>
          <cell r="E1319">
            <v>44377</v>
          </cell>
          <cell r="J1319">
            <v>60</v>
          </cell>
          <cell r="K1319">
            <v>22.18</v>
          </cell>
          <cell r="M1319">
            <v>123.2</v>
          </cell>
        </row>
        <row r="1320">
          <cell r="D1320" t="str">
            <v>PICI</v>
          </cell>
          <cell r="E1320">
            <v>44377</v>
          </cell>
          <cell r="J1320">
            <v>54.9</v>
          </cell>
          <cell r="K1320">
            <v>21.04</v>
          </cell>
          <cell r="M1320">
            <v>116.91</v>
          </cell>
        </row>
        <row r="1321">
          <cell r="D1321" t="str">
            <v>PICI</v>
          </cell>
          <cell r="E1321">
            <v>44377</v>
          </cell>
          <cell r="J1321">
            <v>48</v>
          </cell>
          <cell r="K1321">
            <v>19.420000000000002</v>
          </cell>
          <cell r="M1321">
            <v>107.91</v>
          </cell>
        </row>
        <row r="1322">
          <cell r="D1322" t="str">
            <v>PICI</v>
          </cell>
          <cell r="E1322">
            <v>44377</v>
          </cell>
          <cell r="J1322">
            <v>35</v>
          </cell>
          <cell r="K1322">
            <v>16.18</v>
          </cell>
          <cell r="M1322">
            <v>89.9</v>
          </cell>
        </row>
        <row r="1323">
          <cell r="D1323" t="str">
            <v>PICI</v>
          </cell>
          <cell r="E1323">
            <v>44377</v>
          </cell>
          <cell r="J1323">
            <v>43.5</v>
          </cell>
          <cell r="K1323">
            <v>17.98</v>
          </cell>
          <cell r="M1323">
            <v>99.9</v>
          </cell>
        </row>
        <row r="1324">
          <cell r="D1324" t="str">
            <v>PICI</v>
          </cell>
          <cell r="E1324">
            <v>44377</v>
          </cell>
          <cell r="J1324">
            <v>55.9</v>
          </cell>
          <cell r="K1324">
            <v>20.58</v>
          </cell>
          <cell r="M1324">
            <v>114.31</v>
          </cell>
        </row>
        <row r="1325">
          <cell r="D1325" t="str">
            <v>PICI</v>
          </cell>
          <cell r="E1325">
            <v>44377</v>
          </cell>
          <cell r="J1325">
            <v>46.45</v>
          </cell>
          <cell r="K1325">
            <v>20.76</v>
          </cell>
          <cell r="M1325">
            <v>104.93</v>
          </cell>
        </row>
        <row r="1326">
          <cell r="D1326" t="str">
            <v>PICI</v>
          </cell>
          <cell r="E1326">
            <v>44377</v>
          </cell>
          <cell r="J1326">
            <v>46.46</v>
          </cell>
          <cell r="K1326">
            <v>20.76</v>
          </cell>
          <cell r="M1326">
            <v>104.93</v>
          </cell>
        </row>
        <row r="1327">
          <cell r="D1327" t="str">
            <v>PICI</v>
          </cell>
          <cell r="E1327">
            <v>44377</v>
          </cell>
          <cell r="J1327">
            <v>27.61</v>
          </cell>
          <cell r="K1327">
            <v>14.24</v>
          </cell>
          <cell r="M1327">
            <v>79.11</v>
          </cell>
        </row>
        <row r="1328">
          <cell r="D1328" t="str">
            <v>PICI</v>
          </cell>
          <cell r="E1328">
            <v>44377</v>
          </cell>
          <cell r="J1328">
            <v>37.5</v>
          </cell>
          <cell r="K1328">
            <v>16.41</v>
          </cell>
          <cell r="M1328">
            <v>91.15</v>
          </cell>
        </row>
        <row r="1329">
          <cell r="D1329" t="str">
            <v>PICI</v>
          </cell>
          <cell r="E1329">
            <v>44377</v>
          </cell>
          <cell r="J1329">
            <v>58.08</v>
          </cell>
          <cell r="K1329">
            <v>21.96</v>
          </cell>
          <cell r="M1329">
            <v>117.09</v>
          </cell>
        </row>
        <row r="1330">
          <cell r="D1330" t="str">
            <v>PICI</v>
          </cell>
          <cell r="E1330">
            <v>44377</v>
          </cell>
          <cell r="J1330">
            <v>105.8</v>
          </cell>
          <cell r="K1330">
            <v>33.020000000000003</v>
          </cell>
          <cell r="M1330">
            <v>175.84</v>
          </cell>
        </row>
        <row r="1331">
          <cell r="D1331" t="str">
            <v>PICI</v>
          </cell>
          <cell r="E1331">
            <v>44377</v>
          </cell>
          <cell r="J1331">
            <v>44.9</v>
          </cell>
          <cell r="K1331">
            <v>17.98</v>
          </cell>
          <cell r="M1331">
            <v>99.9</v>
          </cell>
        </row>
        <row r="1332">
          <cell r="D1332" t="str">
            <v>PICI</v>
          </cell>
          <cell r="E1332">
            <v>44377</v>
          </cell>
          <cell r="J1332">
            <v>52.9</v>
          </cell>
          <cell r="K1332">
            <v>50.36</v>
          </cell>
          <cell r="M1332">
            <v>139.9</v>
          </cell>
        </row>
        <row r="1333">
          <cell r="D1333" t="str">
            <v>PICI</v>
          </cell>
          <cell r="E1333">
            <v>44377</v>
          </cell>
          <cell r="J1333">
            <v>66</v>
          </cell>
          <cell r="K1333">
            <v>22.5</v>
          </cell>
          <cell r="M1333">
            <v>125</v>
          </cell>
        </row>
        <row r="1334">
          <cell r="D1334" t="str">
            <v>PICI</v>
          </cell>
          <cell r="E1334">
            <v>44377</v>
          </cell>
          <cell r="J1334">
            <v>66</v>
          </cell>
          <cell r="K1334">
            <v>22.5</v>
          </cell>
          <cell r="M1334">
            <v>125</v>
          </cell>
        </row>
        <row r="1335">
          <cell r="D1335" t="str">
            <v>PICI</v>
          </cell>
          <cell r="E1335">
            <v>44377</v>
          </cell>
          <cell r="J1335">
            <v>61.9</v>
          </cell>
          <cell r="K1335">
            <v>21.41</v>
          </cell>
          <cell r="M1335">
            <v>118.92</v>
          </cell>
        </row>
        <row r="1336">
          <cell r="D1336" t="str">
            <v>PICI</v>
          </cell>
          <cell r="E1336">
            <v>44377</v>
          </cell>
          <cell r="J1336">
            <v>37.5</v>
          </cell>
          <cell r="K1336">
            <v>16.05</v>
          </cell>
          <cell r="M1336">
            <v>89.149999999999991</v>
          </cell>
        </row>
        <row r="1337">
          <cell r="D1337" t="str">
            <v>PICI</v>
          </cell>
          <cell r="E1337">
            <v>44377</v>
          </cell>
          <cell r="J1337">
            <v>36.9</v>
          </cell>
          <cell r="K1337">
            <v>15.82</v>
          </cell>
          <cell r="M1337">
            <v>87.91</v>
          </cell>
        </row>
        <row r="1338">
          <cell r="D1338" t="str">
            <v>PICI</v>
          </cell>
          <cell r="E1338">
            <v>44377</v>
          </cell>
          <cell r="J1338">
            <v>58.9</v>
          </cell>
          <cell r="K1338">
            <v>20.58</v>
          </cell>
          <cell r="M1338">
            <v>114.31</v>
          </cell>
        </row>
        <row r="1339">
          <cell r="D1339" t="str">
            <v>PICI</v>
          </cell>
          <cell r="E1339">
            <v>44377</v>
          </cell>
          <cell r="J1339">
            <v>54.9</v>
          </cell>
          <cell r="K1339">
            <v>19.920000000000002</v>
          </cell>
          <cell r="M1339">
            <v>109.3</v>
          </cell>
        </row>
        <row r="1340">
          <cell r="D1340" t="str">
            <v>PICI</v>
          </cell>
          <cell r="E1340">
            <v>44377</v>
          </cell>
          <cell r="J1340">
            <v>30.9</v>
          </cell>
          <cell r="K1340">
            <v>14.24</v>
          </cell>
          <cell r="M1340">
            <v>79.11</v>
          </cell>
        </row>
        <row r="1341">
          <cell r="D1341" t="str">
            <v>PICI</v>
          </cell>
          <cell r="E1341">
            <v>44377</v>
          </cell>
          <cell r="J1341">
            <v>60</v>
          </cell>
          <cell r="K1341">
            <v>20.58</v>
          </cell>
          <cell r="M1341">
            <v>114.31</v>
          </cell>
        </row>
        <row r="1342">
          <cell r="D1342" t="str">
            <v>PICI</v>
          </cell>
          <cell r="E1342">
            <v>44377</v>
          </cell>
          <cell r="J1342">
            <v>60</v>
          </cell>
          <cell r="K1342">
            <v>20.58</v>
          </cell>
          <cell r="M1342">
            <v>114.31</v>
          </cell>
        </row>
        <row r="1343">
          <cell r="D1343" t="str">
            <v>PICI</v>
          </cell>
          <cell r="E1343">
            <v>44377</v>
          </cell>
          <cell r="J1343">
            <v>38.9</v>
          </cell>
          <cell r="K1343">
            <v>15.82</v>
          </cell>
          <cell r="M1343">
            <v>87.91</v>
          </cell>
        </row>
        <row r="1344">
          <cell r="D1344" t="str">
            <v>PICI</v>
          </cell>
          <cell r="E1344">
            <v>44377</v>
          </cell>
          <cell r="J1344">
            <v>40.76</v>
          </cell>
          <cell r="K1344">
            <v>16.18</v>
          </cell>
          <cell r="M1344">
            <v>89.91</v>
          </cell>
        </row>
        <row r="1345">
          <cell r="D1345" t="str">
            <v>PICI</v>
          </cell>
          <cell r="E1345">
            <v>44377</v>
          </cell>
          <cell r="J1345">
            <v>35.700000000000003</v>
          </cell>
          <cell r="K1345">
            <v>15.02</v>
          </cell>
          <cell r="M1345">
            <v>83.21</v>
          </cell>
        </row>
        <row r="1346">
          <cell r="D1346" t="str">
            <v>PICI</v>
          </cell>
          <cell r="E1346">
            <v>44377</v>
          </cell>
          <cell r="J1346">
            <v>27.8</v>
          </cell>
          <cell r="K1346">
            <v>12.92</v>
          </cell>
          <cell r="M1346">
            <v>71.819999999999993</v>
          </cell>
        </row>
        <row r="1347">
          <cell r="D1347" t="str">
            <v>PICI</v>
          </cell>
          <cell r="E1347">
            <v>44377</v>
          </cell>
          <cell r="J1347">
            <v>47</v>
          </cell>
          <cell r="K1347">
            <v>17.989999999999998</v>
          </cell>
          <cell r="M1347">
            <v>95.84</v>
          </cell>
        </row>
        <row r="1348">
          <cell r="D1348" t="str">
            <v>PICI</v>
          </cell>
          <cell r="E1348">
            <v>44377</v>
          </cell>
          <cell r="J1348">
            <v>42.9</v>
          </cell>
          <cell r="K1348">
            <v>16.18</v>
          </cell>
          <cell r="M1348">
            <v>89.91</v>
          </cell>
        </row>
        <row r="1349">
          <cell r="D1349" t="str">
            <v>PICI</v>
          </cell>
          <cell r="E1349">
            <v>44377</v>
          </cell>
          <cell r="J1349">
            <v>27.9</v>
          </cell>
          <cell r="K1349">
            <v>12.66</v>
          </cell>
          <cell r="M1349">
            <v>70.31</v>
          </cell>
        </row>
        <row r="1350">
          <cell r="D1350" t="str">
            <v>PICI</v>
          </cell>
          <cell r="E1350">
            <v>44377</v>
          </cell>
          <cell r="J1350">
            <v>19.8</v>
          </cell>
          <cell r="K1350">
            <v>10.8</v>
          </cell>
          <cell r="M1350">
            <v>59.99</v>
          </cell>
        </row>
        <row r="1351">
          <cell r="D1351" t="str">
            <v>PICI</v>
          </cell>
          <cell r="E1351">
            <v>44377</v>
          </cell>
          <cell r="J1351">
            <v>19.899999999999999</v>
          </cell>
          <cell r="K1351">
            <v>10.78</v>
          </cell>
          <cell r="M1351">
            <v>59.9</v>
          </cell>
        </row>
        <row r="1352">
          <cell r="D1352" t="str">
            <v>PICI</v>
          </cell>
          <cell r="E1352">
            <v>44377</v>
          </cell>
          <cell r="J1352">
            <v>19.899999999999999</v>
          </cell>
          <cell r="K1352">
            <v>10.78</v>
          </cell>
          <cell r="M1352">
            <v>59.9</v>
          </cell>
        </row>
        <row r="1353">
          <cell r="D1353" t="str">
            <v>PICI</v>
          </cell>
          <cell r="E1353">
            <v>44377</v>
          </cell>
          <cell r="J1353">
            <v>20</v>
          </cell>
          <cell r="K1353">
            <v>10.78</v>
          </cell>
          <cell r="M1353">
            <v>59.9</v>
          </cell>
        </row>
        <row r="1354">
          <cell r="D1354" t="str">
            <v>PICI</v>
          </cell>
          <cell r="E1354">
            <v>44377</v>
          </cell>
          <cell r="J1354">
            <v>29.9</v>
          </cell>
          <cell r="K1354">
            <v>12.94</v>
          </cell>
          <cell r="M1354">
            <v>71.91</v>
          </cell>
        </row>
        <row r="1355">
          <cell r="D1355" t="str">
            <v>PICI</v>
          </cell>
          <cell r="E1355">
            <v>44377</v>
          </cell>
          <cell r="J1355">
            <v>22.2</v>
          </cell>
          <cell r="K1355">
            <v>11.07</v>
          </cell>
          <cell r="M1355">
            <v>61.51</v>
          </cell>
        </row>
        <row r="1356">
          <cell r="D1356" t="str">
            <v>PICI</v>
          </cell>
          <cell r="E1356">
            <v>44377</v>
          </cell>
          <cell r="J1356">
            <v>30</v>
          </cell>
          <cell r="K1356">
            <v>12.66</v>
          </cell>
          <cell r="M1356">
            <v>70.31</v>
          </cell>
        </row>
        <row r="1357">
          <cell r="D1357" t="str">
            <v>PICI</v>
          </cell>
          <cell r="E1357">
            <v>44377</v>
          </cell>
          <cell r="J1357">
            <v>80</v>
          </cell>
          <cell r="K1357">
            <v>24.89</v>
          </cell>
          <cell r="M1357">
            <v>132.4</v>
          </cell>
        </row>
        <row r="1358">
          <cell r="D1358" t="str">
            <v>PICI</v>
          </cell>
          <cell r="E1358">
            <v>44377</v>
          </cell>
          <cell r="J1358">
            <v>29.9</v>
          </cell>
          <cell r="K1358">
            <v>12.58</v>
          </cell>
          <cell r="M1358">
            <v>69.900000000000006</v>
          </cell>
        </row>
        <row r="1359">
          <cell r="D1359" t="str">
            <v>PICI</v>
          </cell>
          <cell r="E1359">
            <v>44377</v>
          </cell>
          <cell r="J1359">
            <v>50</v>
          </cell>
          <cell r="K1359">
            <v>43.16</v>
          </cell>
          <cell r="M1359">
            <v>119.9</v>
          </cell>
        </row>
        <row r="1360">
          <cell r="D1360" t="str">
            <v>PICI</v>
          </cell>
          <cell r="E1360">
            <v>44377</v>
          </cell>
          <cell r="J1360">
            <v>39.9</v>
          </cell>
          <cell r="K1360">
            <v>14.56</v>
          </cell>
          <cell r="M1360">
            <v>80.91</v>
          </cell>
        </row>
        <row r="1361">
          <cell r="D1361" t="str">
            <v>PICI</v>
          </cell>
          <cell r="E1361">
            <v>44377</v>
          </cell>
          <cell r="J1361">
            <v>27.58</v>
          </cell>
          <cell r="K1361">
            <v>11.81</v>
          </cell>
          <cell r="M1361">
            <v>65.599999999999994</v>
          </cell>
        </row>
        <row r="1362">
          <cell r="D1362" t="str">
            <v>PICI</v>
          </cell>
          <cell r="E1362">
            <v>44377</v>
          </cell>
          <cell r="J1362">
            <v>55.44</v>
          </cell>
          <cell r="K1362">
            <v>20.95</v>
          </cell>
          <cell r="M1362">
            <v>102.24</v>
          </cell>
        </row>
        <row r="1363">
          <cell r="D1363" t="str">
            <v>PICI</v>
          </cell>
          <cell r="E1363">
            <v>44377</v>
          </cell>
          <cell r="J1363">
            <v>25.98</v>
          </cell>
          <cell r="K1363">
            <v>11.84</v>
          </cell>
          <cell r="M1363">
            <v>63.04</v>
          </cell>
        </row>
        <row r="1364">
          <cell r="D1364" t="str">
            <v>PICI</v>
          </cell>
          <cell r="E1364">
            <v>44377</v>
          </cell>
          <cell r="J1364">
            <v>26.97</v>
          </cell>
          <cell r="K1364">
            <v>11.370000000000001</v>
          </cell>
          <cell r="M1364">
            <v>63.21</v>
          </cell>
        </row>
        <row r="1365">
          <cell r="D1365" t="str">
            <v>PICI</v>
          </cell>
          <cell r="E1365">
            <v>44377</v>
          </cell>
          <cell r="J1365">
            <v>22.5</v>
          </cell>
          <cell r="K1365">
            <v>10.379999999999999</v>
          </cell>
          <cell r="M1365">
            <v>57.72</v>
          </cell>
        </row>
        <row r="1366">
          <cell r="D1366" t="str">
            <v>PICI</v>
          </cell>
          <cell r="E1366">
            <v>44377</v>
          </cell>
          <cell r="J1366">
            <v>22.5</v>
          </cell>
          <cell r="K1366">
            <v>10.379999999999999</v>
          </cell>
          <cell r="M1366">
            <v>57.72</v>
          </cell>
        </row>
        <row r="1367">
          <cell r="D1367" t="str">
            <v>PICI</v>
          </cell>
          <cell r="E1367">
            <v>44377</v>
          </cell>
          <cell r="J1367">
            <v>40</v>
          </cell>
          <cell r="K1367">
            <v>14.88</v>
          </cell>
          <cell r="M1367">
            <v>79.72</v>
          </cell>
        </row>
        <row r="1368">
          <cell r="D1368" t="str">
            <v>PICI</v>
          </cell>
          <cell r="E1368">
            <v>44377</v>
          </cell>
          <cell r="J1368">
            <v>48.9</v>
          </cell>
          <cell r="K1368">
            <v>17.350000000000001</v>
          </cell>
          <cell r="M1368">
            <v>90.62</v>
          </cell>
        </row>
        <row r="1369">
          <cell r="D1369" t="str">
            <v>PICI</v>
          </cell>
          <cell r="E1369">
            <v>44377</v>
          </cell>
          <cell r="J1369">
            <v>18</v>
          </cell>
          <cell r="K1369">
            <v>9.5399999999999991</v>
          </cell>
          <cell r="M1369">
            <v>51.88</v>
          </cell>
        </row>
        <row r="1370">
          <cell r="D1370" t="str">
            <v>PICI</v>
          </cell>
          <cell r="E1370">
            <v>44377</v>
          </cell>
          <cell r="J1370">
            <v>16.62</v>
          </cell>
          <cell r="K1370">
            <v>8.98</v>
          </cell>
          <cell r="M1370">
            <v>49.9</v>
          </cell>
        </row>
        <row r="1371">
          <cell r="D1371" t="str">
            <v>PICI</v>
          </cell>
          <cell r="E1371">
            <v>44377</v>
          </cell>
          <cell r="J1371">
            <v>47.8</v>
          </cell>
          <cell r="K1371">
            <v>15.8</v>
          </cell>
          <cell r="M1371">
            <v>87.82</v>
          </cell>
        </row>
        <row r="1372">
          <cell r="D1372" t="str">
            <v>PICI</v>
          </cell>
          <cell r="E1372">
            <v>44377</v>
          </cell>
          <cell r="J1372">
            <v>24.9</v>
          </cell>
          <cell r="K1372">
            <v>10.78</v>
          </cell>
          <cell r="M1372">
            <v>59.9</v>
          </cell>
        </row>
        <row r="1373">
          <cell r="D1373" t="str">
            <v>PICI</v>
          </cell>
          <cell r="E1373">
            <v>44377</v>
          </cell>
          <cell r="J1373">
            <v>59.8</v>
          </cell>
          <cell r="K1373">
            <v>19.559999999999999</v>
          </cell>
          <cell r="M1373">
            <v>103.24</v>
          </cell>
        </row>
        <row r="1374">
          <cell r="D1374" t="str">
            <v>PICI</v>
          </cell>
          <cell r="E1374">
            <v>44377</v>
          </cell>
          <cell r="J1374">
            <v>34.1</v>
          </cell>
          <cell r="K1374">
            <v>12.67</v>
          </cell>
          <cell r="M1374">
            <v>70.39</v>
          </cell>
        </row>
        <row r="1375">
          <cell r="D1375" t="str">
            <v>PICI</v>
          </cell>
          <cell r="E1375">
            <v>44377</v>
          </cell>
          <cell r="J1375">
            <v>28</v>
          </cell>
          <cell r="K1375">
            <v>11.07</v>
          </cell>
          <cell r="M1375">
            <v>61.51</v>
          </cell>
        </row>
        <row r="1376">
          <cell r="D1376" t="str">
            <v>PICI</v>
          </cell>
          <cell r="E1376">
            <v>44377</v>
          </cell>
          <cell r="J1376">
            <v>35.409999999999997</v>
          </cell>
          <cell r="K1376">
            <v>12.88</v>
          </cell>
          <cell r="M1376">
            <v>70.55</v>
          </cell>
        </row>
        <row r="1377">
          <cell r="D1377" t="str">
            <v>PICI</v>
          </cell>
          <cell r="E1377">
            <v>44377</v>
          </cell>
          <cell r="J1377">
            <v>26.5</v>
          </cell>
          <cell r="K1377">
            <v>11.19</v>
          </cell>
          <cell r="M1377">
            <v>59.55</v>
          </cell>
        </row>
        <row r="1378">
          <cell r="D1378" t="str">
            <v>PICI</v>
          </cell>
          <cell r="E1378">
            <v>44377</v>
          </cell>
          <cell r="J1378">
            <v>27.8</v>
          </cell>
          <cell r="K1378">
            <v>12.13</v>
          </cell>
          <cell r="M1378">
            <v>61.78</v>
          </cell>
        </row>
        <row r="1379">
          <cell r="D1379" t="str">
            <v>PICI</v>
          </cell>
          <cell r="E1379">
            <v>44377</v>
          </cell>
          <cell r="J1379">
            <v>59.9</v>
          </cell>
          <cell r="K1379">
            <v>50.72</v>
          </cell>
          <cell r="M1379">
            <v>131.91</v>
          </cell>
        </row>
        <row r="1380">
          <cell r="D1380" t="str">
            <v>PICI</v>
          </cell>
          <cell r="E1380">
            <v>44377</v>
          </cell>
          <cell r="J1380">
            <v>48</v>
          </cell>
          <cell r="K1380">
            <v>15.580199999999998</v>
          </cell>
          <cell r="M1380">
            <v>84.6</v>
          </cell>
        </row>
        <row r="1381">
          <cell r="D1381" t="str">
            <v>PICI</v>
          </cell>
          <cell r="E1381">
            <v>44377</v>
          </cell>
          <cell r="J1381">
            <v>19.899999999999999</v>
          </cell>
          <cell r="K1381">
            <v>9.01</v>
          </cell>
          <cell r="M1381">
            <v>49.9</v>
          </cell>
        </row>
        <row r="1382">
          <cell r="D1382" t="str">
            <v>PICI</v>
          </cell>
          <cell r="E1382">
            <v>44377</v>
          </cell>
          <cell r="J1382">
            <v>20</v>
          </cell>
          <cell r="K1382">
            <v>8.98</v>
          </cell>
          <cell r="M1382">
            <v>49.9</v>
          </cell>
        </row>
        <row r="1383">
          <cell r="D1383" t="str">
            <v>PICI</v>
          </cell>
          <cell r="E1383">
            <v>44377</v>
          </cell>
          <cell r="J1383">
            <v>22.66</v>
          </cell>
          <cell r="K1383">
            <v>9.49</v>
          </cell>
          <cell r="M1383">
            <v>52.71</v>
          </cell>
        </row>
        <row r="1384">
          <cell r="D1384" t="str">
            <v>PICI</v>
          </cell>
          <cell r="E1384">
            <v>44377</v>
          </cell>
          <cell r="J1384">
            <v>171.6</v>
          </cell>
          <cell r="K1384">
            <v>65.61</v>
          </cell>
          <cell r="M1384">
            <v>257.76</v>
          </cell>
        </row>
        <row r="1385">
          <cell r="D1385" t="str">
            <v>PICI</v>
          </cell>
          <cell r="E1385">
            <v>44377</v>
          </cell>
          <cell r="J1385">
            <v>22.9</v>
          </cell>
          <cell r="K1385">
            <v>9.49</v>
          </cell>
          <cell r="M1385">
            <v>52.71</v>
          </cell>
        </row>
        <row r="1386">
          <cell r="D1386" t="str">
            <v>PICI</v>
          </cell>
          <cell r="E1386">
            <v>44377</v>
          </cell>
          <cell r="J1386">
            <v>16</v>
          </cell>
          <cell r="K1386">
            <v>7.9</v>
          </cell>
          <cell r="M1386">
            <v>43.91</v>
          </cell>
        </row>
        <row r="1387">
          <cell r="D1387" t="str">
            <v>PICI</v>
          </cell>
          <cell r="E1387">
            <v>44377</v>
          </cell>
          <cell r="J1387">
            <v>13.2</v>
          </cell>
          <cell r="K1387">
            <v>7.18</v>
          </cell>
          <cell r="M1387">
            <v>39.9</v>
          </cell>
        </row>
        <row r="1388">
          <cell r="D1388" t="str">
            <v>PICI</v>
          </cell>
          <cell r="E1388">
            <v>44377</v>
          </cell>
          <cell r="J1388">
            <v>55.44</v>
          </cell>
          <cell r="K1388">
            <v>17.3</v>
          </cell>
          <cell r="M1388">
            <v>91.82</v>
          </cell>
        </row>
        <row r="1389">
          <cell r="D1389" t="str">
            <v>PICI</v>
          </cell>
          <cell r="E1389">
            <v>44377</v>
          </cell>
          <cell r="J1389">
            <v>53.9</v>
          </cell>
          <cell r="K1389">
            <v>17.989999999999998</v>
          </cell>
          <cell r="M1389">
            <v>90.93</v>
          </cell>
        </row>
        <row r="1390">
          <cell r="D1390" t="str">
            <v>PICI</v>
          </cell>
          <cell r="E1390">
            <v>44377</v>
          </cell>
          <cell r="J1390">
            <v>38.9</v>
          </cell>
          <cell r="K1390">
            <v>13.39</v>
          </cell>
          <cell r="M1390">
            <v>71.14</v>
          </cell>
        </row>
        <row r="1391">
          <cell r="D1391" t="str">
            <v>PICI</v>
          </cell>
          <cell r="E1391">
            <v>44377</v>
          </cell>
          <cell r="J1391">
            <v>43.9</v>
          </cell>
          <cell r="K1391">
            <v>13.76</v>
          </cell>
          <cell r="M1391">
            <v>76.42</v>
          </cell>
        </row>
        <row r="1392">
          <cell r="D1392" t="str">
            <v>PICI</v>
          </cell>
          <cell r="E1392">
            <v>44377</v>
          </cell>
          <cell r="J1392">
            <v>22.38</v>
          </cell>
          <cell r="K1392">
            <v>8.98</v>
          </cell>
          <cell r="M1392">
            <v>49.9</v>
          </cell>
        </row>
        <row r="1393">
          <cell r="D1393" t="str">
            <v>PICI</v>
          </cell>
          <cell r="E1393">
            <v>44377</v>
          </cell>
          <cell r="J1393">
            <v>14.399999999999999</v>
          </cell>
          <cell r="K1393">
            <v>7.1901000000000002</v>
          </cell>
          <cell r="M1393">
            <v>39.900000000000006</v>
          </cell>
        </row>
        <row r="1394">
          <cell r="D1394" t="str">
            <v>PICI</v>
          </cell>
          <cell r="E1394">
            <v>44377</v>
          </cell>
          <cell r="J1394">
            <v>26.9</v>
          </cell>
          <cell r="K1394">
            <v>9.98</v>
          </cell>
          <cell r="M1394">
            <v>54.8</v>
          </cell>
        </row>
        <row r="1395">
          <cell r="D1395" t="str">
            <v>PICI</v>
          </cell>
          <cell r="E1395">
            <v>44377</v>
          </cell>
          <cell r="J1395">
            <v>15</v>
          </cell>
          <cell r="K1395">
            <v>7.18</v>
          </cell>
          <cell r="M1395">
            <v>39.9</v>
          </cell>
        </row>
        <row r="1396">
          <cell r="D1396" t="str">
            <v>PICI</v>
          </cell>
          <cell r="E1396">
            <v>44377</v>
          </cell>
          <cell r="J1396">
            <v>32</v>
          </cell>
          <cell r="K1396">
            <v>12.13</v>
          </cell>
          <cell r="M1396">
            <v>61.84</v>
          </cell>
        </row>
        <row r="1397">
          <cell r="D1397" t="str">
            <v>PICI</v>
          </cell>
          <cell r="E1397">
            <v>44377</v>
          </cell>
          <cell r="J1397">
            <v>52.9</v>
          </cell>
          <cell r="K1397">
            <v>15.62</v>
          </cell>
          <cell r="M1397">
            <v>85.67</v>
          </cell>
        </row>
        <row r="1398">
          <cell r="D1398" t="str">
            <v>PICI</v>
          </cell>
          <cell r="E1398">
            <v>44377</v>
          </cell>
          <cell r="J1398">
            <v>19.899999999999999</v>
          </cell>
          <cell r="K1398">
            <v>8.16</v>
          </cell>
          <cell r="M1398">
            <v>44.91</v>
          </cell>
        </row>
        <row r="1399">
          <cell r="D1399" t="str">
            <v>PICI</v>
          </cell>
          <cell r="E1399">
            <v>44377</v>
          </cell>
          <cell r="J1399">
            <v>20</v>
          </cell>
          <cell r="K1399">
            <v>8.08</v>
          </cell>
          <cell r="M1399">
            <v>44.91</v>
          </cell>
        </row>
        <row r="1400">
          <cell r="D1400" t="str">
            <v>PICI</v>
          </cell>
          <cell r="E1400">
            <v>44377</v>
          </cell>
          <cell r="J1400">
            <v>15.9</v>
          </cell>
          <cell r="K1400">
            <v>7.18</v>
          </cell>
          <cell r="M1400">
            <v>39.9</v>
          </cell>
        </row>
        <row r="1401">
          <cell r="D1401" t="str">
            <v>PICI</v>
          </cell>
          <cell r="E1401">
            <v>44377</v>
          </cell>
          <cell r="J1401">
            <v>19.399999999999999</v>
          </cell>
          <cell r="K1401">
            <v>7.9</v>
          </cell>
          <cell r="M1401">
            <v>43.91</v>
          </cell>
        </row>
        <row r="1402">
          <cell r="D1402" t="str">
            <v>PICI</v>
          </cell>
          <cell r="E1402">
            <v>44377</v>
          </cell>
          <cell r="J1402">
            <v>19.399999999999999</v>
          </cell>
          <cell r="K1402">
            <v>7.9</v>
          </cell>
          <cell r="M1402">
            <v>43.91</v>
          </cell>
        </row>
        <row r="1403">
          <cell r="D1403" t="str">
            <v>PICI</v>
          </cell>
          <cell r="E1403">
            <v>44377</v>
          </cell>
          <cell r="J1403">
            <v>14.99</v>
          </cell>
          <cell r="K1403">
            <v>6.82</v>
          </cell>
          <cell r="M1403">
            <v>37.9</v>
          </cell>
        </row>
        <row r="1404">
          <cell r="D1404" t="str">
            <v>PICI</v>
          </cell>
          <cell r="E1404">
            <v>44377</v>
          </cell>
          <cell r="J1404">
            <v>8.9</v>
          </cell>
          <cell r="K1404">
            <v>5.38</v>
          </cell>
          <cell r="M1404">
            <v>29.9</v>
          </cell>
        </row>
        <row r="1405">
          <cell r="D1405" t="str">
            <v>PICI</v>
          </cell>
          <cell r="E1405">
            <v>44377</v>
          </cell>
          <cell r="J1405">
            <v>13.9</v>
          </cell>
          <cell r="K1405">
            <v>6.46</v>
          </cell>
          <cell r="M1405">
            <v>35.909999999999997</v>
          </cell>
        </row>
        <row r="1406">
          <cell r="D1406" t="str">
            <v>PICI</v>
          </cell>
          <cell r="E1406">
            <v>44377</v>
          </cell>
          <cell r="J1406">
            <v>35.9</v>
          </cell>
          <cell r="K1406">
            <v>12.45</v>
          </cell>
          <cell r="M1406">
            <v>62.93</v>
          </cell>
        </row>
        <row r="1407">
          <cell r="D1407" t="str">
            <v>PICI</v>
          </cell>
          <cell r="E1407">
            <v>44377</v>
          </cell>
          <cell r="J1407">
            <v>15</v>
          </cell>
          <cell r="K1407">
            <v>6.46</v>
          </cell>
          <cell r="M1407">
            <v>35.909999999999997</v>
          </cell>
        </row>
        <row r="1408">
          <cell r="D1408" t="str">
            <v>PICI</v>
          </cell>
          <cell r="E1408">
            <v>44377</v>
          </cell>
          <cell r="J1408">
            <v>8.6999999999999993</v>
          </cell>
          <cell r="K1408">
            <v>4.8600000000000003</v>
          </cell>
          <cell r="M1408">
            <v>26.99</v>
          </cell>
        </row>
        <row r="1409">
          <cell r="D1409" t="str">
            <v>PICI</v>
          </cell>
          <cell r="E1409">
            <v>44377</v>
          </cell>
          <cell r="J1409">
            <v>8.6999999999999993</v>
          </cell>
          <cell r="K1409">
            <v>4.8600000000000003</v>
          </cell>
          <cell r="M1409">
            <v>26.99</v>
          </cell>
        </row>
        <row r="1410">
          <cell r="D1410" t="str">
            <v>PICI</v>
          </cell>
          <cell r="E1410">
            <v>44377</v>
          </cell>
          <cell r="J1410">
            <v>17.579999999999998</v>
          </cell>
          <cell r="K1410">
            <v>9.64</v>
          </cell>
          <cell r="M1410">
            <v>40.65</v>
          </cell>
        </row>
        <row r="1411">
          <cell r="D1411" t="str">
            <v>PICI</v>
          </cell>
          <cell r="E1411">
            <v>44377</v>
          </cell>
          <cell r="J1411">
            <v>7.26</v>
          </cell>
          <cell r="K1411">
            <v>4.5</v>
          </cell>
          <cell r="M1411">
            <v>25</v>
          </cell>
        </row>
        <row r="1412">
          <cell r="D1412" t="str">
            <v>PICI</v>
          </cell>
          <cell r="E1412">
            <v>44377</v>
          </cell>
          <cell r="J1412">
            <v>15</v>
          </cell>
          <cell r="K1412">
            <v>6.2</v>
          </cell>
          <cell r="M1412">
            <v>34.42</v>
          </cell>
        </row>
        <row r="1413">
          <cell r="D1413" t="str">
            <v>PICI</v>
          </cell>
          <cell r="E1413">
            <v>44377</v>
          </cell>
          <cell r="J1413">
            <v>29.700000000000003</v>
          </cell>
          <cell r="K1413">
            <v>9.4100999999999999</v>
          </cell>
          <cell r="M1413">
            <v>52.320000000000007</v>
          </cell>
        </row>
        <row r="1414">
          <cell r="D1414" t="str">
            <v>PICI</v>
          </cell>
          <cell r="E1414">
            <v>44377</v>
          </cell>
          <cell r="J1414">
            <v>46.9</v>
          </cell>
          <cell r="K1414">
            <v>37.19</v>
          </cell>
          <cell r="M1414">
            <v>96.71</v>
          </cell>
        </row>
        <row r="1415">
          <cell r="D1415" t="str">
            <v>PICI</v>
          </cell>
          <cell r="E1415">
            <v>44377</v>
          </cell>
          <cell r="J1415">
            <v>19.899999999999999</v>
          </cell>
          <cell r="K1415">
            <v>7.13</v>
          </cell>
          <cell r="M1415">
            <v>39.6</v>
          </cell>
        </row>
        <row r="1416">
          <cell r="D1416" t="str">
            <v>PICI</v>
          </cell>
          <cell r="E1416">
            <v>44377</v>
          </cell>
          <cell r="J1416">
            <v>18.7</v>
          </cell>
          <cell r="K1416">
            <v>6.84</v>
          </cell>
          <cell r="M1416">
            <v>37.979999999999997</v>
          </cell>
        </row>
        <row r="1417">
          <cell r="D1417" t="str">
            <v>PICI</v>
          </cell>
          <cell r="E1417">
            <v>44377</v>
          </cell>
          <cell r="J1417">
            <v>9.6</v>
          </cell>
          <cell r="K1417">
            <v>4.8099999999999996</v>
          </cell>
          <cell r="M1417">
            <v>26.7</v>
          </cell>
        </row>
        <row r="1418">
          <cell r="D1418" t="str">
            <v>PICI</v>
          </cell>
          <cell r="E1418">
            <v>44377</v>
          </cell>
          <cell r="J1418">
            <v>9.6</v>
          </cell>
          <cell r="K1418">
            <v>4.7300000000000004</v>
          </cell>
          <cell r="M1418">
            <v>26.26</v>
          </cell>
        </row>
        <row r="1419">
          <cell r="D1419" t="str">
            <v>PICI</v>
          </cell>
          <cell r="E1419">
            <v>44377</v>
          </cell>
          <cell r="J1419">
            <v>17</v>
          </cell>
          <cell r="K1419">
            <v>6.32</v>
          </cell>
          <cell r="M1419">
            <v>35.11</v>
          </cell>
        </row>
        <row r="1420">
          <cell r="D1420" t="str">
            <v>PICI</v>
          </cell>
          <cell r="E1420">
            <v>44377</v>
          </cell>
          <cell r="J1420">
            <v>11.7</v>
          </cell>
          <cell r="K1420">
            <v>5.4801000000000002</v>
          </cell>
          <cell r="M1420">
            <v>28.799999999999997</v>
          </cell>
        </row>
        <row r="1421">
          <cell r="D1421" t="str">
            <v>PICI</v>
          </cell>
          <cell r="E1421">
            <v>44377</v>
          </cell>
          <cell r="J1421">
            <v>51.21</v>
          </cell>
          <cell r="K1421">
            <v>16.86</v>
          </cell>
          <cell r="M1421">
            <v>79.61</v>
          </cell>
        </row>
        <row r="1422">
          <cell r="D1422" t="str">
            <v>PICI</v>
          </cell>
          <cell r="E1422">
            <v>44377</v>
          </cell>
          <cell r="J1422">
            <v>12.74</v>
          </cell>
          <cell r="K1422">
            <v>5.47</v>
          </cell>
          <cell r="M1422">
            <v>29.38</v>
          </cell>
        </row>
        <row r="1423">
          <cell r="D1423" t="str">
            <v>PICI</v>
          </cell>
          <cell r="E1423">
            <v>44377</v>
          </cell>
          <cell r="J1423">
            <v>49.9</v>
          </cell>
          <cell r="K1423">
            <v>19.190000000000001</v>
          </cell>
          <cell r="M1423">
            <v>79.95</v>
          </cell>
        </row>
        <row r="1424">
          <cell r="D1424" t="str">
            <v>PICI</v>
          </cell>
          <cell r="E1424">
            <v>44377</v>
          </cell>
          <cell r="J1424">
            <v>12.74</v>
          </cell>
          <cell r="K1424">
            <v>5.64</v>
          </cell>
          <cell r="M1424">
            <v>28.95</v>
          </cell>
        </row>
        <row r="1425">
          <cell r="D1425" t="str">
            <v>PICI</v>
          </cell>
          <cell r="E1425">
            <v>44377</v>
          </cell>
          <cell r="J1425">
            <v>14.3</v>
          </cell>
          <cell r="K1425">
            <v>5.38</v>
          </cell>
          <cell r="M1425">
            <v>29.9</v>
          </cell>
        </row>
        <row r="1426">
          <cell r="D1426" t="str">
            <v>PICI</v>
          </cell>
          <cell r="E1426">
            <v>44377</v>
          </cell>
          <cell r="J1426">
            <v>12</v>
          </cell>
          <cell r="K1426">
            <v>4.84</v>
          </cell>
          <cell r="M1426">
            <v>26.91</v>
          </cell>
        </row>
        <row r="1427">
          <cell r="D1427" t="str">
            <v>PICI</v>
          </cell>
          <cell r="E1427">
            <v>44377</v>
          </cell>
          <cell r="J1427">
            <v>35</v>
          </cell>
          <cell r="K1427">
            <v>10.98</v>
          </cell>
          <cell r="M1427">
            <v>55.5</v>
          </cell>
        </row>
        <row r="1428">
          <cell r="D1428" t="str">
            <v>PICI</v>
          </cell>
          <cell r="E1428">
            <v>44377</v>
          </cell>
          <cell r="J1428">
            <v>19.079999999999998</v>
          </cell>
          <cell r="K1428">
            <v>6.91</v>
          </cell>
          <cell r="M1428">
            <v>34.93</v>
          </cell>
        </row>
        <row r="1429">
          <cell r="D1429" t="str">
            <v>PICI</v>
          </cell>
          <cell r="E1429">
            <v>44377</v>
          </cell>
          <cell r="J1429">
            <v>54.9</v>
          </cell>
          <cell r="K1429">
            <v>36.18</v>
          </cell>
          <cell r="M1429">
            <v>100</v>
          </cell>
        </row>
        <row r="1430">
          <cell r="D1430" t="str">
            <v>PICI</v>
          </cell>
          <cell r="E1430">
            <v>44377</v>
          </cell>
          <cell r="J1430">
            <v>14.9</v>
          </cell>
          <cell r="K1430">
            <v>5.21</v>
          </cell>
          <cell r="M1430">
            <v>28.95</v>
          </cell>
        </row>
        <row r="1431">
          <cell r="D1431" t="str">
            <v>PICI</v>
          </cell>
          <cell r="E1431">
            <v>44377</v>
          </cell>
          <cell r="J1431">
            <v>14.9</v>
          </cell>
          <cell r="K1431">
            <v>5.21</v>
          </cell>
          <cell r="M1431">
            <v>28.95</v>
          </cell>
        </row>
        <row r="1432">
          <cell r="D1432" t="str">
            <v>PICI</v>
          </cell>
          <cell r="E1432">
            <v>44377</v>
          </cell>
          <cell r="J1432">
            <v>52.9</v>
          </cell>
          <cell r="K1432">
            <v>15.22</v>
          </cell>
          <cell r="M1432">
            <v>76.930000000000007</v>
          </cell>
        </row>
        <row r="1433">
          <cell r="D1433" t="str">
            <v>PICI</v>
          </cell>
          <cell r="E1433">
            <v>44377</v>
          </cell>
          <cell r="J1433">
            <v>63.24</v>
          </cell>
          <cell r="K1433">
            <v>15.611099999999999</v>
          </cell>
          <cell r="M1433">
            <v>86.7</v>
          </cell>
        </row>
        <row r="1434">
          <cell r="D1434" t="str">
            <v>PICI</v>
          </cell>
          <cell r="E1434">
            <v>44377</v>
          </cell>
          <cell r="J1434">
            <v>20</v>
          </cell>
          <cell r="K1434">
            <v>6.67</v>
          </cell>
          <cell r="M1434">
            <v>34.340000000000003</v>
          </cell>
        </row>
        <row r="1435">
          <cell r="D1435" t="str">
            <v>PICI</v>
          </cell>
          <cell r="E1435">
            <v>44377</v>
          </cell>
          <cell r="J1435">
            <v>11.6</v>
          </cell>
          <cell r="K1435">
            <v>4.46</v>
          </cell>
          <cell r="M1435">
            <v>23.7</v>
          </cell>
        </row>
        <row r="1436">
          <cell r="D1436" t="str">
            <v>PICI</v>
          </cell>
          <cell r="E1436">
            <v>44377</v>
          </cell>
          <cell r="J1436">
            <v>29.700000000000003</v>
          </cell>
          <cell r="K1436">
            <v>8.8598999999999997</v>
          </cell>
          <cell r="M1436">
            <v>46.17</v>
          </cell>
        </row>
        <row r="1437">
          <cell r="D1437" t="str">
            <v>PICI</v>
          </cell>
          <cell r="E1437">
            <v>44377</v>
          </cell>
          <cell r="J1437">
            <v>7</v>
          </cell>
          <cell r="K1437">
            <v>3.15</v>
          </cell>
          <cell r="M1437">
            <v>17.510000000000002</v>
          </cell>
        </row>
        <row r="1438">
          <cell r="D1438" t="str">
            <v>PICI</v>
          </cell>
          <cell r="E1438">
            <v>44377</v>
          </cell>
          <cell r="J1438">
            <v>5.5</v>
          </cell>
          <cell r="K1438">
            <v>2.68</v>
          </cell>
          <cell r="M1438">
            <v>14.9</v>
          </cell>
        </row>
        <row r="1439">
          <cell r="D1439" t="str">
            <v>PICI</v>
          </cell>
          <cell r="E1439">
            <v>44377</v>
          </cell>
          <cell r="J1439">
            <v>46.46</v>
          </cell>
          <cell r="K1439">
            <v>16.79</v>
          </cell>
          <cell r="M1439">
            <v>69.95</v>
          </cell>
        </row>
        <row r="1440">
          <cell r="D1440" t="str">
            <v>PICI</v>
          </cell>
          <cell r="E1440">
            <v>44377</v>
          </cell>
          <cell r="J1440">
            <v>4.7</v>
          </cell>
          <cell r="K1440">
            <v>2.38</v>
          </cell>
          <cell r="M1440">
            <v>13.2</v>
          </cell>
        </row>
        <row r="1441">
          <cell r="D1441" t="str">
            <v>PICI</v>
          </cell>
          <cell r="E1441">
            <v>44377</v>
          </cell>
          <cell r="J1441">
            <v>25.48</v>
          </cell>
          <cell r="K1441">
            <v>14.36</v>
          </cell>
          <cell r="M1441">
            <v>45.6</v>
          </cell>
        </row>
        <row r="1442">
          <cell r="D1442" t="str">
            <v>PICI</v>
          </cell>
          <cell r="E1442">
            <v>44377</v>
          </cell>
          <cell r="J1442">
            <v>10</v>
          </cell>
          <cell r="K1442">
            <v>3.59</v>
          </cell>
          <cell r="M1442">
            <v>18.71</v>
          </cell>
        </row>
        <row r="1443">
          <cell r="D1443" t="str">
            <v>PICI</v>
          </cell>
          <cell r="E1443">
            <v>44377</v>
          </cell>
          <cell r="J1443">
            <v>18.899999999999999</v>
          </cell>
          <cell r="K1443">
            <v>21.95</v>
          </cell>
          <cell r="M1443">
            <v>45.89</v>
          </cell>
        </row>
        <row r="1444">
          <cell r="D1444" t="str">
            <v>PICI</v>
          </cell>
          <cell r="E1444">
            <v>44377</v>
          </cell>
          <cell r="J1444">
            <v>23.76</v>
          </cell>
          <cell r="K1444">
            <v>6.32</v>
          </cell>
          <cell r="M1444">
            <v>35.11</v>
          </cell>
        </row>
        <row r="1445">
          <cell r="D1445" t="str">
            <v>PICI</v>
          </cell>
          <cell r="E1445">
            <v>44377</v>
          </cell>
          <cell r="J1445">
            <v>54.9</v>
          </cell>
          <cell r="K1445">
            <v>15</v>
          </cell>
          <cell r="M1445">
            <v>74.89</v>
          </cell>
        </row>
        <row r="1446">
          <cell r="D1446" t="str">
            <v>PICI</v>
          </cell>
          <cell r="E1446">
            <v>44377</v>
          </cell>
          <cell r="J1446">
            <v>44.9</v>
          </cell>
          <cell r="K1446">
            <v>41.37</v>
          </cell>
          <cell r="M1446">
            <v>90.93</v>
          </cell>
        </row>
        <row r="1447">
          <cell r="D1447" t="str">
            <v>PICI</v>
          </cell>
          <cell r="E1447">
            <v>44377</v>
          </cell>
          <cell r="J1447">
            <v>9.9</v>
          </cell>
          <cell r="K1447">
            <v>3.15</v>
          </cell>
          <cell r="M1447">
            <v>17.510000000000002</v>
          </cell>
        </row>
        <row r="1448">
          <cell r="D1448" t="str">
            <v>PICI</v>
          </cell>
          <cell r="E1448">
            <v>44377</v>
          </cell>
          <cell r="J1448">
            <v>4.7</v>
          </cell>
          <cell r="K1448">
            <v>1.9</v>
          </cell>
          <cell r="M1448">
            <v>10.56</v>
          </cell>
        </row>
        <row r="1449">
          <cell r="D1449" t="str">
            <v>PICI</v>
          </cell>
          <cell r="E1449">
            <v>44377</v>
          </cell>
          <cell r="J1449">
            <v>4.5</v>
          </cell>
          <cell r="K1449">
            <v>2.08</v>
          </cell>
          <cell r="M1449">
            <v>10.5</v>
          </cell>
        </row>
        <row r="1450">
          <cell r="D1450" t="str">
            <v>PICI</v>
          </cell>
          <cell r="E1450">
            <v>44377</v>
          </cell>
          <cell r="J1450">
            <v>4.7</v>
          </cell>
          <cell r="K1450">
            <v>1.66</v>
          </cell>
          <cell r="M1450">
            <v>8.4</v>
          </cell>
        </row>
        <row r="1451">
          <cell r="D1451" t="str">
            <v>PICI</v>
          </cell>
          <cell r="E1451">
            <v>44377</v>
          </cell>
          <cell r="J1451">
            <v>9.5</v>
          </cell>
          <cell r="K1451">
            <v>2.77</v>
          </cell>
          <cell r="M1451">
            <v>14</v>
          </cell>
        </row>
        <row r="1452">
          <cell r="D1452" t="str">
            <v>PICI</v>
          </cell>
          <cell r="E1452">
            <v>44377</v>
          </cell>
          <cell r="J1452">
            <v>66.900000000000006</v>
          </cell>
          <cell r="K1452">
            <v>21.59</v>
          </cell>
          <cell r="M1452">
            <v>89.95</v>
          </cell>
        </row>
        <row r="1453">
          <cell r="D1453" t="str">
            <v>PICI</v>
          </cell>
          <cell r="E1453">
            <v>44377</v>
          </cell>
          <cell r="J1453">
            <v>16</v>
          </cell>
          <cell r="K1453">
            <v>4.12</v>
          </cell>
          <cell r="M1453">
            <v>20.86</v>
          </cell>
        </row>
        <row r="1454">
          <cell r="D1454" t="str">
            <v>PICI</v>
          </cell>
          <cell r="E1454">
            <v>44377</v>
          </cell>
          <cell r="J1454">
            <v>0</v>
          </cell>
          <cell r="K1454">
            <v>0</v>
          </cell>
          <cell r="M1454">
            <v>0</v>
          </cell>
        </row>
        <row r="1455">
          <cell r="D1455" t="str">
            <v>PICI</v>
          </cell>
          <cell r="E1455">
            <v>44377</v>
          </cell>
          <cell r="J1455">
            <v>0</v>
          </cell>
          <cell r="K1455">
            <v>0</v>
          </cell>
          <cell r="M1455">
            <v>0</v>
          </cell>
        </row>
        <row r="1456">
          <cell r="D1456" t="str">
            <v>PICI</v>
          </cell>
          <cell r="E1456">
            <v>44377</v>
          </cell>
          <cell r="J1456">
            <v>0</v>
          </cell>
          <cell r="K1456">
            <v>0</v>
          </cell>
          <cell r="M1456">
            <v>0</v>
          </cell>
        </row>
        <row r="1457">
          <cell r="D1457" t="str">
            <v>PICI</v>
          </cell>
          <cell r="E1457">
            <v>44377</v>
          </cell>
          <cell r="J1457">
            <v>66.900000000000006</v>
          </cell>
          <cell r="K1457">
            <v>54.1</v>
          </cell>
          <cell r="M1457">
            <v>118.93</v>
          </cell>
        </row>
        <row r="1458">
          <cell r="D1458" t="str">
            <v>PICI</v>
          </cell>
          <cell r="E1458">
            <v>44377</v>
          </cell>
          <cell r="J1458">
            <v>67.900000000000006</v>
          </cell>
          <cell r="K1458">
            <v>19.190000000000001</v>
          </cell>
          <cell r="M1458">
            <v>79.95</v>
          </cell>
        </row>
        <row r="1459">
          <cell r="D1459" t="str">
            <v>PICI</v>
          </cell>
          <cell r="E1459">
            <v>44377</v>
          </cell>
          <cell r="J1459">
            <v>89.8</v>
          </cell>
          <cell r="K1459">
            <v>35.96</v>
          </cell>
          <cell r="M1459">
            <v>114.18</v>
          </cell>
        </row>
        <row r="1460">
          <cell r="D1460" t="str">
            <v>PICI</v>
          </cell>
          <cell r="E1460">
            <v>44377</v>
          </cell>
          <cell r="J1460">
            <v>12.99</v>
          </cell>
          <cell r="K1460">
            <v>7.18</v>
          </cell>
          <cell r="M1460">
            <v>0</v>
          </cell>
        </row>
        <row r="1461">
          <cell r="D1461" t="str">
            <v>PICI</v>
          </cell>
          <cell r="E1461">
            <v>44377</v>
          </cell>
          <cell r="J1461">
            <v>49.9</v>
          </cell>
          <cell r="K1461">
            <v>49.82</v>
          </cell>
          <cell r="M1461">
            <v>71.959999999999994</v>
          </cell>
        </row>
        <row r="1462">
          <cell r="D1462" t="str">
            <v>PICI</v>
          </cell>
          <cell r="E1462">
            <v>44377</v>
          </cell>
          <cell r="J1462">
            <v>169.9</v>
          </cell>
          <cell r="K1462">
            <v>26.91</v>
          </cell>
          <cell r="M1462">
            <v>149.51</v>
          </cell>
        </row>
        <row r="1463">
          <cell r="D1463" t="str">
            <v>PICI</v>
          </cell>
          <cell r="E1463">
            <v>44377</v>
          </cell>
          <cell r="J1463">
            <v>-42.9</v>
          </cell>
          <cell r="K1463">
            <v>0</v>
          </cell>
          <cell r="M1463">
            <v>-99.9</v>
          </cell>
        </row>
        <row r="1464">
          <cell r="D1464" t="str">
            <v>PICI</v>
          </cell>
          <cell r="E1464">
            <v>44377</v>
          </cell>
          <cell r="J1464">
            <v>-59.9</v>
          </cell>
          <cell r="K1464">
            <v>0</v>
          </cell>
          <cell r="M1464">
            <v>-149.9</v>
          </cell>
        </row>
        <row r="1465">
          <cell r="D1465" t="str">
            <v>PICI</v>
          </cell>
          <cell r="E1465">
            <v>44377</v>
          </cell>
          <cell r="J1465">
            <v>-60</v>
          </cell>
          <cell r="K1465">
            <v>0</v>
          </cell>
          <cell r="M1465">
            <v>-249.9</v>
          </cell>
        </row>
        <row r="1466">
          <cell r="D1466" t="str">
            <v>MARACANAÚ</v>
          </cell>
          <cell r="E1466">
            <v>44377</v>
          </cell>
          <cell r="J1466">
            <v>2679</v>
          </cell>
          <cell r="K1466">
            <v>1632.8714</v>
          </cell>
          <cell r="M1466">
            <v>8746.4599999999991</v>
          </cell>
        </row>
        <row r="1467">
          <cell r="D1467" t="str">
            <v>MARACANAÚ</v>
          </cell>
          <cell r="E1467">
            <v>44377</v>
          </cell>
          <cell r="J1467">
            <v>1537.8000000000002</v>
          </cell>
          <cell r="K1467">
            <v>1016.4792</v>
          </cell>
          <cell r="M1467">
            <v>5167.3599999999997</v>
          </cell>
        </row>
        <row r="1468">
          <cell r="D1468" t="str">
            <v>MARACANAÚ</v>
          </cell>
          <cell r="E1468">
            <v>44377</v>
          </cell>
          <cell r="J1468">
            <v>1677.9</v>
          </cell>
          <cell r="K1468">
            <v>1043.8302000000001</v>
          </cell>
          <cell r="M1468">
            <v>5056.59</v>
          </cell>
        </row>
        <row r="1469">
          <cell r="D1469" t="str">
            <v>MARACANAÚ</v>
          </cell>
          <cell r="E1469">
            <v>44377</v>
          </cell>
          <cell r="J1469">
            <v>4457.8</v>
          </cell>
          <cell r="K1469">
            <v>1805.0989999999999</v>
          </cell>
          <cell r="M1469">
            <v>8270.1799999999985</v>
          </cell>
        </row>
        <row r="1470">
          <cell r="D1470" t="str">
            <v>MARACANAÚ</v>
          </cell>
          <cell r="E1470">
            <v>44377</v>
          </cell>
          <cell r="J1470">
            <v>775.5</v>
          </cell>
          <cell r="K1470">
            <v>509.81040000000002</v>
          </cell>
          <cell r="M1470">
            <v>2549.0299999999997</v>
          </cell>
        </row>
        <row r="1471">
          <cell r="D1471" t="str">
            <v>MARACANAÚ</v>
          </cell>
          <cell r="E1471">
            <v>44377</v>
          </cell>
          <cell r="J1471">
            <v>713.90000000000009</v>
          </cell>
          <cell r="K1471">
            <v>430.9701</v>
          </cell>
          <cell r="M1471">
            <v>2370.17</v>
          </cell>
        </row>
        <row r="1472">
          <cell r="D1472" t="str">
            <v>MARACANAÚ</v>
          </cell>
          <cell r="E1472">
            <v>44377</v>
          </cell>
          <cell r="J1472">
            <v>711</v>
          </cell>
          <cell r="K1472">
            <v>445.31010000000003</v>
          </cell>
          <cell r="M1472">
            <v>2224.08</v>
          </cell>
        </row>
        <row r="1473">
          <cell r="D1473" t="str">
            <v>MARACANAÚ</v>
          </cell>
          <cell r="E1473">
            <v>44377</v>
          </cell>
          <cell r="J1473">
            <v>799</v>
          </cell>
          <cell r="K1473">
            <v>572.68999999999994</v>
          </cell>
          <cell r="M1473">
            <v>2423.4</v>
          </cell>
        </row>
        <row r="1474">
          <cell r="D1474" t="str">
            <v>MARACANAÚ</v>
          </cell>
          <cell r="E1474">
            <v>44377</v>
          </cell>
          <cell r="J1474">
            <v>790</v>
          </cell>
          <cell r="K1474">
            <v>566.24</v>
          </cell>
          <cell r="M1474">
            <v>2384.7999999999997</v>
          </cell>
        </row>
        <row r="1475">
          <cell r="D1475" t="str">
            <v>MARACANAÚ</v>
          </cell>
          <cell r="E1475">
            <v>44377</v>
          </cell>
          <cell r="J1475">
            <v>2804.1000000000004</v>
          </cell>
          <cell r="K1475">
            <v>1073.0811000000001</v>
          </cell>
          <cell r="M1475">
            <v>4882.8</v>
          </cell>
        </row>
        <row r="1476">
          <cell r="D1476" t="str">
            <v>MARACANAÚ</v>
          </cell>
          <cell r="E1476">
            <v>44377</v>
          </cell>
          <cell r="J1476">
            <v>2212</v>
          </cell>
          <cell r="K1476">
            <v>908.84079999999994</v>
          </cell>
          <cell r="M1476">
            <v>4108.16</v>
          </cell>
        </row>
        <row r="1477">
          <cell r="D1477" t="str">
            <v>MARACANAÚ</v>
          </cell>
          <cell r="E1477">
            <v>44377</v>
          </cell>
          <cell r="J1477">
            <v>1716</v>
          </cell>
          <cell r="K1477">
            <v>755.20119999999997</v>
          </cell>
          <cell r="M1477">
            <v>3411.46</v>
          </cell>
        </row>
        <row r="1478">
          <cell r="D1478" t="str">
            <v>MARACANAÚ</v>
          </cell>
          <cell r="E1478">
            <v>44377</v>
          </cell>
          <cell r="J1478">
            <v>629.1</v>
          </cell>
          <cell r="K1478">
            <v>545.81040000000007</v>
          </cell>
          <cell r="M1478">
            <v>2072.7000000000003</v>
          </cell>
        </row>
        <row r="1479">
          <cell r="D1479" t="str">
            <v>MARACANAÚ</v>
          </cell>
          <cell r="E1479">
            <v>44377</v>
          </cell>
          <cell r="J1479">
            <v>2686</v>
          </cell>
          <cell r="K1479">
            <v>1015.6310000000001</v>
          </cell>
          <cell r="M1479">
            <v>4469.9799999999996</v>
          </cell>
        </row>
        <row r="1480">
          <cell r="D1480" t="str">
            <v>MARACANAÚ</v>
          </cell>
          <cell r="E1480">
            <v>44377</v>
          </cell>
          <cell r="J1480">
            <v>1452</v>
          </cell>
          <cell r="K1480">
            <v>647.24</v>
          </cell>
          <cell r="M1480">
            <v>2865.72</v>
          </cell>
        </row>
        <row r="1481">
          <cell r="D1481" t="str">
            <v>MARACANAÚ</v>
          </cell>
          <cell r="E1481">
            <v>44377</v>
          </cell>
          <cell r="J1481">
            <v>489.30000000000007</v>
          </cell>
          <cell r="K1481">
            <v>277.33019999999999</v>
          </cell>
          <cell r="M1481">
            <v>1516.48</v>
          </cell>
        </row>
        <row r="1482">
          <cell r="D1482" t="str">
            <v>MARACANAÚ</v>
          </cell>
          <cell r="E1482">
            <v>44377</v>
          </cell>
          <cell r="J1482">
            <v>1122</v>
          </cell>
          <cell r="K1482">
            <v>427.06040000000002</v>
          </cell>
          <cell r="M1482">
            <v>2144.38</v>
          </cell>
        </row>
        <row r="1483">
          <cell r="D1483" t="str">
            <v>MARACANAÚ</v>
          </cell>
          <cell r="E1483">
            <v>44377</v>
          </cell>
          <cell r="J1483">
            <v>324.5</v>
          </cell>
          <cell r="K1483">
            <v>197.88</v>
          </cell>
          <cell r="M1483">
            <v>1096.8499999999999</v>
          </cell>
        </row>
        <row r="1484">
          <cell r="D1484" t="str">
            <v>MARACANAÚ</v>
          </cell>
          <cell r="E1484">
            <v>44377</v>
          </cell>
          <cell r="J1484">
            <v>924</v>
          </cell>
          <cell r="K1484">
            <v>386.8494</v>
          </cell>
          <cell r="M1484">
            <v>1881.32</v>
          </cell>
        </row>
        <row r="1485">
          <cell r="D1485" t="str">
            <v>MARACANAÚ</v>
          </cell>
          <cell r="E1485">
            <v>44377</v>
          </cell>
          <cell r="J1485">
            <v>796.6</v>
          </cell>
          <cell r="K1485">
            <v>384.93</v>
          </cell>
          <cell r="M1485">
            <v>1734.18</v>
          </cell>
        </row>
        <row r="1486">
          <cell r="D1486" t="str">
            <v>MARACANAÚ</v>
          </cell>
          <cell r="E1486">
            <v>44377</v>
          </cell>
          <cell r="J1486">
            <v>550</v>
          </cell>
          <cell r="K1486">
            <v>242.33</v>
          </cell>
          <cell r="M1486">
            <v>1342.3</v>
          </cell>
        </row>
        <row r="1487">
          <cell r="D1487" t="str">
            <v>MARACANAÚ</v>
          </cell>
          <cell r="E1487">
            <v>44377</v>
          </cell>
          <cell r="J1487">
            <v>259.60000000000002</v>
          </cell>
          <cell r="K1487">
            <v>164.09</v>
          </cell>
          <cell r="M1487">
            <v>911.64</v>
          </cell>
        </row>
        <row r="1488">
          <cell r="D1488" t="str">
            <v>MARACANAÚ</v>
          </cell>
          <cell r="E1488">
            <v>44377</v>
          </cell>
          <cell r="J1488">
            <v>399.6</v>
          </cell>
          <cell r="K1488">
            <v>190.36959999999999</v>
          </cell>
          <cell r="M1488">
            <v>1057.68</v>
          </cell>
        </row>
        <row r="1489">
          <cell r="D1489" t="str">
            <v>MARACANAÚ</v>
          </cell>
          <cell r="E1489">
            <v>44377</v>
          </cell>
          <cell r="J1489">
            <v>575.20000000000005</v>
          </cell>
          <cell r="K1489">
            <v>271.88</v>
          </cell>
          <cell r="M1489">
            <v>1313.6</v>
          </cell>
        </row>
        <row r="1490">
          <cell r="D1490" t="str">
            <v>MARACANAÚ</v>
          </cell>
          <cell r="E1490">
            <v>44377</v>
          </cell>
          <cell r="J1490">
            <v>858</v>
          </cell>
          <cell r="K1490">
            <v>323.81049999999999</v>
          </cell>
          <cell r="M1490">
            <v>1641.64</v>
          </cell>
        </row>
        <row r="1491">
          <cell r="D1491" t="str">
            <v>MARACANAÚ</v>
          </cell>
          <cell r="E1491">
            <v>44377</v>
          </cell>
          <cell r="J1491">
            <v>792</v>
          </cell>
          <cell r="K1491">
            <v>327.80040000000002</v>
          </cell>
          <cell r="M1491">
            <v>1564.3200000000002</v>
          </cell>
        </row>
        <row r="1492">
          <cell r="D1492" t="str">
            <v>MARACANAÚ</v>
          </cell>
          <cell r="E1492">
            <v>44377</v>
          </cell>
          <cell r="J1492">
            <v>409.6</v>
          </cell>
          <cell r="K1492">
            <v>187.0496</v>
          </cell>
          <cell r="M1492">
            <v>1039.2</v>
          </cell>
        </row>
        <row r="1493">
          <cell r="D1493" t="str">
            <v>MARACANAÚ</v>
          </cell>
          <cell r="E1493">
            <v>44377</v>
          </cell>
          <cell r="J1493">
            <v>1123.5</v>
          </cell>
          <cell r="K1493">
            <v>386.22</v>
          </cell>
          <cell r="M1493">
            <v>1942.6499999999999</v>
          </cell>
        </row>
        <row r="1494">
          <cell r="D1494" t="str">
            <v>MARACANAÚ</v>
          </cell>
          <cell r="E1494">
            <v>44377</v>
          </cell>
          <cell r="J1494">
            <v>409.6</v>
          </cell>
          <cell r="K1494">
            <v>184.71039999999999</v>
          </cell>
          <cell r="M1494">
            <v>1026.24</v>
          </cell>
        </row>
        <row r="1495">
          <cell r="D1495" t="str">
            <v>MARACANAÚ</v>
          </cell>
          <cell r="E1495">
            <v>44377</v>
          </cell>
          <cell r="J1495">
            <v>625.9</v>
          </cell>
          <cell r="K1495">
            <v>292.53949999999998</v>
          </cell>
          <cell r="M1495">
            <v>1346.95</v>
          </cell>
        </row>
        <row r="1496">
          <cell r="D1496" t="str">
            <v>MARACANAÚ</v>
          </cell>
          <cell r="E1496">
            <v>44377</v>
          </cell>
          <cell r="J1496">
            <v>625.9</v>
          </cell>
          <cell r="K1496">
            <v>285.75029999999998</v>
          </cell>
          <cell r="M1496">
            <v>1336.94</v>
          </cell>
        </row>
        <row r="1497">
          <cell r="D1497" t="str">
            <v>MARACANAÚ</v>
          </cell>
          <cell r="E1497">
            <v>44377</v>
          </cell>
          <cell r="J1497">
            <v>180</v>
          </cell>
          <cell r="K1497">
            <v>130.44</v>
          </cell>
          <cell r="M1497">
            <v>724.71</v>
          </cell>
        </row>
        <row r="1498">
          <cell r="D1498" t="str">
            <v>MARACANAÚ</v>
          </cell>
          <cell r="E1498">
            <v>44377</v>
          </cell>
          <cell r="J1498">
            <v>575.20000000000005</v>
          </cell>
          <cell r="K1498">
            <v>263.5</v>
          </cell>
          <cell r="M1498">
            <v>1250.8800000000001</v>
          </cell>
        </row>
        <row r="1499">
          <cell r="D1499" t="str">
            <v>MARACANAÚ</v>
          </cell>
          <cell r="E1499">
            <v>44377</v>
          </cell>
          <cell r="J1499">
            <v>1422</v>
          </cell>
          <cell r="K1499">
            <v>492.22980000000001</v>
          </cell>
          <cell r="M1499">
            <v>2308.6799999999998</v>
          </cell>
        </row>
        <row r="1500">
          <cell r="D1500" t="str">
            <v>MARACANAÚ</v>
          </cell>
          <cell r="E1500">
            <v>44377</v>
          </cell>
          <cell r="J1500">
            <v>569</v>
          </cell>
          <cell r="K1500">
            <v>270.57</v>
          </cell>
          <cell r="M1500">
            <v>1232.3</v>
          </cell>
        </row>
        <row r="1501">
          <cell r="D1501" t="str">
            <v>MARACANAÚ</v>
          </cell>
          <cell r="E1501">
            <v>44377</v>
          </cell>
          <cell r="J1501">
            <v>224.70000000000002</v>
          </cell>
          <cell r="K1501">
            <v>134.94990000000001</v>
          </cell>
          <cell r="M1501">
            <v>749.7</v>
          </cell>
        </row>
        <row r="1502">
          <cell r="D1502" t="str">
            <v>MARACANAÚ</v>
          </cell>
          <cell r="E1502">
            <v>44377</v>
          </cell>
          <cell r="J1502">
            <v>569</v>
          </cell>
          <cell r="K1502">
            <v>282.71999999999997</v>
          </cell>
          <cell r="M1502">
            <v>1230</v>
          </cell>
        </row>
        <row r="1503">
          <cell r="D1503" t="str">
            <v>MARACANAÚ</v>
          </cell>
          <cell r="E1503">
            <v>44377</v>
          </cell>
          <cell r="J1503">
            <v>719</v>
          </cell>
          <cell r="K1503">
            <v>243.45</v>
          </cell>
          <cell r="M1503">
            <v>1313.1</v>
          </cell>
        </row>
        <row r="1504">
          <cell r="D1504" t="str">
            <v>MARACANAÚ</v>
          </cell>
          <cell r="E1504">
            <v>44377</v>
          </cell>
          <cell r="J1504">
            <v>120</v>
          </cell>
          <cell r="K1504">
            <v>85.46</v>
          </cell>
          <cell r="M1504">
            <v>474.82</v>
          </cell>
        </row>
        <row r="1505">
          <cell r="D1505" t="str">
            <v>MARACANAÚ</v>
          </cell>
          <cell r="E1505">
            <v>44377</v>
          </cell>
          <cell r="J1505">
            <v>1042.8000000000002</v>
          </cell>
          <cell r="K1505">
            <v>304.98</v>
          </cell>
          <cell r="M1505">
            <v>1613.88</v>
          </cell>
        </row>
        <row r="1506">
          <cell r="D1506" t="str">
            <v>MARACANAÚ</v>
          </cell>
          <cell r="E1506">
            <v>44377</v>
          </cell>
          <cell r="J1506">
            <v>138</v>
          </cell>
          <cell r="K1506">
            <v>86.36</v>
          </cell>
          <cell r="M1506">
            <v>479.8</v>
          </cell>
        </row>
        <row r="1507">
          <cell r="D1507" t="str">
            <v>MARACANAÚ</v>
          </cell>
          <cell r="E1507">
            <v>44377</v>
          </cell>
          <cell r="J1507">
            <v>120</v>
          </cell>
          <cell r="K1507">
            <v>80.959999999999994</v>
          </cell>
          <cell r="M1507">
            <v>449.82</v>
          </cell>
        </row>
        <row r="1508">
          <cell r="D1508" t="str">
            <v>MARACANAÚ</v>
          </cell>
          <cell r="E1508">
            <v>44377</v>
          </cell>
          <cell r="J1508">
            <v>231.44</v>
          </cell>
          <cell r="K1508">
            <v>105.23</v>
          </cell>
          <cell r="M1508">
            <v>584.6</v>
          </cell>
        </row>
        <row r="1509">
          <cell r="D1509" t="str">
            <v>MARACANAÚ</v>
          </cell>
          <cell r="E1509">
            <v>44377</v>
          </cell>
          <cell r="J1509">
            <v>227.6</v>
          </cell>
          <cell r="K1509">
            <v>103.58</v>
          </cell>
          <cell r="M1509">
            <v>571.16</v>
          </cell>
        </row>
        <row r="1510">
          <cell r="D1510" t="str">
            <v>MARACANAÚ</v>
          </cell>
          <cell r="E1510">
            <v>44377</v>
          </cell>
          <cell r="J1510">
            <v>138</v>
          </cell>
          <cell r="K1510">
            <v>81</v>
          </cell>
          <cell r="M1510">
            <v>450</v>
          </cell>
        </row>
        <row r="1511">
          <cell r="D1511" t="str">
            <v>MARACANAÚ</v>
          </cell>
          <cell r="E1511">
            <v>44377</v>
          </cell>
          <cell r="J1511">
            <v>228</v>
          </cell>
          <cell r="K1511">
            <v>100.72</v>
          </cell>
          <cell r="M1511">
            <v>559.6</v>
          </cell>
        </row>
        <row r="1512">
          <cell r="D1512" t="str">
            <v>MARACANAÚ</v>
          </cell>
          <cell r="E1512">
            <v>44377</v>
          </cell>
          <cell r="J1512">
            <v>192</v>
          </cell>
          <cell r="K1512">
            <v>94.76</v>
          </cell>
          <cell r="M1512">
            <v>516.24</v>
          </cell>
        </row>
        <row r="1513">
          <cell r="D1513" t="str">
            <v>MARACANAÚ</v>
          </cell>
          <cell r="E1513">
            <v>44377</v>
          </cell>
          <cell r="J1513">
            <v>139.80000000000001</v>
          </cell>
          <cell r="K1513">
            <v>125.22</v>
          </cell>
          <cell r="M1513">
            <v>479.8</v>
          </cell>
        </row>
        <row r="1514">
          <cell r="D1514" t="str">
            <v>MARACANAÚ</v>
          </cell>
          <cell r="E1514">
            <v>44377</v>
          </cell>
          <cell r="J1514">
            <v>170.7</v>
          </cell>
          <cell r="K1514">
            <v>82.35</v>
          </cell>
          <cell r="M1514">
            <v>455.09999999999997</v>
          </cell>
        </row>
        <row r="1515">
          <cell r="D1515" t="str">
            <v>MARACANAÚ</v>
          </cell>
          <cell r="E1515">
            <v>44377</v>
          </cell>
          <cell r="J1515">
            <v>220</v>
          </cell>
          <cell r="K1515">
            <v>122.89</v>
          </cell>
          <cell r="M1515">
            <v>542.79999999999995</v>
          </cell>
        </row>
        <row r="1516">
          <cell r="D1516" t="str">
            <v>MARACANAÚ</v>
          </cell>
          <cell r="E1516">
            <v>44377</v>
          </cell>
          <cell r="J1516">
            <v>204.84</v>
          </cell>
          <cell r="K1516">
            <v>116.19</v>
          </cell>
          <cell r="M1516">
            <v>515.52</v>
          </cell>
        </row>
        <row r="1517">
          <cell r="D1517" t="str">
            <v>MARACANAÚ</v>
          </cell>
          <cell r="E1517">
            <v>44377</v>
          </cell>
          <cell r="J1517">
            <v>113.8</v>
          </cell>
          <cell r="K1517">
            <v>70.37</v>
          </cell>
          <cell r="M1517">
            <v>378.64</v>
          </cell>
        </row>
        <row r="1518">
          <cell r="D1518" t="str">
            <v>MARACANAÚ</v>
          </cell>
          <cell r="E1518">
            <v>44377</v>
          </cell>
          <cell r="J1518">
            <v>159.30000000000001</v>
          </cell>
          <cell r="K1518">
            <v>75.539999999999992</v>
          </cell>
          <cell r="M1518">
            <v>419.70000000000005</v>
          </cell>
        </row>
        <row r="1519">
          <cell r="D1519" t="str">
            <v>MARACANAÚ</v>
          </cell>
          <cell r="E1519">
            <v>44377</v>
          </cell>
          <cell r="J1519">
            <v>227.6</v>
          </cell>
          <cell r="K1519">
            <v>90</v>
          </cell>
          <cell r="M1519">
            <v>500</v>
          </cell>
        </row>
        <row r="1520">
          <cell r="D1520" t="str">
            <v>MARACANAÚ</v>
          </cell>
          <cell r="E1520">
            <v>44377</v>
          </cell>
          <cell r="J1520">
            <v>164.7</v>
          </cell>
          <cell r="K1520">
            <v>73.02</v>
          </cell>
          <cell r="M1520">
            <v>405.72</v>
          </cell>
        </row>
        <row r="1521">
          <cell r="D1521" t="str">
            <v>MARACANAÚ</v>
          </cell>
          <cell r="E1521">
            <v>44377</v>
          </cell>
          <cell r="J1521">
            <v>227.6</v>
          </cell>
          <cell r="K1521">
            <v>113.83</v>
          </cell>
          <cell r="M1521">
            <v>501.6</v>
          </cell>
        </row>
        <row r="1522">
          <cell r="D1522" t="str">
            <v>MARACANAÚ</v>
          </cell>
          <cell r="E1522">
            <v>44377</v>
          </cell>
          <cell r="J1522">
            <v>145.05000000000001</v>
          </cell>
          <cell r="K1522">
            <v>64.749899999999997</v>
          </cell>
          <cell r="M1522">
            <v>359.70000000000005</v>
          </cell>
        </row>
        <row r="1523">
          <cell r="D1523" t="str">
            <v>MARACANAÚ</v>
          </cell>
          <cell r="E1523">
            <v>44377</v>
          </cell>
          <cell r="J1523">
            <v>159.32999999999998</v>
          </cell>
          <cell r="K1523">
            <v>67.869900000000001</v>
          </cell>
          <cell r="M1523">
            <v>375.69</v>
          </cell>
        </row>
        <row r="1524">
          <cell r="D1524" t="str">
            <v>MARACANAÚ</v>
          </cell>
          <cell r="E1524">
            <v>44377</v>
          </cell>
          <cell r="J1524">
            <v>77.900000000000006</v>
          </cell>
          <cell r="K1524">
            <v>46.78</v>
          </cell>
          <cell r="M1524">
            <v>259.89999999999998</v>
          </cell>
        </row>
        <row r="1525">
          <cell r="D1525" t="str">
            <v>MARACANAÚ</v>
          </cell>
          <cell r="E1525">
            <v>44377</v>
          </cell>
          <cell r="J1525">
            <v>219.6</v>
          </cell>
          <cell r="K1525">
            <v>77.14</v>
          </cell>
          <cell r="M1525">
            <v>428.6</v>
          </cell>
        </row>
        <row r="1526">
          <cell r="D1526" t="str">
            <v>MARACANAÚ</v>
          </cell>
          <cell r="E1526">
            <v>44377</v>
          </cell>
          <cell r="J1526">
            <v>69.900000000000006</v>
          </cell>
          <cell r="K1526">
            <v>43.18</v>
          </cell>
          <cell r="M1526">
            <v>239.9</v>
          </cell>
        </row>
        <row r="1527">
          <cell r="D1527" t="str">
            <v>MARACANAÚ</v>
          </cell>
          <cell r="E1527">
            <v>44377</v>
          </cell>
          <cell r="J1527">
            <v>170.7</v>
          </cell>
          <cell r="K1527">
            <v>64.419899999999998</v>
          </cell>
          <cell r="M1527">
            <v>355.17</v>
          </cell>
        </row>
        <row r="1528">
          <cell r="D1528" t="str">
            <v>MARACANAÚ</v>
          </cell>
          <cell r="E1528">
            <v>44377</v>
          </cell>
          <cell r="J1528">
            <v>159.6</v>
          </cell>
          <cell r="K1528">
            <v>61.16</v>
          </cell>
          <cell r="M1528">
            <v>339.8</v>
          </cell>
        </row>
        <row r="1529">
          <cell r="D1529" t="str">
            <v>MARACANAÚ</v>
          </cell>
          <cell r="E1529">
            <v>44377</v>
          </cell>
          <cell r="J1529">
            <v>159.32999999999998</v>
          </cell>
          <cell r="K1529">
            <v>63.620100000000008</v>
          </cell>
          <cell r="M1529">
            <v>339.42</v>
          </cell>
        </row>
        <row r="1530">
          <cell r="D1530" t="str">
            <v>MARACANAÚ</v>
          </cell>
          <cell r="E1530">
            <v>44377</v>
          </cell>
          <cell r="J1530">
            <v>129.80000000000001</v>
          </cell>
          <cell r="K1530">
            <v>53.96</v>
          </cell>
          <cell r="M1530">
            <v>299.8</v>
          </cell>
        </row>
        <row r="1531">
          <cell r="D1531" t="str">
            <v>MARACANAÚ</v>
          </cell>
          <cell r="E1531">
            <v>44377</v>
          </cell>
          <cell r="J1531">
            <v>138</v>
          </cell>
          <cell r="K1531">
            <v>58.650000000000006</v>
          </cell>
          <cell r="M1531">
            <v>312.51</v>
          </cell>
        </row>
        <row r="1532">
          <cell r="D1532" t="str">
            <v>MARACANAÚ</v>
          </cell>
          <cell r="E1532">
            <v>44377</v>
          </cell>
          <cell r="J1532">
            <v>64.900000000000006</v>
          </cell>
          <cell r="K1532">
            <v>39.58</v>
          </cell>
          <cell r="M1532">
            <v>219.9</v>
          </cell>
        </row>
        <row r="1533">
          <cell r="D1533" t="str">
            <v>MARACANAÚ</v>
          </cell>
          <cell r="E1533">
            <v>44377</v>
          </cell>
          <cell r="J1533">
            <v>227.6</v>
          </cell>
          <cell r="K1533">
            <v>93.37</v>
          </cell>
          <cell r="M1533">
            <v>431.56</v>
          </cell>
        </row>
        <row r="1534">
          <cell r="D1534" t="str">
            <v>MARACANAÚ</v>
          </cell>
          <cell r="E1534">
            <v>44377</v>
          </cell>
          <cell r="J1534">
            <v>198</v>
          </cell>
          <cell r="K1534">
            <v>67.5</v>
          </cell>
          <cell r="M1534">
            <v>375</v>
          </cell>
        </row>
        <row r="1535">
          <cell r="D1535" t="str">
            <v>MARACANAÚ</v>
          </cell>
          <cell r="E1535">
            <v>44377</v>
          </cell>
          <cell r="J1535">
            <v>119.9</v>
          </cell>
          <cell r="K1535">
            <v>46.78</v>
          </cell>
          <cell r="M1535">
            <v>259.89999999999998</v>
          </cell>
        </row>
        <row r="1536">
          <cell r="D1536" t="str">
            <v>MARACANAÚ</v>
          </cell>
          <cell r="E1536">
            <v>44377</v>
          </cell>
          <cell r="J1536">
            <v>92</v>
          </cell>
          <cell r="K1536">
            <v>40.57</v>
          </cell>
          <cell r="M1536">
            <v>225.4</v>
          </cell>
        </row>
        <row r="1537">
          <cell r="D1537" t="str">
            <v>MARACANAÚ</v>
          </cell>
          <cell r="E1537">
            <v>44377</v>
          </cell>
          <cell r="J1537">
            <v>99.9</v>
          </cell>
          <cell r="K1537">
            <v>38.86</v>
          </cell>
          <cell r="M1537">
            <v>215.91</v>
          </cell>
        </row>
        <row r="1538">
          <cell r="D1538" t="str">
            <v>MARACANAÚ</v>
          </cell>
          <cell r="E1538">
            <v>44377</v>
          </cell>
          <cell r="J1538">
            <v>89.699999999999989</v>
          </cell>
          <cell r="K1538">
            <v>36.480000000000004</v>
          </cell>
          <cell r="M1538">
            <v>202.70999999999998</v>
          </cell>
        </row>
        <row r="1539">
          <cell r="D1539" t="str">
            <v>MARACANAÚ</v>
          </cell>
          <cell r="E1539">
            <v>44377</v>
          </cell>
          <cell r="J1539">
            <v>75.900000000000006</v>
          </cell>
          <cell r="K1539">
            <v>32.380000000000003</v>
          </cell>
          <cell r="M1539">
            <v>179.9</v>
          </cell>
        </row>
        <row r="1540">
          <cell r="D1540" t="str">
            <v>MARACANAÚ</v>
          </cell>
          <cell r="E1540">
            <v>44377</v>
          </cell>
          <cell r="J1540">
            <v>49.9</v>
          </cell>
          <cell r="K1540">
            <v>29.77</v>
          </cell>
          <cell r="M1540">
            <v>150.5</v>
          </cell>
        </row>
        <row r="1541">
          <cell r="D1541" t="str">
            <v>MARACANAÚ</v>
          </cell>
          <cell r="E1541">
            <v>44377</v>
          </cell>
          <cell r="J1541">
            <v>69</v>
          </cell>
          <cell r="K1541">
            <v>33.22</v>
          </cell>
          <cell r="M1541">
            <v>167.93</v>
          </cell>
        </row>
        <row r="1542">
          <cell r="D1542" t="str">
            <v>MARACANAÚ</v>
          </cell>
          <cell r="E1542">
            <v>44377</v>
          </cell>
          <cell r="J1542">
            <v>58.199999999999996</v>
          </cell>
          <cell r="K1542">
            <v>26.94</v>
          </cell>
          <cell r="M1542">
            <v>149.69999999999999</v>
          </cell>
        </row>
        <row r="1543">
          <cell r="D1543" t="str">
            <v>MARACANAÚ</v>
          </cell>
          <cell r="E1543">
            <v>44377</v>
          </cell>
          <cell r="J1543">
            <v>66.900000000000006</v>
          </cell>
          <cell r="K1543">
            <v>28.78</v>
          </cell>
          <cell r="M1543">
            <v>159.9</v>
          </cell>
        </row>
        <row r="1544">
          <cell r="D1544" t="str">
            <v>MARACANAÚ</v>
          </cell>
          <cell r="E1544">
            <v>44377</v>
          </cell>
          <cell r="J1544">
            <v>69</v>
          </cell>
          <cell r="K1544">
            <v>32.29</v>
          </cell>
          <cell r="M1544">
            <v>165.13</v>
          </cell>
        </row>
        <row r="1545">
          <cell r="D1545" t="str">
            <v>MARACANAÚ</v>
          </cell>
          <cell r="E1545">
            <v>44377</v>
          </cell>
          <cell r="J1545">
            <v>67.900000000000006</v>
          </cell>
          <cell r="K1545">
            <v>28.78</v>
          </cell>
          <cell r="M1545">
            <v>159.9</v>
          </cell>
        </row>
        <row r="1546">
          <cell r="D1546" t="str">
            <v>MARACANAÚ</v>
          </cell>
          <cell r="E1546">
            <v>44377</v>
          </cell>
          <cell r="J1546">
            <v>66</v>
          </cell>
          <cell r="K1546">
            <v>31.83</v>
          </cell>
          <cell r="M1546">
            <v>160.93</v>
          </cell>
        </row>
        <row r="1547">
          <cell r="D1547" t="str">
            <v>MARACANAÚ</v>
          </cell>
          <cell r="E1547">
            <v>44377</v>
          </cell>
          <cell r="J1547">
            <v>52.5</v>
          </cell>
          <cell r="K1547">
            <v>25.069800000000001</v>
          </cell>
          <cell r="M1547">
            <v>139.29999999999998</v>
          </cell>
        </row>
        <row r="1548">
          <cell r="D1548" t="str">
            <v>MARACANAÚ</v>
          </cell>
          <cell r="E1548">
            <v>44377</v>
          </cell>
          <cell r="J1548">
            <v>53.9</v>
          </cell>
          <cell r="K1548">
            <v>25.18</v>
          </cell>
          <cell r="M1548">
            <v>139.9</v>
          </cell>
        </row>
        <row r="1549">
          <cell r="D1549" t="str">
            <v>MARACANAÚ</v>
          </cell>
          <cell r="E1549">
            <v>44377</v>
          </cell>
          <cell r="J1549">
            <v>145.80000000000001</v>
          </cell>
          <cell r="K1549">
            <v>45</v>
          </cell>
          <cell r="M1549">
            <v>250</v>
          </cell>
        </row>
        <row r="1550">
          <cell r="D1550" t="str">
            <v>MARACANAÚ</v>
          </cell>
          <cell r="E1550">
            <v>44377</v>
          </cell>
          <cell r="J1550">
            <v>64.900000000000006</v>
          </cell>
          <cell r="K1550">
            <v>26.98</v>
          </cell>
          <cell r="M1550">
            <v>149.9</v>
          </cell>
        </row>
        <row r="1551">
          <cell r="D1551" t="str">
            <v>MARACANAÚ</v>
          </cell>
          <cell r="E1551">
            <v>44377</v>
          </cell>
          <cell r="J1551">
            <v>52.89</v>
          </cell>
          <cell r="K1551">
            <v>25.44</v>
          </cell>
          <cell r="M1551">
            <v>135.52000000000001</v>
          </cell>
        </row>
        <row r="1552">
          <cell r="D1552" t="str">
            <v>MARACANAÚ</v>
          </cell>
          <cell r="E1552">
            <v>44377</v>
          </cell>
          <cell r="J1552">
            <v>145.80000000000001</v>
          </cell>
          <cell r="K1552">
            <v>52.91</v>
          </cell>
          <cell r="M1552">
            <v>255.16</v>
          </cell>
        </row>
        <row r="1553">
          <cell r="D1553" t="str">
            <v>MARACANAÚ</v>
          </cell>
          <cell r="E1553">
            <v>44377</v>
          </cell>
          <cell r="J1553">
            <v>105.8</v>
          </cell>
          <cell r="K1553">
            <v>35.6</v>
          </cell>
          <cell r="M1553">
            <v>197.82</v>
          </cell>
        </row>
        <row r="1554">
          <cell r="D1554" t="str">
            <v>MARACANAÚ</v>
          </cell>
          <cell r="E1554">
            <v>44377</v>
          </cell>
          <cell r="J1554">
            <v>79</v>
          </cell>
          <cell r="K1554">
            <v>33.22</v>
          </cell>
          <cell r="M1554">
            <v>167.93</v>
          </cell>
        </row>
        <row r="1555">
          <cell r="D1555" t="str">
            <v>MARACANAÚ</v>
          </cell>
          <cell r="E1555">
            <v>44377</v>
          </cell>
          <cell r="J1555">
            <v>92</v>
          </cell>
          <cell r="K1555">
            <v>34.83</v>
          </cell>
          <cell r="M1555">
            <v>181.9</v>
          </cell>
        </row>
        <row r="1556">
          <cell r="D1556" t="str">
            <v>MARACANAÚ</v>
          </cell>
          <cell r="E1556">
            <v>44377</v>
          </cell>
          <cell r="J1556">
            <v>59.8</v>
          </cell>
          <cell r="K1556">
            <v>25.16</v>
          </cell>
          <cell r="M1556">
            <v>139.80000000000001</v>
          </cell>
        </row>
        <row r="1557">
          <cell r="D1557" t="str">
            <v>MARACANAÚ</v>
          </cell>
          <cell r="E1557">
            <v>44377</v>
          </cell>
          <cell r="J1557">
            <v>45</v>
          </cell>
          <cell r="K1557">
            <v>21.58</v>
          </cell>
          <cell r="M1557">
            <v>119.9</v>
          </cell>
        </row>
        <row r="1558">
          <cell r="D1558" t="str">
            <v>MARACANAÚ</v>
          </cell>
          <cell r="E1558">
            <v>44377</v>
          </cell>
          <cell r="J1558">
            <v>49.9</v>
          </cell>
          <cell r="K1558">
            <v>24.91</v>
          </cell>
          <cell r="M1558">
            <v>125.93</v>
          </cell>
        </row>
        <row r="1559">
          <cell r="D1559" t="str">
            <v>MARACANAÚ</v>
          </cell>
          <cell r="E1559">
            <v>44377</v>
          </cell>
          <cell r="J1559">
            <v>58.9</v>
          </cell>
          <cell r="K1559">
            <v>30.42</v>
          </cell>
          <cell r="M1559">
            <v>139.28</v>
          </cell>
        </row>
        <row r="1560">
          <cell r="D1560" t="str">
            <v>MARACANAÚ</v>
          </cell>
          <cell r="E1560">
            <v>44377</v>
          </cell>
          <cell r="J1560">
            <v>17.579999999999998</v>
          </cell>
          <cell r="K1560">
            <v>14.38</v>
          </cell>
          <cell r="M1560">
            <v>79.900000000000006</v>
          </cell>
        </row>
        <row r="1561">
          <cell r="D1561" t="str">
            <v>MARACANAÚ</v>
          </cell>
          <cell r="E1561">
            <v>44377</v>
          </cell>
          <cell r="J1561">
            <v>49.9</v>
          </cell>
          <cell r="K1561">
            <v>23.74</v>
          </cell>
          <cell r="M1561">
            <v>120.96</v>
          </cell>
        </row>
        <row r="1562">
          <cell r="D1562" t="str">
            <v>MARACANAÚ</v>
          </cell>
          <cell r="E1562">
            <v>44377</v>
          </cell>
          <cell r="J1562">
            <v>60</v>
          </cell>
          <cell r="K1562">
            <v>23.38</v>
          </cell>
          <cell r="M1562">
            <v>129.9</v>
          </cell>
        </row>
        <row r="1563">
          <cell r="D1563" t="str">
            <v>MARACANAÚ</v>
          </cell>
          <cell r="E1563">
            <v>44377</v>
          </cell>
          <cell r="J1563">
            <v>56.9</v>
          </cell>
          <cell r="K1563">
            <v>22.5</v>
          </cell>
          <cell r="M1563">
            <v>125</v>
          </cell>
        </row>
        <row r="1564">
          <cell r="D1564" t="str">
            <v>MARACANAÚ</v>
          </cell>
          <cell r="E1564">
            <v>44377</v>
          </cell>
          <cell r="J1564">
            <v>42.4</v>
          </cell>
          <cell r="K1564">
            <v>19.600000000000001</v>
          </cell>
          <cell r="M1564">
            <v>106.56</v>
          </cell>
        </row>
        <row r="1565">
          <cell r="D1565" t="str">
            <v>MARACANAÚ</v>
          </cell>
          <cell r="E1565">
            <v>44377</v>
          </cell>
          <cell r="J1565">
            <v>38</v>
          </cell>
          <cell r="K1565">
            <v>17.96</v>
          </cell>
          <cell r="M1565">
            <v>99.8</v>
          </cell>
        </row>
        <row r="1566">
          <cell r="D1566" t="str">
            <v>MARACANAÚ</v>
          </cell>
          <cell r="E1566">
            <v>44377</v>
          </cell>
          <cell r="J1566">
            <v>54.5</v>
          </cell>
          <cell r="K1566">
            <v>21.58</v>
          </cell>
          <cell r="M1566">
            <v>119.9</v>
          </cell>
        </row>
        <row r="1567">
          <cell r="D1567" t="str">
            <v>MARACANAÚ</v>
          </cell>
          <cell r="E1567">
            <v>44377</v>
          </cell>
          <cell r="J1567">
            <v>29.9</v>
          </cell>
          <cell r="K1567">
            <v>16.18</v>
          </cell>
          <cell r="M1567">
            <v>89.9</v>
          </cell>
        </row>
        <row r="1568">
          <cell r="D1568" t="str">
            <v>MARACANAÚ</v>
          </cell>
          <cell r="E1568">
            <v>44377</v>
          </cell>
          <cell r="J1568">
            <v>38.799999999999997</v>
          </cell>
          <cell r="K1568">
            <v>17.96</v>
          </cell>
          <cell r="M1568">
            <v>99.8</v>
          </cell>
        </row>
        <row r="1569">
          <cell r="D1569" t="str">
            <v>MARACANAÚ</v>
          </cell>
          <cell r="E1569">
            <v>44377</v>
          </cell>
          <cell r="J1569">
            <v>66.900000000000006</v>
          </cell>
          <cell r="K1569">
            <v>61.16</v>
          </cell>
          <cell r="M1569">
            <v>169.9</v>
          </cell>
        </row>
        <row r="1570">
          <cell r="D1570" t="str">
            <v>MARACANAÚ</v>
          </cell>
          <cell r="E1570">
            <v>44377</v>
          </cell>
          <cell r="J1570">
            <v>49.9</v>
          </cell>
          <cell r="K1570">
            <v>19.78</v>
          </cell>
          <cell r="M1570">
            <v>109.9</v>
          </cell>
        </row>
        <row r="1571">
          <cell r="D1571" t="str">
            <v>MARACANAÚ</v>
          </cell>
          <cell r="E1571">
            <v>44377</v>
          </cell>
          <cell r="J1571">
            <v>59.9</v>
          </cell>
          <cell r="K1571">
            <v>22.76</v>
          </cell>
          <cell r="M1571">
            <v>122.08</v>
          </cell>
        </row>
        <row r="1572">
          <cell r="D1572" t="str">
            <v>MARACANAÚ</v>
          </cell>
          <cell r="E1572">
            <v>44377</v>
          </cell>
          <cell r="J1572">
            <v>40</v>
          </cell>
          <cell r="K1572">
            <v>17.43</v>
          </cell>
          <cell r="M1572">
            <v>96.75</v>
          </cell>
        </row>
        <row r="1573">
          <cell r="D1573" t="str">
            <v>MARACANAÚ</v>
          </cell>
          <cell r="E1573">
            <v>44377</v>
          </cell>
          <cell r="J1573">
            <v>35</v>
          </cell>
          <cell r="K1573">
            <v>16.18</v>
          </cell>
          <cell r="M1573">
            <v>89.9</v>
          </cell>
        </row>
        <row r="1574">
          <cell r="D1574" t="str">
            <v>MARACANAÚ</v>
          </cell>
          <cell r="E1574">
            <v>44377</v>
          </cell>
          <cell r="J1574">
            <v>35.9</v>
          </cell>
          <cell r="K1574">
            <v>16.18</v>
          </cell>
          <cell r="M1574">
            <v>89.9</v>
          </cell>
        </row>
        <row r="1575">
          <cell r="D1575" t="str">
            <v>MARACANAÚ</v>
          </cell>
          <cell r="E1575">
            <v>44377</v>
          </cell>
          <cell r="J1575">
            <v>44.9</v>
          </cell>
          <cell r="K1575">
            <v>17.98</v>
          </cell>
          <cell r="M1575">
            <v>99.9</v>
          </cell>
        </row>
        <row r="1576">
          <cell r="D1576" t="str">
            <v>MARACANAÚ</v>
          </cell>
          <cell r="E1576">
            <v>44377</v>
          </cell>
          <cell r="J1576">
            <v>58.9</v>
          </cell>
          <cell r="K1576">
            <v>21.04</v>
          </cell>
          <cell r="M1576">
            <v>116.91</v>
          </cell>
        </row>
        <row r="1577">
          <cell r="D1577" t="str">
            <v>MARACANAÚ</v>
          </cell>
          <cell r="E1577">
            <v>44377</v>
          </cell>
          <cell r="J1577">
            <v>68</v>
          </cell>
          <cell r="K1577">
            <v>32.94</v>
          </cell>
          <cell r="M1577">
            <v>137.52000000000001</v>
          </cell>
        </row>
        <row r="1578">
          <cell r="D1578" t="str">
            <v>MARACANAÚ</v>
          </cell>
          <cell r="E1578">
            <v>44377</v>
          </cell>
          <cell r="J1578">
            <v>66</v>
          </cell>
          <cell r="K1578">
            <v>22.5</v>
          </cell>
          <cell r="M1578">
            <v>125</v>
          </cell>
        </row>
        <row r="1579">
          <cell r="D1579" t="str">
            <v>MARACANAÚ</v>
          </cell>
          <cell r="E1579">
            <v>44377</v>
          </cell>
          <cell r="J1579">
            <v>22.2</v>
          </cell>
          <cell r="K1579">
            <v>12.58</v>
          </cell>
          <cell r="M1579">
            <v>69.900000000000006</v>
          </cell>
        </row>
        <row r="1580">
          <cell r="D1580" t="str">
            <v>MARACANAÚ</v>
          </cell>
          <cell r="E1580">
            <v>44377</v>
          </cell>
          <cell r="J1580">
            <v>40.76</v>
          </cell>
          <cell r="K1580">
            <v>16.18</v>
          </cell>
          <cell r="M1580">
            <v>89.91</v>
          </cell>
        </row>
        <row r="1581">
          <cell r="D1581" t="str">
            <v>MARACANAÚ</v>
          </cell>
          <cell r="E1581">
            <v>44377</v>
          </cell>
          <cell r="J1581">
            <v>74.900000000000006</v>
          </cell>
          <cell r="K1581">
            <v>30.25</v>
          </cell>
          <cell r="M1581">
            <v>137.37</v>
          </cell>
        </row>
        <row r="1582">
          <cell r="D1582" t="str">
            <v>MARACANAÚ</v>
          </cell>
          <cell r="E1582">
            <v>44377</v>
          </cell>
          <cell r="J1582">
            <v>48.77</v>
          </cell>
          <cell r="K1582">
            <v>18.91</v>
          </cell>
          <cell r="M1582">
            <v>99.14</v>
          </cell>
        </row>
        <row r="1583">
          <cell r="D1583" t="str">
            <v>MARACANAÚ</v>
          </cell>
          <cell r="E1583">
            <v>44377</v>
          </cell>
          <cell r="J1583">
            <v>19.91</v>
          </cell>
          <cell r="K1583">
            <v>11.07</v>
          </cell>
          <cell r="M1583">
            <v>61.51</v>
          </cell>
        </row>
        <row r="1584">
          <cell r="D1584" t="str">
            <v>MARACANAÚ</v>
          </cell>
          <cell r="E1584">
            <v>44377</v>
          </cell>
          <cell r="J1584">
            <v>72.900000000000006</v>
          </cell>
          <cell r="K1584">
            <v>30.71</v>
          </cell>
          <cell r="M1584">
            <v>133.77000000000001</v>
          </cell>
        </row>
        <row r="1585">
          <cell r="D1585" t="str">
            <v>MARACANAÚ</v>
          </cell>
          <cell r="E1585">
            <v>44377</v>
          </cell>
          <cell r="J1585">
            <v>35.409999999999997</v>
          </cell>
          <cell r="K1585">
            <v>14.38</v>
          </cell>
          <cell r="M1585">
            <v>79.900000000000006</v>
          </cell>
        </row>
        <row r="1586">
          <cell r="D1586" t="str">
            <v>MARACANAÚ</v>
          </cell>
          <cell r="E1586">
            <v>44377</v>
          </cell>
          <cell r="J1586">
            <v>72.900000000000006</v>
          </cell>
          <cell r="K1586">
            <v>22.5</v>
          </cell>
          <cell r="M1586">
            <v>125</v>
          </cell>
        </row>
        <row r="1587">
          <cell r="D1587" t="str">
            <v>MARACANAÚ</v>
          </cell>
          <cell r="E1587">
            <v>44377</v>
          </cell>
          <cell r="J1587">
            <v>48</v>
          </cell>
          <cell r="K1587">
            <v>16.98</v>
          </cell>
          <cell r="M1587">
            <v>94.44</v>
          </cell>
        </row>
        <row r="1588">
          <cell r="D1588" t="str">
            <v>MARACANAÚ</v>
          </cell>
          <cell r="E1588">
            <v>44377</v>
          </cell>
          <cell r="J1588">
            <v>19.899999999999999</v>
          </cell>
          <cell r="K1588">
            <v>10.78</v>
          </cell>
          <cell r="M1588">
            <v>59.9</v>
          </cell>
        </row>
        <row r="1589">
          <cell r="D1589" t="str">
            <v>MARACANAÚ</v>
          </cell>
          <cell r="E1589">
            <v>44377</v>
          </cell>
          <cell r="J1589">
            <v>20</v>
          </cell>
          <cell r="K1589">
            <v>10.8</v>
          </cell>
          <cell r="M1589">
            <v>60</v>
          </cell>
        </row>
        <row r="1590">
          <cell r="D1590" t="str">
            <v>MARACANAÚ</v>
          </cell>
          <cell r="E1590">
            <v>44377</v>
          </cell>
          <cell r="J1590">
            <v>20</v>
          </cell>
          <cell r="K1590">
            <v>10.78</v>
          </cell>
          <cell r="M1590">
            <v>59.9</v>
          </cell>
        </row>
        <row r="1591">
          <cell r="D1591" t="str">
            <v>MARACANAÚ</v>
          </cell>
          <cell r="E1591">
            <v>44377</v>
          </cell>
          <cell r="J1591">
            <v>29</v>
          </cell>
          <cell r="K1591">
            <v>12.58</v>
          </cell>
          <cell r="M1591">
            <v>69.900000000000006</v>
          </cell>
        </row>
        <row r="1592">
          <cell r="D1592" t="str">
            <v>MARACANAÚ</v>
          </cell>
          <cell r="E1592">
            <v>44377</v>
          </cell>
          <cell r="J1592">
            <v>30</v>
          </cell>
          <cell r="K1592">
            <v>12.6</v>
          </cell>
          <cell r="M1592">
            <v>70</v>
          </cell>
        </row>
        <row r="1593">
          <cell r="D1593" t="str">
            <v>MARACANAÚ</v>
          </cell>
          <cell r="E1593">
            <v>44377</v>
          </cell>
          <cell r="J1593">
            <v>21.9</v>
          </cell>
          <cell r="K1593">
            <v>10.78</v>
          </cell>
          <cell r="M1593">
            <v>59.9</v>
          </cell>
        </row>
        <row r="1594">
          <cell r="D1594" t="str">
            <v>MARACANAÚ</v>
          </cell>
          <cell r="E1594">
            <v>44377</v>
          </cell>
          <cell r="J1594">
            <v>27.72</v>
          </cell>
          <cell r="K1594">
            <v>12.41</v>
          </cell>
          <cell r="M1594">
            <v>67.23</v>
          </cell>
        </row>
        <row r="1595">
          <cell r="D1595" t="str">
            <v>MARACANAÚ</v>
          </cell>
          <cell r="E1595">
            <v>44377</v>
          </cell>
          <cell r="J1595">
            <v>72.900000000000006</v>
          </cell>
          <cell r="K1595">
            <v>30.41</v>
          </cell>
          <cell r="M1595">
            <v>130.16</v>
          </cell>
        </row>
        <row r="1596">
          <cell r="D1596" t="str">
            <v>MARACANAÚ</v>
          </cell>
          <cell r="E1596">
            <v>44377</v>
          </cell>
          <cell r="J1596">
            <v>20</v>
          </cell>
          <cell r="K1596">
            <v>10.38</v>
          </cell>
          <cell r="M1596">
            <v>57.2</v>
          </cell>
        </row>
        <row r="1597">
          <cell r="D1597" t="str">
            <v>MARACANAÚ</v>
          </cell>
          <cell r="E1597">
            <v>44377</v>
          </cell>
          <cell r="J1597">
            <v>38.909999999999997</v>
          </cell>
          <cell r="K1597">
            <v>14.38</v>
          </cell>
          <cell r="M1597">
            <v>79.900000000000006</v>
          </cell>
        </row>
        <row r="1598">
          <cell r="D1598" t="str">
            <v>MARACANAÚ</v>
          </cell>
          <cell r="E1598">
            <v>44377</v>
          </cell>
          <cell r="J1598">
            <v>31</v>
          </cell>
          <cell r="K1598">
            <v>12.58</v>
          </cell>
          <cell r="M1598">
            <v>69.900000000000006</v>
          </cell>
        </row>
        <row r="1599">
          <cell r="D1599" t="str">
            <v>MARACANAÚ</v>
          </cell>
          <cell r="E1599">
            <v>44377</v>
          </cell>
          <cell r="J1599">
            <v>22.5</v>
          </cell>
          <cell r="K1599">
            <v>10.379999999999999</v>
          </cell>
          <cell r="M1599">
            <v>57.72</v>
          </cell>
        </row>
        <row r="1600">
          <cell r="D1600" t="str">
            <v>MARACANAÚ</v>
          </cell>
          <cell r="E1600">
            <v>44377</v>
          </cell>
          <cell r="J1600">
            <v>26.9</v>
          </cell>
          <cell r="K1600">
            <v>11.32</v>
          </cell>
          <cell r="M1600">
            <v>62.91</v>
          </cell>
        </row>
        <row r="1601">
          <cell r="D1601" t="str">
            <v>MARACANAÚ</v>
          </cell>
          <cell r="E1601">
            <v>44377</v>
          </cell>
          <cell r="J1601">
            <v>19.2</v>
          </cell>
          <cell r="K1601">
            <v>9.93</v>
          </cell>
          <cell r="M1601">
            <v>52.88</v>
          </cell>
        </row>
        <row r="1602">
          <cell r="D1602" t="str">
            <v>MARACANAÚ</v>
          </cell>
          <cell r="E1602">
            <v>44377</v>
          </cell>
          <cell r="J1602">
            <v>19.899999999999999</v>
          </cell>
          <cell r="K1602">
            <v>9.49</v>
          </cell>
          <cell r="M1602">
            <v>52.71</v>
          </cell>
        </row>
        <row r="1603">
          <cell r="D1603" t="str">
            <v>MARACANAÚ</v>
          </cell>
          <cell r="E1603">
            <v>44377</v>
          </cell>
          <cell r="J1603">
            <v>27.72</v>
          </cell>
          <cell r="K1603">
            <v>10.78</v>
          </cell>
          <cell r="M1603">
            <v>59.9</v>
          </cell>
        </row>
        <row r="1604">
          <cell r="D1604" t="str">
            <v>MARACANAÚ</v>
          </cell>
          <cell r="E1604">
            <v>44377</v>
          </cell>
          <cell r="J1604">
            <v>20</v>
          </cell>
          <cell r="K1604">
            <v>8.98</v>
          </cell>
          <cell r="M1604">
            <v>49.9</v>
          </cell>
        </row>
        <row r="1605">
          <cell r="D1605" t="str">
            <v>MARACANAÚ</v>
          </cell>
          <cell r="E1605">
            <v>44377</v>
          </cell>
          <cell r="J1605">
            <v>22.38</v>
          </cell>
          <cell r="K1605">
            <v>8.98</v>
          </cell>
          <cell r="M1605">
            <v>49.9</v>
          </cell>
        </row>
        <row r="1606">
          <cell r="D1606" t="str">
            <v>MARACANAÚ</v>
          </cell>
          <cell r="E1606">
            <v>44377</v>
          </cell>
          <cell r="J1606">
            <v>26</v>
          </cell>
          <cell r="K1606">
            <v>9.6999999999999993</v>
          </cell>
          <cell r="M1606">
            <v>53.91</v>
          </cell>
        </row>
        <row r="1607">
          <cell r="D1607" t="str">
            <v>MARACANAÚ</v>
          </cell>
          <cell r="E1607">
            <v>44377</v>
          </cell>
          <cell r="J1607">
            <v>13.5</v>
          </cell>
          <cell r="K1607">
            <v>7.3101000000000003</v>
          </cell>
          <cell r="M1607">
            <v>38.76</v>
          </cell>
        </row>
        <row r="1608">
          <cell r="D1608" t="str">
            <v>MARACANAÚ</v>
          </cell>
          <cell r="E1608">
            <v>44377</v>
          </cell>
          <cell r="J1608">
            <v>15</v>
          </cell>
          <cell r="K1608">
            <v>7.18</v>
          </cell>
          <cell r="M1608">
            <v>39.9</v>
          </cell>
        </row>
        <row r="1609">
          <cell r="D1609" t="str">
            <v>MARACANAÚ</v>
          </cell>
          <cell r="E1609">
            <v>44377</v>
          </cell>
          <cell r="J1609">
            <v>15</v>
          </cell>
          <cell r="K1609">
            <v>7.18</v>
          </cell>
          <cell r="M1609">
            <v>39.9</v>
          </cell>
        </row>
        <row r="1610">
          <cell r="D1610" t="str">
            <v>MARACANAÚ</v>
          </cell>
          <cell r="E1610">
            <v>44377</v>
          </cell>
          <cell r="J1610">
            <v>15</v>
          </cell>
          <cell r="K1610">
            <v>7.16</v>
          </cell>
          <cell r="M1610">
            <v>39.799999999999997</v>
          </cell>
        </row>
        <row r="1611">
          <cell r="D1611" t="str">
            <v>MARACANAÚ</v>
          </cell>
          <cell r="E1611">
            <v>44377</v>
          </cell>
          <cell r="J1611">
            <v>59.9</v>
          </cell>
          <cell r="K1611">
            <v>19.22</v>
          </cell>
          <cell r="M1611">
            <v>96.53</v>
          </cell>
        </row>
        <row r="1612">
          <cell r="D1612" t="str">
            <v>MARACANAÚ</v>
          </cell>
          <cell r="E1612">
            <v>44377</v>
          </cell>
          <cell r="J1612">
            <v>23.9</v>
          </cell>
          <cell r="K1612">
            <v>8.98</v>
          </cell>
          <cell r="M1612">
            <v>49.9</v>
          </cell>
        </row>
        <row r="1613">
          <cell r="D1613" t="str">
            <v>MARACANAÚ</v>
          </cell>
          <cell r="E1613">
            <v>44377</v>
          </cell>
          <cell r="J1613">
            <v>23.9</v>
          </cell>
          <cell r="K1613">
            <v>8.98</v>
          </cell>
          <cell r="M1613">
            <v>49.9</v>
          </cell>
        </row>
        <row r="1614">
          <cell r="D1614" t="str">
            <v>MARACANAÚ</v>
          </cell>
          <cell r="E1614">
            <v>44377</v>
          </cell>
          <cell r="J1614">
            <v>12.99</v>
          </cell>
          <cell r="K1614">
            <v>6.46</v>
          </cell>
          <cell r="M1614">
            <v>35.909999999999997</v>
          </cell>
        </row>
        <row r="1615">
          <cell r="D1615" t="str">
            <v>MARACANAÚ</v>
          </cell>
          <cell r="E1615">
            <v>44377</v>
          </cell>
          <cell r="J1615">
            <v>12.99</v>
          </cell>
          <cell r="K1615">
            <v>6.46</v>
          </cell>
          <cell r="M1615">
            <v>35.909999999999997</v>
          </cell>
        </row>
        <row r="1616">
          <cell r="D1616" t="str">
            <v>MARACANAÚ</v>
          </cell>
          <cell r="E1616">
            <v>44377</v>
          </cell>
          <cell r="J1616">
            <v>12.74</v>
          </cell>
          <cell r="K1616">
            <v>6.32</v>
          </cell>
          <cell r="M1616">
            <v>35.11</v>
          </cell>
        </row>
        <row r="1617">
          <cell r="D1617" t="str">
            <v>MARACANAÚ</v>
          </cell>
          <cell r="E1617">
            <v>44377</v>
          </cell>
          <cell r="J1617">
            <v>12.74</v>
          </cell>
          <cell r="K1617">
            <v>6.32</v>
          </cell>
          <cell r="M1617">
            <v>35.11</v>
          </cell>
        </row>
        <row r="1618">
          <cell r="D1618" t="str">
            <v>MARACANAÚ</v>
          </cell>
          <cell r="E1618">
            <v>44377</v>
          </cell>
          <cell r="J1618">
            <v>13.2</v>
          </cell>
          <cell r="K1618">
            <v>6.3</v>
          </cell>
          <cell r="M1618">
            <v>35</v>
          </cell>
        </row>
        <row r="1619">
          <cell r="D1619" t="str">
            <v>MARACANAÚ</v>
          </cell>
          <cell r="E1619">
            <v>44377</v>
          </cell>
          <cell r="J1619">
            <v>17.5</v>
          </cell>
          <cell r="K1619">
            <v>7.18</v>
          </cell>
          <cell r="M1619">
            <v>39.9</v>
          </cell>
        </row>
        <row r="1620">
          <cell r="D1620" t="str">
            <v>MARACANAÚ</v>
          </cell>
          <cell r="E1620">
            <v>44377</v>
          </cell>
          <cell r="J1620">
            <v>15</v>
          </cell>
          <cell r="K1620">
            <v>6.32</v>
          </cell>
          <cell r="M1620">
            <v>35.11</v>
          </cell>
        </row>
        <row r="1621">
          <cell r="D1621" t="str">
            <v>MARACANAÚ</v>
          </cell>
          <cell r="E1621">
            <v>44377</v>
          </cell>
          <cell r="J1621">
            <v>15</v>
          </cell>
          <cell r="K1621">
            <v>6.32</v>
          </cell>
          <cell r="M1621">
            <v>35.11</v>
          </cell>
        </row>
        <row r="1622">
          <cell r="D1622" t="str">
            <v>MARACANAÚ</v>
          </cell>
          <cell r="E1622">
            <v>44377</v>
          </cell>
          <cell r="J1622">
            <v>15</v>
          </cell>
          <cell r="K1622">
            <v>6.32</v>
          </cell>
          <cell r="M1622">
            <v>35.11</v>
          </cell>
        </row>
        <row r="1623">
          <cell r="D1623" t="str">
            <v>MARACANAÚ</v>
          </cell>
          <cell r="E1623">
            <v>44377</v>
          </cell>
          <cell r="J1623">
            <v>19.36</v>
          </cell>
          <cell r="K1623">
            <v>7.18</v>
          </cell>
          <cell r="M1623">
            <v>39.9</v>
          </cell>
        </row>
        <row r="1624">
          <cell r="D1624" t="str">
            <v>MARACANAÚ</v>
          </cell>
          <cell r="E1624">
            <v>44377</v>
          </cell>
          <cell r="J1624">
            <v>7.26</v>
          </cell>
          <cell r="K1624">
            <v>4.5</v>
          </cell>
          <cell r="M1624">
            <v>25</v>
          </cell>
        </row>
        <row r="1625">
          <cell r="D1625" t="str">
            <v>MARACANAÚ</v>
          </cell>
          <cell r="E1625">
            <v>44377</v>
          </cell>
          <cell r="J1625">
            <v>7.26</v>
          </cell>
          <cell r="K1625">
            <v>4.5</v>
          </cell>
          <cell r="M1625">
            <v>25</v>
          </cell>
        </row>
        <row r="1626">
          <cell r="D1626" t="str">
            <v>MARACANAÚ</v>
          </cell>
          <cell r="E1626">
            <v>44377</v>
          </cell>
          <cell r="J1626">
            <v>13.79</v>
          </cell>
          <cell r="K1626">
            <v>5.65</v>
          </cell>
          <cell r="M1626">
            <v>31.41</v>
          </cell>
        </row>
        <row r="1627">
          <cell r="D1627" t="str">
            <v>MARACANAÚ</v>
          </cell>
          <cell r="E1627">
            <v>44377</v>
          </cell>
          <cell r="J1627">
            <v>17.5</v>
          </cell>
          <cell r="K1627">
            <v>6.48</v>
          </cell>
          <cell r="M1627">
            <v>35.6</v>
          </cell>
        </row>
        <row r="1628">
          <cell r="D1628" t="str">
            <v>MARACANAÚ</v>
          </cell>
          <cell r="E1628">
            <v>44377</v>
          </cell>
          <cell r="J1628">
            <v>14.3</v>
          </cell>
          <cell r="K1628">
            <v>5.38</v>
          </cell>
          <cell r="M1628">
            <v>29.9</v>
          </cell>
        </row>
        <row r="1629">
          <cell r="D1629" t="str">
            <v>MARACANAÚ</v>
          </cell>
          <cell r="E1629">
            <v>44377</v>
          </cell>
          <cell r="J1629">
            <v>8.99</v>
          </cell>
          <cell r="K1629">
            <v>4.12</v>
          </cell>
          <cell r="M1629">
            <v>22.9</v>
          </cell>
        </row>
        <row r="1630">
          <cell r="D1630" t="str">
            <v>MARACANAÚ</v>
          </cell>
          <cell r="E1630">
            <v>44377</v>
          </cell>
          <cell r="J1630">
            <v>9.6</v>
          </cell>
          <cell r="K1630">
            <v>4.63</v>
          </cell>
          <cell r="M1630">
            <v>24</v>
          </cell>
        </row>
        <row r="1631">
          <cell r="D1631" t="str">
            <v>MARACANAÚ</v>
          </cell>
          <cell r="E1631">
            <v>44377</v>
          </cell>
          <cell r="J1631">
            <v>10.89</v>
          </cell>
          <cell r="K1631">
            <v>4.5</v>
          </cell>
          <cell r="M1631">
            <v>25</v>
          </cell>
        </row>
        <row r="1632">
          <cell r="D1632" t="str">
            <v>MARACANAÚ</v>
          </cell>
          <cell r="E1632">
            <v>44377</v>
          </cell>
          <cell r="J1632">
            <v>23.76</v>
          </cell>
          <cell r="K1632">
            <v>7.18</v>
          </cell>
          <cell r="M1632">
            <v>39.9</v>
          </cell>
        </row>
        <row r="1633">
          <cell r="D1633" t="str">
            <v>MARACANAÚ</v>
          </cell>
          <cell r="E1633">
            <v>44377</v>
          </cell>
          <cell r="J1633">
            <v>10</v>
          </cell>
          <cell r="K1633">
            <v>3.94</v>
          </cell>
          <cell r="M1633">
            <v>21.91</v>
          </cell>
        </row>
        <row r="1634">
          <cell r="D1634" t="str">
            <v>MARACANAÚ</v>
          </cell>
          <cell r="E1634">
            <v>44377</v>
          </cell>
          <cell r="J1634">
            <v>55.8</v>
          </cell>
          <cell r="K1634">
            <v>17.739999999999998</v>
          </cell>
          <cell r="M1634">
            <v>81.34</v>
          </cell>
        </row>
        <row r="1635">
          <cell r="D1635" t="str">
            <v>MARACANAÚ</v>
          </cell>
          <cell r="E1635">
            <v>44377</v>
          </cell>
          <cell r="J1635">
            <v>4.8</v>
          </cell>
          <cell r="K1635">
            <v>2.7</v>
          </cell>
          <cell r="M1635">
            <v>15</v>
          </cell>
        </row>
        <row r="1636">
          <cell r="D1636" t="str">
            <v>MARACANAÚ</v>
          </cell>
          <cell r="E1636">
            <v>44377</v>
          </cell>
          <cell r="J1636">
            <v>5</v>
          </cell>
          <cell r="K1636">
            <v>2.7</v>
          </cell>
          <cell r="M1636">
            <v>15</v>
          </cell>
        </row>
        <row r="1637">
          <cell r="D1637" t="str">
            <v>MARACANAÚ</v>
          </cell>
          <cell r="E1637">
            <v>44377</v>
          </cell>
          <cell r="J1637">
            <v>16</v>
          </cell>
          <cell r="K1637">
            <v>5.09</v>
          </cell>
          <cell r="M1637">
            <v>28.3</v>
          </cell>
        </row>
        <row r="1638">
          <cell r="D1638" t="str">
            <v>MARACANAÚ</v>
          </cell>
          <cell r="E1638">
            <v>44377</v>
          </cell>
          <cell r="J1638">
            <v>49.9</v>
          </cell>
          <cell r="K1638">
            <v>17.989999999999998</v>
          </cell>
          <cell r="M1638">
            <v>74.95</v>
          </cell>
        </row>
        <row r="1639">
          <cell r="D1639" t="str">
            <v>MARACANAÚ</v>
          </cell>
          <cell r="E1639">
            <v>44377</v>
          </cell>
          <cell r="J1639">
            <v>7.5</v>
          </cell>
          <cell r="K1639">
            <v>3.15</v>
          </cell>
          <cell r="M1639">
            <v>17.510000000000002</v>
          </cell>
        </row>
        <row r="1640">
          <cell r="D1640" t="str">
            <v>MARACANAÚ</v>
          </cell>
          <cell r="E1640">
            <v>44377</v>
          </cell>
          <cell r="J1640">
            <v>5.5</v>
          </cell>
          <cell r="K1640">
            <v>2.68</v>
          </cell>
          <cell r="M1640">
            <v>14.9</v>
          </cell>
        </row>
        <row r="1641">
          <cell r="D1641" t="str">
            <v>MARACANAÚ</v>
          </cell>
          <cell r="E1641">
            <v>44377</v>
          </cell>
          <cell r="J1641">
            <v>29.9</v>
          </cell>
          <cell r="K1641">
            <v>10.16</v>
          </cell>
          <cell r="M1641">
            <v>46.7</v>
          </cell>
        </row>
        <row r="1642">
          <cell r="D1642" t="str">
            <v>MARACANAÚ</v>
          </cell>
          <cell r="E1642">
            <v>44377</v>
          </cell>
          <cell r="J1642">
            <v>9.9</v>
          </cell>
          <cell r="K1642">
            <v>3.58</v>
          </cell>
          <cell r="M1642">
            <v>19.899999999999999</v>
          </cell>
        </row>
        <row r="1643">
          <cell r="D1643" t="str">
            <v>MARACANAÚ</v>
          </cell>
          <cell r="E1643">
            <v>44377</v>
          </cell>
          <cell r="J1643">
            <v>19.899999999999999</v>
          </cell>
          <cell r="K1643">
            <v>6.2</v>
          </cell>
          <cell r="M1643">
            <v>31.24</v>
          </cell>
        </row>
        <row r="1644">
          <cell r="D1644" t="str">
            <v>MARACANAÚ</v>
          </cell>
          <cell r="E1644">
            <v>44377</v>
          </cell>
          <cell r="J1644">
            <v>4.7</v>
          </cell>
          <cell r="K1644">
            <v>2.16</v>
          </cell>
          <cell r="M1644">
            <v>12</v>
          </cell>
        </row>
        <row r="1645">
          <cell r="D1645" t="str">
            <v>MARACANAÚ</v>
          </cell>
          <cell r="E1645">
            <v>44377</v>
          </cell>
          <cell r="J1645">
            <v>24</v>
          </cell>
          <cell r="K1645">
            <v>7.0701000000000001</v>
          </cell>
          <cell r="M1645">
            <v>36.18</v>
          </cell>
        </row>
        <row r="1646">
          <cell r="D1646" t="str">
            <v>MARACANAÚ</v>
          </cell>
          <cell r="E1646">
            <v>44377</v>
          </cell>
          <cell r="J1646">
            <v>52.9</v>
          </cell>
          <cell r="K1646">
            <v>14.52</v>
          </cell>
          <cell r="M1646">
            <v>70.03</v>
          </cell>
        </row>
        <row r="1647">
          <cell r="D1647" t="str">
            <v>MARACANAÚ</v>
          </cell>
          <cell r="E1647">
            <v>44377</v>
          </cell>
          <cell r="J1647">
            <v>4.5</v>
          </cell>
          <cell r="K1647">
            <v>1.93</v>
          </cell>
          <cell r="M1647">
            <v>9</v>
          </cell>
        </row>
        <row r="1648">
          <cell r="D1648" t="str">
            <v>MARACANAÚ</v>
          </cell>
          <cell r="E1648">
            <v>44377</v>
          </cell>
          <cell r="J1648">
            <v>4.8</v>
          </cell>
          <cell r="K1648">
            <v>1.91</v>
          </cell>
          <cell r="M1648">
            <v>8.77</v>
          </cell>
        </row>
        <row r="1649">
          <cell r="D1649" t="str">
            <v>MARACANAÚ</v>
          </cell>
          <cell r="E1649">
            <v>44377</v>
          </cell>
          <cell r="J1649">
            <v>3.9</v>
          </cell>
          <cell r="K1649">
            <v>1.46</v>
          </cell>
          <cell r="M1649">
            <v>6.26</v>
          </cell>
        </row>
        <row r="1650">
          <cell r="D1650" t="str">
            <v>MARACANAÚ</v>
          </cell>
          <cell r="E1650">
            <v>44377</v>
          </cell>
          <cell r="J1650">
            <v>0</v>
          </cell>
          <cell r="K1650">
            <v>0</v>
          </cell>
          <cell r="M1650">
            <v>0</v>
          </cell>
        </row>
        <row r="1651">
          <cell r="D1651" t="str">
            <v>MARACANAÚ</v>
          </cell>
          <cell r="E1651">
            <v>44377</v>
          </cell>
          <cell r="J1651">
            <v>0</v>
          </cell>
          <cell r="K1651">
            <v>0</v>
          </cell>
          <cell r="M1651">
            <v>0</v>
          </cell>
        </row>
        <row r="1652">
          <cell r="D1652" t="str">
            <v>MARACANAÚ</v>
          </cell>
          <cell r="E1652">
            <v>44377</v>
          </cell>
          <cell r="J1652">
            <v>14.9</v>
          </cell>
          <cell r="K1652">
            <v>4.07</v>
          </cell>
          <cell r="M1652">
            <v>17.89</v>
          </cell>
        </row>
        <row r="1653">
          <cell r="D1653" t="str">
            <v>MARACANAÚ</v>
          </cell>
          <cell r="E1653">
            <v>44377</v>
          </cell>
          <cell r="J1653">
            <v>54.9</v>
          </cell>
          <cell r="K1653">
            <v>14.23</v>
          </cell>
          <cell r="M1653">
            <v>67.05</v>
          </cell>
        </row>
        <row r="1654">
          <cell r="D1654" t="str">
            <v>MARACANAÚ</v>
          </cell>
          <cell r="E1654">
            <v>44377</v>
          </cell>
          <cell r="J1654">
            <v>56.9</v>
          </cell>
          <cell r="K1654">
            <v>160.56</v>
          </cell>
          <cell r="M1654">
            <v>202.31</v>
          </cell>
        </row>
        <row r="1655">
          <cell r="D1655" t="str">
            <v>MARACANAÚ</v>
          </cell>
          <cell r="E1655">
            <v>44377</v>
          </cell>
          <cell r="J1655">
            <v>353</v>
          </cell>
          <cell r="K1655">
            <v>84.77000000000001</v>
          </cell>
          <cell r="M1655">
            <v>417.25</v>
          </cell>
        </row>
        <row r="1656">
          <cell r="D1656" t="str">
            <v>MARACANAÚ</v>
          </cell>
          <cell r="E1656">
            <v>44377</v>
          </cell>
          <cell r="J1656">
            <v>99.9</v>
          </cell>
          <cell r="K1656">
            <v>24.1</v>
          </cell>
          <cell r="M1656">
            <v>101.4</v>
          </cell>
        </row>
        <row r="1657">
          <cell r="D1657" t="str">
            <v>NORTH SHOPPING</v>
          </cell>
          <cell r="E1657">
            <v>44377</v>
          </cell>
          <cell r="J1657">
            <v>3172.5</v>
          </cell>
          <cell r="K1657">
            <v>2102.922</v>
          </cell>
          <cell r="M1657">
            <v>10883.25</v>
          </cell>
        </row>
        <row r="1658">
          <cell r="D1658" t="str">
            <v>NORTH SHOPPING</v>
          </cell>
          <cell r="E1658">
            <v>44377</v>
          </cell>
          <cell r="J1658">
            <v>2317.1000000000004</v>
          </cell>
          <cell r="K1658">
            <v>1325.7002</v>
          </cell>
          <cell r="M1658">
            <v>7110.51</v>
          </cell>
        </row>
        <row r="1659">
          <cell r="D1659" t="str">
            <v>NORTH SHOPPING</v>
          </cell>
          <cell r="E1659">
            <v>44377</v>
          </cell>
          <cell r="J1659">
            <v>1762.5</v>
          </cell>
          <cell r="K1659">
            <v>1262.2</v>
          </cell>
          <cell r="M1659">
            <v>5987.5</v>
          </cell>
        </row>
        <row r="1660">
          <cell r="D1660" t="str">
            <v>NORTH SHOPPING</v>
          </cell>
          <cell r="E1660">
            <v>44377</v>
          </cell>
          <cell r="J1660">
            <v>1747.5000000000002</v>
          </cell>
          <cell r="K1660">
            <v>1163.28</v>
          </cell>
          <cell r="M1660">
            <v>5724.75</v>
          </cell>
        </row>
        <row r="1661">
          <cell r="D1661" t="str">
            <v>NORTH SHOPPING</v>
          </cell>
          <cell r="E1661">
            <v>44377</v>
          </cell>
          <cell r="J1661">
            <v>1677.9</v>
          </cell>
          <cell r="K1661">
            <v>911.47979999999995</v>
          </cell>
          <cell r="M1661">
            <v>5059.1099999999997</v>
          </cell>
        </row>
        <row r="1662">
          <cell r="D1662" t="str">
            <v>NORTH SHOPPING</v>
          </cell>
          <cell r="E1662">
            <v>44377</v>
          </cell>
          <cell r="J1662">
            <v>1258.2</v>
          </cell>
          <cell r="K1662">
            <v>820.43999999999994</v>
          </cell>
          <cell r="M1662">
            <v>4318.2</v>
          </cell>
        </row>
        <row r="1663">
          <cell r="D1663" t="str">
            <v>NORTH SHOPPING</v>
          </cell>
          <cell r="E1663">
            <v>44377</v>
          </cell>
          <cell r="J1663">
            <v>1422</v>
          </cell>
          <cell r="K1663">
            <v>895.12020000000007</v>
          </cell>
          <cell r="M1663">
            <v>4473.18</v>
          </cell>
        </row>
        <row r="1664">
          <cell r="D1664" t="str">
            <v>NORTH SHOPPING</v>
          </cell>
          <cell r="E1664">
            <v>44377</v>
          </cell>
          <cell r="J1664">
            <v>1343</v>
          </cell>
          <cell r="K1664">
            <v>838.98059999999998</v>
          </cell>
          <cell r="M1664">
            <v>4156.67</v>
          </cell>
        </row>
        <row r="1665">
          <cell r="D1665" t="str">
            <v>NORTH SHOPPING</v>
          </cell>
          <cell r="E1665">
            <v>44377</v>
          </cell>
          <cell r="J1665">
            <v>908.60000000000014</v>
          </cell>
          <cell r="K1665">
            <v>581.50959999999998</v>
          </cell>
          <cell r="M1665">
            <v>3214.6800000000003</v>
          </cell>
        </row>
        <row r="1666">
          <cell r="D1666" t="str">
            <v>NORTH SHOPPING</v>
          </cell>
          <cell r="E1666">
            <v>44377</v>
          </cell>
          <cell r="J1666">
            <v>739.69999999999993</v>
          </cell>
          <cell r="K1666">
            <v>515.21990000000005</v>
          </cell>
          <cell r="M1666">
            <v>2857.14</v>
          </cell>
        </row>
        <row r="1667">
          <cell r="D1667" t="str">
            <v>NORTH SHOPPING</v>
          </cell>
          <cell r="E1667">
            <v>44377</v>
          </cell>
          <cell r="J1667">
            <v>1653.7</v>
          </cell>
          <cell r="K1667">
            <v>741.86959999999999</v>
          </cell>
          <cell r="M1667">
            <v>3941.51</v>
          </cell>
        </row>
        <row r="1668">
          <cell r="D1668" t="str">
            <v>NORTH SHOPPING</v>
          </cell>
          <cell r="E1668">
            <v>44377</v>
          </cell>
          <cell r="J1668">
            <v>3595.0000000000005</v>
          </cell>
          <cell r="K1668">
            <v>1401.66</v>
          </cell>
          <cell r="M1668">
            <v>6367</v>
          </cell>
        </row>
        <row r="1669">
          <cell r="D1669" t="str">
            <v>NORTH SHOPPING</v>
          </cell>
          <cell r="E1669">
            <v>44377</v>
          </cell>
          <cell r="J1669">
            <v>759</v>
          </cell>
          <cell r="K1669">
            <v>466.36040000000003</v>
          </cell>
          <cell r="M1669">
            <v>2590.94</v>
          </cell>
        </row>
        <row r="1670">
          <cell r="D1670" t="str">
            <v>NORTH SHOPPING</v>
          </cell>
          <cell r="E1670">
            <v>44377</v>
          </cell>
          <cell r="J1670">
            <v>1975</v>
          </cell>
          <cell r="K1670">
            <v>867.68999999999994</v>
          </cell>
          <cell r="M1670">
            <v>4191.25</v>
          </cell>
        </row>
        <row r="1671">
          <cell r="D1671" t="str">
            <v>NORTH SHOPPING</v>
          </cell>
          <cell r="E1671">
            <v>44377</v>
          </cell>
          <cell r="J1671">
            <v>2244</v>
          </cell>
          <cell r="K1671">
            <v>952.23119999999994</v>
          </cell>
          <cell r="M1671">
            <v>4425.4399999999996</v>
          </cell>
        </row>
        <row r="1672">
          <cell r="D1672" t="str">
            <v>NORTH SHOPPING</v>
          </cell>
          <cell r="E1672">
            <v>44377</v>
          </cell>
          <cell r="J1672">
            <v>2449</v>
          </cell>
          <cell r="K1672">
            <v>1042.2013999999999</v>
          </cell>
          <cell r="M1672">
            <v>4716.6500000000005</v>
          </cell>
        </row>
        <row r="1673">
          <cell r="D1673" t="str">
            <v>NORTH SHOPPING</v>
          </cell>
          <cell r="E1673">
            <v>44377</v>
          </cell>
          <cell r="J1673">
            <v>3091.7000000000003</v>
          </cell>
          <cell r="K1673">
            <v>1197.9197999999999</v>
          </cell>
          <cell r="M1673">
            <v>5462.72</v>
          </cell>
        </row>
        <row r="1674">
          <cell r="D1674" t="str">
            <v>NORTH SHOPPING</v>
          </cell>
          <cell r="E1674">
            <v>44377</v>
          </cell>
          <cell r="J1674">
            <v>629.1</v>
          </cell>
          <cell r="K1674">
            <v>374.82030000000003</v>
          </cell>
          <cell r="M1674">
            <v>2092.3199999999997</v>
          </cell>
        </row>
        <row r="1675">
          <cell r="D1675" t="str">
            <v>NORTH SHOPPING</v>
          </cell>
          <cell r="E1675">
            <v>44377</v>
          </cell>
          <cell r="J1675">
            <v>621</v>
          </cell>
          <cell r="K1675">
            <v>372.78990000000005</v>
          </cell>
          <cell r="M1675">
            <v>2065.0499999999997</v>
          </cell>
        </row>
        <row r="1676">
          <cell r="D1676" t="str">
            <v>NORTH SHOPPING</v>
          </cell>
          <cell r="E1676">
            <v>44377</v>
          </cell>
          <cell r="J1676">
            <v>1194.8999999999999</v>
          </cell>
          <cell r="K1676">
            <v>580.82010000000002</v>
          </cell>
          <cell r="M1676">
            <v>2615.7600000000002</v>
          </cell>
        </row>
        <row r="1677">
          <cell r="D1677" t="str">
            <v>NORTH SHOPPING</v>
          </cell>
          <cell r="E1677">
            <v>44377</v>
          </cell>
          <cell r="J1677">
            <v>629.30000000000007</v>
          </cell>
          <cell r="K1677">
            <v>311.57</v>
          </cell>
          <cell r="M1677">
            <v>1730.96</v>
          </cell>
        </row>
        <row r="1678">
          <cell r="D1678" t="str">
            <v>NORTH SHOPPING</v>
          </cell>
          <cell r="E1678">
            <v>44377</v>
          </cell>
          <cell r="J1678">
            <v>1320</v>
          </cell>
          <cell r="K1678">
            <v>538.03</v>
          </cell>
          <cell r="M1678">
            <v>2567.7999999999997</v>
          </cell>
        </row>
        <row r="1679">
          <cell r="D1679" t="str">
            <v>NORTH SHOPPING</v>
          </cell>
          <cell r="E1679">
            <v>44377</v>
          </cell>
          <cell r="J1679">
            <v>1254</v>
          </cell>
          <cell r="K1679">
            <v>528.3691</v>
          </cell>
          <cell r="M1679">
            <v>2418.3200000000002</v>
          </cell>
        </row>
        <row r="1680">
          <cell r="D1680" t="str">
            <v>NORTH SHOPPING</v>
          </cell>
          <cell r="E1680">
            <v>44377</v>
          </cell>
          <cell r="J1680">
            <v>796.6</v>
          </cell>
          <cell r="K1680">
            <v>395.3306</v>
          </cell>
          <cell r="M1680">
            <v>1810.76</v>
          </cell>
        </row>
        <row r="1681">
          <cell r="D1681" t="str">
            <v>NORTH SHOPPING</v>
          </cell>
          <cell r="E1681">
            <v>44377</v>
          </cell>
          <cell r="J1681">
            <v>324.5</v>
          </cell>
          <cell r="K1681">
            <v>205.2</v>
          </cell>
          <cell r="M1681">
            <v>1135.5</v>
          </cell>
        </row>
        <row r="1682">
          <cell r="D1682" t="str">
            <v>NORTH SHOPPING</v>
          </cell>
          <cell r="E1682">
            <v>44377</v>
          </cell>
          <cell r="J1682">
            <v>647.1</v>
          </cell>
          <cell r="K1682">
            <v>273.6198</v>
          </cell>
          <cell r="M1682">
            <v>1520.28</v>
          </cell>
        </row>
        <row r="1683">
          <cell r="D1683" t="str">
            <v>NORTH SHOPPING</v>
          </cell>
          <cell r="E1683">
            <v>44377</v>
          </cell>
          <cell r="J1683">
            <v>602.1</v>
          </cell>
          <cell r="K1683">
            <v>294.18029999999999</v>
          </cell>
          <cell r="M1683">
            <v>1452.69</v>
          </cell>
        </row>
        <row r="1684">
          <cell r="D1684" t="str">
            <v>NORTH SHOPPING</v>
          </cell>
          <cell r="E1684">
            <v>44377</v>
          </cell>
          <cell r="J1684">
            <v>990</v>
          </cell>
          <cell r="K1684">
            <v>452.35949999999997</v>
          </cell>
          <cell r="M1684">
            <v>1993.6499999999999</v>
          </cell>
        </row>
        <row r="1685">
          <cell r="D1685" t="str">
            <v>NORTH SHOPPING</v>
          </cell>
          <cell r="E1685">
            <v>44377</v>
          </cell>
          <cell r="J1685">
            <v>1122</v>
          </cell>
          <cell r="K1685">
            <v>504.84050000000002</v>
          </cell>
          <cell r="M1685">
            <v>2155.4300000000003</v>
          </cell>
        </row>
        <row r="1686">
          <cell r="D1686" t="str">
            <v>NORTH SHOPPING</v>
          </cell>
          <cell r="E1686">
            <v>44377</v>
          </cell>
          <cell r="J1686">
            <v>279.60000000000002</v>
          </cell>
          <cell r="K1686">
            <v>172.73</v>
          </cell>
          <cell r="M1686">
            <v>959.6</v>
          </cell>
        </row>
        <row r="1687">
          <cell r="D1687" t="str">
            <v>NORTH SHOPPING</v>
          </cell>
          <cell r="E1687">
            <v>44377</v>
          </cell>
          <cell r="J1687">
            <v>460.8</v>
          </cell>
          <cell r="K1687">
            <v>210.4299</v>
          </cell>
          <cell r="M1687">
            <v>1169.1000000000001</v>
          </cell>
        </row>
        <row r="1688">
          <cell r="D1688" t="str">
            <v>NORTH SHOPPING</v>
          </cell>
          <cell r="E1688">
            <v>44377</v>
          </cell>
          <cell r="J1688">
            <v>569</v>
          </cell>
          <cell r="K1688">
            <v>291.52999999999997</v>
          </cell>
          <cell r="M1688">
            <v>1354.8</v>
          </cell>
        </row>
        <row r="1689">
          <cell r="D1689" t="str">
            <v>NORTH SHOPPING</v>
          </cell>
          <cell r="E1689">
            <v>44377</v>
          </cell>
          <cell r="J1689">
            <v>625.9</v>
          </cell>
          <cell r="K1689">
            <v>315.6395</v>
          </cell>
          <cell r="M1689">
            <v>1404.81</v>
          </cell>
        </row>
        <row r="1690">
          <cell r="D1690" t="str">
            <v>NORTH SHOPPING</v>
          </cell>
          <cell r="E1690">
            <v>44377</v>
          </cell>
          <cell r="J1690">
            <v>374.5</v>
          </cell>
          <cell r="K1690">
            <v>243.35000000000002</v>
          </cell>
          <cell r="M1690">
            <v>1077.7</v>
          </cell>
        </row>
        <row r="1691">
          <cell r="D1691" t="str">
            <v>NORTH SHOPPING</v>
          </cell>
          <cell r="E1691">
            <v>44377</v>
          </cell>
          <cell r="J1691">
            <v>749</v>
          </cell>
          <cell r="K1691">
            <v>287.97999999999996</v>
          </cell>
          <cell r="M1691">
            <v>1485.1</v>
          </cell>
        </row>
        <row r="1692">
          <cell r="D1692" t="str">
            <v>NORTH SHOPPING</v>
          </cell>
          <cell r="E1692">
            <v>44377</v>
          </cell>
          <cell r="J1692">
            <v>460.8</v>
          </cell>
          <cell r="K1692">
            <v>227.51009999999999</v>
          </cell>
          <cell r="M1692">
            <v>1134</v>
          </cell>
        </row>
        <row r="1693">
          <cell r="D1693" t="str">
            <v>NORTH SHOPPING</v>
          </cell>
          <cell r="E1693">
            <v>44377</v>
          </cell>
          <cell r="J1693">
            <v>349.65000000000003</v>
          </cell>
          <cell r="K1693">
            <v>173.74979999999999</v>
          </cell>
          <cell r="M1693">
            <v>965.30000000000007</v>
          </cell>
        </row>
        <row r="1694">
          <cell r="D1694" t="str">
            <v>NORTH SHOPPING</v>
          </cell>
          <cell r="E1694">
            <v>44377</v>
          </cell>
          <cell r="J1694">
            <v>414</v>
          </cell>
          <cell r="K1694">
            <v>200.82</v>
          </cell>
          <cell r="M1694">
            <v>1048.6200000000001</v>
          </cell>
        </row>
        <row r="1695">
          <cell r="D1695" t="str">
            <v>NORTH SHOPPING</v>
          </cell>
          <cell r="E1695">
            <v>44377</v>
          </cell>
          <cell r="J1695">
            <v>180</v>
          </cell>
          <cell r="K1695">
            <v>130.44</v>
          </cell>
          <cell r="M1695">
            <v>724.71</v>
          </cell>
        </row>
        <row r="1696">
          <cell r="D1696" t="str">
            <v>NORTH SHOPPING</v>
          </cell>
          <cell r="E1696">
            <v>44377</v>
          </cell>
          <cell r="J1696">
            <v>279.60000000000002</v>
          </cell>
          <cell r="K1696">
            <v>201.22</v>
          </cell>
          <cell r="M1696">
            <v>878.04</v>
          </cell>
        </row>
        <row r="1697">
          <cell r="D1697" t="str">
            <v>NORTH SHOPPING</v>
          </cell>
          <cell r="E1697">
            <v>44377</v>
          </cell>
          <cell r="J1697">
            <v>385</v>
          </cell>
          <cell r="K1697">
            <v>172.3099</v>
          </cell>
          <cell r="M1697">
            <v>953.18999999999994</v>
          </cell>
        </row>
        <row r="1698">
          <cell r="D1698" t="str">
            <v>NORTH SHOPPING</v>
          </cell>
          <cell r="E1698">
            <v>44377</v>
          </cell>
          <cell r="J1698">
            <v>194.70000000000002</v>
          </cell>
          <cell r="K1698">
            <v>129.54990000000001</v>
          </cell>
          <cell r="M1698">
            <v>719.7</v>
          </cell>
        </row>
        <row r="1699">
          <cell r="D1699" t="str">
            <v>NORTH SHOPPING</v>
          </cell>
          <cell r="E1699">
            <v>44377</v>
          </cell>
          <cell r="J1699">
            <v>288</v>
          </cell>
          <cell r="K1699">
            <v>148.5702</v>
          </cell>
          <cell r="M1699">
            <v>825.42</v>
          </cell>
        </row>
        <row r="1700">
          <cell r="D1700" t="str">
            <v>NORTH SHOPPING</v>
          </cell>
          <cell r="E1700">
            <v>44377</v>
          </cell>
          <cell r="J1700">
            <v>180</v>
          </cell>
          <cell r="K1700">
            <v>174.51990000000001</v>
          </cell>
          <cell r="M1700">
            <v>719.7</v>
          </cell>
        </row>
        <row r="1701">
          <cell r="D1701" t="str">
            <v>NORTH SHOPPING</v>
          </cell>
          <cell r="E1701">
            <v>44377</v>
          </cell>
          <cell r="J1701">
            <v>374.5</v>
          </cell>
          <cell r="K1701">
            <v>175.01999999999998</v>
          </cell>
          <cell r="M1701">
            <v>913.55000000000007</v>
          </cell>
        </row>
        <row r="1702">
          <cell r="D1702" t="str">
            <v>NORTH SHOPPING</v>
          </cell>
          <cell r="E1702">
            <v>44377</v>
          </cell>
          <cell r="J1702">
            <v>267.60000000000002</v>
          </cell>
          <cell r="K1702">
            <v>152.91</v>
          </cell>
          <cell r="M1702">
            <v>730.56</v>
          </cell>
        </row>
        <row r="1703">
          <cell r="D1703" t="str">
            <v>NORTH SHOPPING</v>
          </cell>
          <cell r="E1703">
            <v>44377</v>
          </cell>
          <cell r="J1703">
            <v>318.60000000000002</v>
          </cell>
          <cell r="K1703">
            <v>195.91019999999997</v>
          </cell>
          <cell r="M1703">
            <v>808.62000000000012</v>
          </cell>
        </row>
        <row r="1704">
          <cell r="D1704" t="str">
            <v>NORTH SHOPPING</v>
          </cell>
          <cell r="E1704">
            <v>44377</v>
          </cell>
          <cell r="J1704">
            <v>955.90000000000009</v>
          </cell>
          <cell r="K1704">
            <v>336.39980000000003</v>
          </cell>
          <cell r="M1704">
            <v>1574.1</v>
          </cell>
        </row>
        <row r="1705">
          <cell r="D1705" t="str">
            <v>NORTH SHOPPING</v>
          </cell>
          <cell r="E1705">
            <v>44377</v>
          </cell>
          <cell r="J1705">
            <v>660</v>
          </cell>
          <cell r="K1705">
            <v>331.15999999999997</v>
          </cell>
          <cell r="M1705">
            <v>1265.2</v>
          </cell>
        </row>
        <row r="1706">
          <cell r="D1706" t="str">
            <v>NORTH SHOPPING</v>
          </cell>
          <cell r="E1706">
            <v>44377</v>
          </cell>
          <cell r="J1706">
            <v>155.80000000000001</v>
          </cell>
          <cell r="K1706">
            <v>88.88</v>
          </cell>
          <cell r="M1706">
            <v>493.82</v>
          </cell>
        </row>
        <row r="1707">
          <cell r="D1707" t="str">
            <v>NORTH SHOPPING</v>
          </cell>
          <cell r="E1707">
            <v>44377</v>
          </cell>
          <cell r="J1707">
            <v>372.95000000000005</v>
          </cell>
          <cell r="K1707">
            <v>146.69999999999999</v>
          </cell>
          <cell r="M1707">
            <v>759.59999999999991</v>
          </cell>
        </row>
        <row r="1708">
          <cell r="D1708" t="str">
            <v>NORTH SHOPPING</v>
          </cell>
          <cell r="E1708">
            <v>44377</v>
          </cell>
          <cell r="J1708">
            <v>265.55</v>
          </cell>
          <cell r="K1708">
            <v>137.94999999999999</v>
          </cell>
          <cell r="M1708">
            <v>636.5</v>
          </cell>
        </row>
        <row r="1709">
          <cell r="D1709" t="str">
            <v>NORTH SHOPPING</v>
          </cell>
          <cell r="E1709">
            <v>44377</v>
          </cell>
          <cell r="J1709">
            <v>289.3</v>
          </cell>
          <cell r="K1709">
            <v>148.01999999999998</v>
          </cell>
          <cell r="M1709">
            <v>668.3</v>
          </cell>
        </row>
        <row r="1710">
          <cell r="D1710" t="str">
            <v>NORTH SHOPPING</v>
          </cell>
          <cell r="E1710">
            <v>44377</v>
          </cell>
          <cell r="J1710">
            <v>244.56</v>
          </cell>
          <cell r="K1710">
            <v>102.7398</v>
          </cell>
          <cell r="M1710">
            <v>565.98</v>
          </cell>
        </row>
        <row r="1711">
          <cell r="D1711" t="str">
            <v>NORTH SHOPPING</v>
          </cell>
          <cell r="E1711">
            <v>44377</v>
          </cell>
          <cell r="J1711">
            <v>341.4</v>
          </cell>
          <cell r="K1711">
            <v>167.88</v>
          </cell>
          <cell r="M1711">
            <v>718.43999999999994</v>
          </cell>
        </row>
        <row r="1712">
          <cell r="D1712" t="str">
            <v>NORTH SHOPPING</v>
          </cell>
          <cell r="E1712">
            <v>44377</v>
          </cell>
          <cell r="J1712">
            <v>264</v>
          </cell>
          <cell r="K1712">
            <v>103.58</v>
          </cell>
          <cell r="M1712">
            <v>571.16</v>
          </cell>
        </row>
        <row r="1713">
          <cell r="D1713" t="str">
            <v>NORTH SHOPPING</v>
          </cell>
          <cell r="E1713">
            <v>44377</v>
          </cell>
          <cell r="J1713">
            <v>175</v>
          </cell>
          <cell r="K1713">
            <v>80.91</v>
          </cell>
          <cell r="M1713">
            <v>449.5</v>
          </cell>
        </row>
        <row r="1714">
          <cell r="D1714" t="str">
            <v>NORTH SHOPPING</v>
          </cell>
          <cell r="E1714">
            <v>44377</v>
          </cell>
          <cell r="J1714">
            <v>113.8</v>
          </cell>
          <cell r="K1714">
            <v>69.900000000000006</v>
          </cell>
          <cell r="M1714">
            <v>375.18</v>
          </cell>
        </row>
        <row r="1715">
          <cell r="D1715" t="str">
            <v>NORTH SHOPPING</v>
          </cell>
          <cell r="E1715">
            <v>44377</v>
          </cell>
          <cell r="J1715">
            <v>359.5</v>
          </cell>
          <cell r="K1715">
            <v>123.22</v>
          </cell>
          <cell r="M1715">
            <v>667.95</v>
          </cell>
        </row>
        <row r="1716">
          <cell r="D1716" t="str">
            <v>NORTH SHOPPING</v>
          </cell>
          <cell r="E1716">
            <v>44377</v>
          </cell>
          <cell r="J1716">
            <v>171</v>
          </cell>
          <cell r="K1716">
            <v>75.539999999999992</v>
          </cell>
          <cell r="M1716">
            <v>429.68999999999994</v>
          </cell>
        </row>
        <row r="1717">
          <cell r="D1717" t="str">
            <v>NORTH SHOPPING</v>
          </cell>
          <cell r="E1717">
            <v>44377</v>
          </cell>
          <cell r="J1717">
            <v>119.8</v>
          </cell>
          <cell r="K1717">
            <v>64.760000000000005</v>
          </cell>
          <cell r="M1717">
            <v>359.8</v>
          </cell>
        </row>
        <row r="1718">
          <cell r="D1718" t="str">
            <v>NORTH SHOPPING</v>
          </cell>
          <cell r="E1718">
            <v>44377</v>
          </cell>
          <cell r="J1718">
            <v>153.63</v>
          </cell>
          <cell r="K1718">
            <v>70.149900000000002</v>
          </cell>
          <cell r="M1718">
            <v>389.70000000000005</v>
          </cell>
        </row>
        <row r="1719">
          <cell r="D1719" t="str">
            <v>NORTH SHOPPING</v>
          </cell>
          <cell r="E1719">
            <v>44377</v>
          </cell>
          <cell r="J1719">
            <v>632</v>
          </cell>
          <cell r="K1719">
            <v>226.16</v>
          </cell>
          <cell r="M1719">
            <v>1015.12</v>
          </cell>
        </row>
        <row r="1720">
          <cell r="D1720" t="str">
            <v>NORTH SHOPPING</v>
          </cell>
          <cell r="E1720">
            <v>44377</v>
          </cell>
          <cell r="J1720">
            <v>138</v>
          </cell>
          <cell r="K1720">
            <v>64.739999999999995</v>
          </cell>
          <cell r="M1720">
            <v>359.70000000000005</v>
          </cell>
        </row>
        <row r="1721">
          <cell r="D1721" t="str">
            <v>NORTH SHOPPING</v>
          </cell>
          <cell r="E1721">
            <v>44377</v>
          </cell>
          <cell r="J1721">
            <v>105.8</v>
          </cell>
          <cell r="K1721">
            <v>57.56</v>
          </cell>
          <cell r="M1721">
            <v>319.8</v>
          </cell>
        </row>
        <row r="1722">
          <cell r="D1722" t="str">
            <v>NORTH SHOPPING</v>
          </cell>
          <cell r="E1722">
            <v>44377</v>
          </cell>
          <cell r="J1722">
            <v>165</v>
          </cell>
          <cell r="K1722">
            <v>100.71990000000001</v>
          </cell>
          <cell r="M1722">
            <v>419.70000000000005</v>
          </cell>
        </row>
        <row r="1723">
          <cell r="D1723" t="str">
            <v>NORTH SHOPPING</v>
          </cell>
          <cell r="E1723">
            <v>44377</v>
          </cell>
          <cell r="J1723">
            <v>60</v>
          </cell>
          <cell r="K1723">
            <v>44.98</v>
          </cell>
          <cell r="M1723">
            <v>249.9</v>
          </cell>
        </row>
        <row r="1724">
          <cell r="D1724" t="str">
            <v>NORTH SHOPPING</v>
          </cell>
          <cell r="E1724">
            <v>44377</v>
          </cell>
          <cell r="J1724">
            <v>60</v>
          </cell>
          <cell r="K1724">
            <v>44.98</v>
          </cell>
          <cell r="M1724">
            <v>249.9</v>
          </cell>
        </row>
        <row r="1725">
          <cell r="D1725" t="str">
            <v>NORTH SHOPPING</v>
          </cell>
          <cell r="E1725">
            <v>44377</v>
          </cell>
          <cell r="J1725">
            <v>60</v>
          </cell>
          <cell r="K1725">
            <v>44.98</v>
          </cell>
          <cell r="M1725">
            <v>249.9</v>
          </cell>
        </row>
        <row r="1726">
          <cell r="D1726" t="str">
            <v>NORTH SHOPPING</v>
          </cell>
          <cell r="E1726">
            <v>44377</v>
          </cell>
          <cell r="J1726">
            <v>75</v>
          </cell>
          <cell r="K1726">
            <v>44.98</v>
          </cell>
          <cell r="M1726">
            <v>259.89999999999998</v>
          </cell>
        </row>
        <row r="1727">
          <cell r="D1727" t="str">
            <v>NORTH SHOPPING</v>
          </cell>
          <cell r="E1727">
            <v>44377</v>
          </cell>
          <cell r="J1727">
            <v>159.32999999999998</v>
          </cell>
          <cell r="K1727">
            <v>93.519900000000007</v>
          </cell>
          <cell r="M1727">
            <v>389.70000000000005</v>
          </cell>
        </row>
        <row r="1728">
          <cell r="D1728" t="str">
            <v>NORTH SHOPPING</v>
          </cell>
          <cell r="E1728">
            <v>44377</v>
          </cell>
          <cell r="J1728">
            <v>125.82</v>
          </cell>
          <cell r="K1728">
            <v>57.56</v>
          </cell>
          <cell r="M1728">
            <v>319.8</v>
          </cell>
        </row>
        <row r="1729">
          <cell r="D1729" t="str">
            <v>NORTH SHOPPING</v>
          </cell>
          <cell r="E1729">
            <v>44377</v>
          </cell>
          <cell r="J1729">
            <v>158</v>
          </cell>
          <cell r="K1729">
            <v>69.290000000000006</v>
          </cell>
          <cell r="M1729">
            <v>360.5</v>
          </cell>
        </row>
        <row r="1730">
          <cell r="D1730" t="str">
            <v>NORTH SHOPPING</v>
          </cell>
          <cell r="E1730">
            <v>44377</v>
          </cell>
          <cell r="J1730">
            <v>194.70000000000002</v>
          </cell>
          <cell r="K1730">
            <v>75.279899999999998</v>
          </cell>
          <cell r="M1730">
            <v>403.04999999999995</v>
          </cell>
        </row>
        <row r="1731">
          <cell r="D1731" t="str">
            <v>NORTH SHOPPING</v>
          </cell>
          <cell r="E1731">
            <v>44377</v>
          </cell>
          <cell r="J1731">
            <v>59.9</v>
          </cell>
          <cell r="K1731">
            <v>40.5</v>
          </cell>
          <cell r="M1731">
            <v>225</v>
          </cell>
        </row>
        <row r="1732">
          <cell r="D1732" t="str">
            <v>NORTH SHOPPING</v>
          </cell>
          <cell r="E1732">
            <v>44377</v>
          </cell>
          <cell r="J1732">
            <v>109.8</v>
          </cell>
          <cell r="K1732">
            <v>50.36</v>
          </cell>
          <cell r="M1732">
            <v>279.8</v>
          </cell>
        </row>
        <row r="1733">
          <cell r="D1733" t="str">
            <v>NORTH SHOPPING</v>
          </cell>
          <cell r="E1733">
            <v>44377</v>
          </cell>
          <cell r="J1733">
            <v>291.60000000000002</v>
          </cell>
          <cell r="K1733">
            <v>97.91</v>
          </cell>
          <cell r="M1733">
            <v>505.16</v>
          </cell>
        </row>
        <row r="1734">
          <cell r="D1734" t="str">
            <v>NORTH SHOPPING</v>
          </cell>
          <cell r="E1734">
            <v>44377</v>
          </cell>
          <cell r="J1734">
            <v>113.8</v>
          </cell>
          <cell r="K1734">
            <v>50.36</v>
          </cell>
          <cell r="M1734">
            <v>279.8</v>
          </cell>
        </row>
        <row r="1735">
          <cell r="D1735" t="str">
            <v>NORTH SHOPPING</v>
          </cell>
          <cell r="E1735">
            <v>44377</v>
          </cell>
          <cell r="J1735">
            <v>64.900000000000006</v>
          </cell>
          <cell r="K1735">
            <v>39.58</v>
          </cell>
          <cell r="M1735">
            <v>219.9</v>
          </cell>
        </row>
        <row r="1736">
          <cell r="D1736" t="str">
            <v>NORTH SHOPPING</v>
          </cell>
          <cell r="E1736">
            <v>44377</v>
          </cell>
          <cell r="J1736">
            <v>49.9</v>
          </cell>
          <cell r="K1736">
            <v>35.979999999999997</v>
          </cell>
          <cell r="M1736">
            <v>199.9</v>
          </cell>
        </row>
        <row r="1737">
          <cell r="D1737" t="str">
            <v>NORTH SHOPPING</v>
          </cell>
          <cell r="E1737">
            <v>44377</v>
          </cell>
          <cell r="J1737">
            <v>69</v>
          </cell>
          <cell r="K1737">
            <v>38.700000000000003</v>
          </cell>
          <cell r="M1737">
            <v>215</v>
          </cell>
        </row>
        <row r="1738">
          <cell r="D1738" t="str">
            <v>NORTH SHOPPING</v>
          </cell>
          <cell r="E1738">
            <v>44377</v>
          </cell>
          <cell r="J1738">
            <v>89.8</v>
          </cell>
          <cell r="K1738">
            <v>43.16</v>
          </cell>
          <cell r="M1738">
            <v>239.8</v>
          </cell>
        </row>
        <row r="1739">
          <cell r="D1739" t="str">
            <v>NORTH SHOPPING</v>
          </cell>
          <cell r="E1739">
            <v>44377</v>
          </cell>
          <cell r="J1739">
            <v>99.99</v>
          </cell>
          <cell r="K1739">
            <v>45</v>
          </cell>
          <cell r="M1739">
            <v>249.98</v>
          </cell>
        </row>
        <row r="1740">
          <cell r="D1740" t="str">
            <v>NORTH SHOPPING</v>
          </cell>
          <cell r="E1740">
            <v>44377</v>
          </cell>
          <cell r="J1740">
            <v>111</v>
          </cell>
          <cell r="K1740">
            <v>47.34</v>
          </cell>
          <cell r="M1740">
            <v>263</v>
          </cell>
        </row>
        <row r="1741">
          <cell r="D1741" t="str">
            <v>NORTH SHOPPING</v>
          </cell>
          <cell r="E1741">
            <v>44377</v>
          </cell>
          <cell r="J1741">
            <v>92</v>
          </cell>
          <cell r="K1741">
            <v>43.16</v>
          </cell>
          <cell r="M1741">
            <v>239.8</v>
          </cell>
        </row>
        <row r="1742">
          <cell r="D1742" t="str">
            <v>NORTH SHOPPING</v>
          </cell>
          <cell r="E1742">
            <v>44377</v>
          </cell>
          <cell r="J1742">
            <v>125.8</v>
          </cell>
          <cell r="K1742">
            <v>50.36</v>
          </cell>
          <cell r="M1742">
            <v>279.8</v>
          </cell>
        </row>
        <row r="1743">
          <cell r="D1743" t="str">
            <v>NORTH SHOPPING</v>
          </cell>
          <cell r="E1743">
            <v>44377</v>
          </cell>
          <cell r="J1743">
            <v>199.5</v>
          </cell>
          <cell r="K1743">
            <v>88.47</v>
          </cell>
          <cell r="M1743">
            <v>390.7</v>
          </cell>
        </row>
        <row r="1744">
          <cell r="D1744" t="str">
            <v>NORTH SHOPPING</v>
          </cell>
          <cell r="E1744">
            <v>44377</v>
          </cell>
          <cell r="J1744">
            <v>113.8</v>
          </cell>
          <cell r="K1744">
            <v>44.42</v>
          </cell>
          <cell r="M1744">
            <v>246.82</v>
          </cell>
        </row>
        <row r="1745">
          <cell r="D1745" t="str">
            <v>NORTH SHOPPING</v>
          </cell>
          <cell r="E1745">
            <v>44377</v>
          </cell>
          <cell r="J1745">
            <v>113.8</v>
          </cell>
          <cell r="K1745">
            <v>51.06</v>
          </cell>
          <cell r="M1745">
            <v>251.64</v>
          </cell>
        </row>
        <row r="1746">
          <cell r="D1746" t="str">
            <v>NORTH SHOPPING</v>
          </cell>
          <cell r="E1746">
            <v>44377</v>
          </cell>
          <cell r="J1746">
            <v>79.8</v>
          </cell>
          <cell r="K1746">
            <v>35.96</v>
          </cell>
          <cell r="M1746">
            <v>199.8</v>
          </cell>
        </row>
        <row r="1747">
          <cell r="D1747" t="str">
            <v>NORTH SHOPPING</v>
          </cell>
          <cell r="E1747">
            <v>44377</v>
          </cell>
          <cell r="J1747">
            <v>69.900000000000006</v>
          </cell>
          <cell r="K1747">
            <v>32.380000000000003</v>
          </cell>
          <cell r="M1747">
            <v>179.9</v>
          </cell>
        </row>
        <row r="1748">
          <cell r="D1748" t="str">
            <v>NORTH SHOPPING</v>
          </cell>
          <cell r="E1748">
            <v>44377</v>
          </cell>
          <cell r="J1748">
            <v>137.80000000000001</v>
          </cell>
          <cell r="K1748">
            <v>50.21</v>
          </cell>
          <cell r="M1748">
            <v>264.06</v>
          </cell>
        </row>
        <row r="1749">
          <cell r="D1749" t="str">
            <v>NORTH SHOPPING</v>
          </cell>
          <cell r="E1749">
            <v>44377</v>
          </cell>
          <cell r="J1749">
            <v>88</v>
          </cell>
          <cell r="K1749">
            <v>35.96</v>
          </cell>
          <cell r="M1749">
            <v>199.8</v>
          </cell>
        </row>
        <row r="1750">
          <cell r="D1750" t="str">
            <v>NORTH SHOPPING</v>
          </cell>
          <cell r="E1750">
            <v>44377</v>
          </cell>
          <cell r="J1750">
            <v>71.8</v>
          </cell>
          <cell r="K1750">
            <v>32.36</v>
          </cell>
          <cell r="M1750">
            <v>179.8</v>
          </cell>
        </row>
        <row r="1751">
          <cell r="D1751" t="str">
            <v>NORTH SHOPPING</v>
          </cell>
          <cell r="E1751">
            <v>44377</v>
          </cell>
          <cell r="J1751">
            <v>132</v>
          </cell>
          <cell r="K1751">
            <v>45</v>
          </cell>
          <cell r="M1751">
            <v>250</v>
          </cell>
        </row>
        <row r="1752">
          <cell r="D1752" t="str">
            <v>NORTH SHOPPING</v>
          </cell>
          <cell r="E1752">
            <v>44377</v>
          </cell>
          <cell r="J1752">
            <v>132</v>
          </cell>
          <cell r="K1752">
            <v>45</v>
          </cell>
          <cell r="M1752">
            <v>250</v>
          </cell>
        </row>
        <row r="1753">
          <cell r="D1753" t="str">
            <v>NORTH SHOPPING</v>
          </cell>
          <cell r="E1753">
            <v>44377</v>
          </cell>
          <cell r="J1753">
            <v>66.900000000000006</v>
          </cell>
          <cell r="K1753">
            <v>30.58</v>
          </cell>
          <cell r="M1753">
            <v>169.9</v>
          </cell>
        </row>
        <row r="1754">
          <cell r="D1754" t="str">
            <v>NORTH SHOPPING</v>
          </cell>
          <cell r="E1754">
            <v>44377</v>
          </cell>
          <cell r="J1754">
            <v>137.80000000000001</v>
          </cell>
          <cell r="K1754">
            <v>49.24</v>
          </cell>
          <cell r="M1754">
            <v>256.74</v>
          </cell>
        </row>
        <row r="1755">
          <cell r="D1755" t="str">
            <v>NORTH SHOPPING</v>
          </cell>
          <cell r="E1755">
            <v>44377</v>
          </cell>
          <cell r="J1755">
            <v>89.699999999999989</v>
          </cell>
          <cell r="K1755">
            <v>35.390099999999997</v>
          </cell>
          <cell r="M1755">
            <v>193.62</v>
          </cell>
        </row>
        <row r="1756">
          <cell r="D1756" t="str">
            <v>NORTH SHOPPING</v>
          </cell>
          <cell r="E1756">
            <v>44377</v>
          </cell>
          <cell r="J1756">
            <v>64.900000000000006</v>
          </cell>
          <cell r="K1756">
            <v>28.78</v>
          </cell>
          <cell r="M1756">
            <v>159.9</v>
          </cell>
        </row>
        <row r="1757">
          <cell r="D1757" t="str">
            <v>NORTH SHOPPING</v>
          </cell>
          <cell r="E1757">
            <v>44377</v>
          </cell>
          <cell r="J1757">
            <v>57</v>
          </cell>
          <cell r="K1757">
            <v>26.98</v>
          </cell>
          <cell r="M1757">
            <v>149.9</v>
          </cell>
        </row>
        <row r="1758">
          <cell r="D1758" t="str">
            <v>NORTH SHOPPING</v>
          </cell>
          <cell r="E1758">
            <v>44377</v>
          </cell>
          <cell r="J1758">
            <v>49.9</v>
          </cell>
          <cell r="K1758">
            <v>25.18</v>
          </cell>
          <cell r="M1758">
            <v>139.9</v>
          </cell>
        </row>
        <row r="1759">
          <cell r="D1759" t="str">
            <v>NORTH SHOPPING</v>
          </cell>
          <cell r="E1759">
            <v>44377</v>
          </cell>
          <cell r="J1759">
            <v>58.08</v>
          </cell>
          <cell r="K1759">
            <v>26.94</v>
          </cell>
          <cell r="M1759">
            <v>149.69999999999999</v>
          </cell>
        </row>
        <row r="1760">
          <cell r="D1760" t="str">
            <v>NORTH SHOPPING</v>
          </cell>
          <cell r="E1760">
            <v>44377</v>
          </cell>
          <cell r="J1760">
            <v>67.900000000000006</v>
          </cell>
          <cell r="K1760">
            <v>28.78</v>
          </cell>
          <cell r="M1760">
            <v>159.9</v>
          </cell>
        </row>
        <row r="1761">
          <cell r="D1761" t="str">
            <v>NORTH SHOPPING</v>
          </cell>
          <cell r="E1761">
            <v>44377</v>
          </cell>
          <cell r="J1761">
            <v>59.9</v>
          </cell>
          <cell r="K1761">
            <v>26.98</v>
          </cell>
          <cell r="M1761">
            <v>149.9</v>
          </cell>
        </row>
        <row r="1762">
          <cell r="D1762" t="str">
            <v>NORTH SHOPPING</v>
          </cell>
          <cell r="E1762">
            <v>44377</v>
          </cell>
          <cell r="J1762">
            <v>68</v>
          </cell>
          <cell r="K1762">
            <v>28.72</v>
          </cell>
          <cell r="M1762">
            <v>159.6</v>
          </cell>
        </row>
        <row r="1763">
          <cell r="D1763" t="str">
            <v>NORTH SHOPPING</v>
          </cell>
          <cell r="E1763">
            <v>44377</v>
          </cell>
          <cell r="J1763">
            <v>52.5</v>
          </cell>
          <cell r="K1763">
            <v>25.060000000000002</v>
          </cell>
          <cell r="M1763">
            <v>139.29999999999998</v>
          </cell>
        </row>
        <row r="1764">
          <cell r="D1764" t="str">
            <v>NORTH SHOPPING</v>
          </cell>
          <cell r="E1764">
            <v>44377</v>
          </cell>
          <cell r="J1764">
            <v>53.9</v>
          </cell>
          <cell r="K1764">
            <v>25.18</v>
          </cell>
          <cell r="M1764">
            <v>139.9</v>
          </cell>
        </row>
        <row r="1765">
          <cell r="D1765" t="str">
            <v>NORTH SHOPPING</v>
          </cell>
          <cell r="E1765">
            <v>44377</v>
          </cell>
          <cell r="J1765">
            <v>55</v>
          </cell>
          <cell r="K1765">
            <v>25.18</v>
          </cell>
          <cell r="M1765">
            <v>139.9</v>
          </cell>
        </row>
        <row r="1766">
          <cell r="D1766" t="str">
            <v>NORTH SHOPPING</v>
          </cell>
          <cell r="E1766">
            <v>44377</v>
          </cell>
          <cell r="J1766">
            <v>145.80000000000001</v>
          </cell>
          <cell r="K1766">
            <v>45</v>
          </cell>
          <cell r="M1766">
            <v>250</v>
          </cell>
        </row>
        <row r="1767">
          <cell r="D1767" t="str">
            <v>NORTH SHOPPING</v>
          </cell>
          <cell r="E1767">
            <v>44377</v>
          </cell>
          <cell r="J1767">
            <v>38.97</v>
          </cell>
          <cell r="K1767">
            <v>21.549900000000001</v>
          </cell>
          <cell r="M1767">
            <v>119.69999999999999</v>
          </cell>
        </row>
        <row r="1768">
          <cell r="D1768" t="str">
            <v>NORTH SHOPPING</v>
          </cell>
          <cell r="E1768">
            <v>44377</v>
          </cell>
          <cell r="J1768">
            <v>55.8</v>
          </cell>
          <cell r="K1768">
            <v>25.16</v>
          </cell>
          <cell r="M1768">
            <v>139.80000000000001</v>
          </cell>
        </row>
        <row r="1769">
          <cell r="D1769" t="str">
            <v>NORTH SHOPPING</v>
          </cell>
          <cell r="E1769">
            <v>44377</v>
          </cell>
          <cell r="J1769">
            <v>87.2</v>
          </cell>
          <cell r="K1769">
            <v>35.97</v>
          </cell>
          <cell r="M1769">
            <v>181.86</v>
          </cell>
        </row>
        <row r="1770">
          <cell r="D1770" t="str">
            <v>NORTH SHOPPING</v>
          </cell>
          <cell r="E1770">
            <v>44377</v>
          </cell>
          <cell r="J1770">
            <v>59.400000000000006</v>
          </cell>
          <cell r="K1770">
            <v>25.86</v>
          </cell>
          <cell r="M1770">
            <v>143.69999999999999</v>
          </cell>
        </row>
        <row r="1771">
          <cell r="D1771" t="str">
            <v>NORTH SHOPPING</v>
          </cell>
          <cell r="E1771">
            <v>44377</v>
          </cell>
          <cell r="J1771">
            <v>64.900000000000006</v>
          </cell>
          <cell r="K1771">
            <v>26.98</v>
          </cell>
          <cell r="M1771">
            <v>149.9</v>
          </cell>
        </row>
        <row r="1772">
          <cell r="D1772" t="str">
            <v>NORTH SHOPPING</v>
          </cell>
          <cell r="E1772">
            <v>44377</v>
          </cell>
          <cell r="J1772">
            <v>88</v>
          </cell>
          <cell r="K1772">
            <v>31.750399999999999</v>
          </cell>
          <cell r="M1772">
            <v>176.55</v>
          </cell>
        </row>
        <row r="1773">
          <cell r="D1773" t="str">
            <v>NORTH SHOPPING</v>
          </cell>
          <cell r="E1773">
            <v>44377</v>
          </cell>
          <cell r="J1773">
            <v>51.21</v>
          </cell>
          <cell r="K1773">
            <v>23.38</v>
          </cell>
          <cell r="M1773">
            <v>129.9</v>
          </cell>
        </row>
        <row r="1774">
          <cell r="D1774" t="str">
            <v>NORTH SHOPPING</v>
          </cell>
          <cell r="E1774">
            <v>44377</v>
          </cell>
          <cell r="J1774">
            <v>52.9</v>
          </cell>
          <cell r="K1774">
            <v>23.38</v>
          </cell>
          <cell r="M1774">
            <v>129.9</v>
          </cell>
        </row>
        <row r="1775">
          <cell r="D1775" t="str">
            <v>NORTH SHOPPING</v>
          </cell>
          <cell r="E1775">
            <v>44377</v>
          </cell>
          <cell r="J1775">
            <v>39.799999999999997</v>
          </cell>
          <cell r="K1775">
            <v>20.27</v>
          </cell>
          <cell r="M1775">
            <v>112.6</v>
          </cell>
        </row>
        <row r="1776">
          <cell r="D1776" t="str">
            <v>NORTH SHOPPING</v>
          </cell>
          <cell r="E1776">
            <v>44377</v>
          </cell>
          <cell r="J1776">
            <v>46</v>
          </cell>
          <cell r="K1776">
            <v>21.58</v>
          </cell>
          <cell r="M1776">
            <v>119.9</v>
          </cell>
        </row>
        <row r="1777">
          <cell r="D1777" t="str">
            <v>NORTH SHOPPING</v>
          </cell>
          <cell r="E1777">
            <v>44377</v>
          </cell>
          <cell r="J1777">
            <v>69.900000000000006</v>
          </cell>
          <cell r="K1777">
            <v>28.29</v>
          </cell>
          <cell r="M1777">
            <v>150.38</v>
          </cell>
        </row>
        <row r="1778">
          <cell r="D1778" t="str">
            <v>NORTH SHOPPING</v>
          </cell>
          <cell r="E1778">
            <v>44377</v>
          </cell>
          <cell r="J1778">
            <v>47.9</v>
          </cell>
          <cell r="K1778">
            <v>21.58</v>
          </cell>
          <cell r="M1778">
            <v>119.9</v>
          </cell>
        </row>
        <row r="1779">
          <cell r="D1779" t="str">
            <v>NORTH SHOPPING</v>
          </cell>
          <cell r="E1779">
            <v>44377</v>
          </cell>
          <cell r="J1779">
            <v>61.9</v>
          </cell>
          <cell r="K1779">
            <v>24.28</v>
          </cell>
          <cell r="M1779">
            <v>134.91</v>
          </cell>
        </row>
        <row r="1780">
          <cell r="D1780" t="str">
            <v>NORTH SHOPPING</v>
          </cell>
          <cell r="E1780">
            <v>44377</v>
          </cell>
          <cell r="J1780">
            <v>33.24</v>
          </cell>
          <cell r="K1780">
            <v>17.96</v>
          </cell>
          <cell r="M1780">
            <v>99.8</v>
          </cell>
        </row>
        <row r="1781">
          <cell r="D1781" t="str">
            <v>NORTH SHOPPING</v>
          </cell>
          <cell r="E1781">
            <v>44377</v>
          </cell>
          <cell r="J1781">
            <v>49.9</v>
          </cell>
          <cell r="K1781">
            <v>21.58</v>
          </cell>
          <cell r="M1781">
            <v>119.9</v>
          </cell>
        </row>
        <row r="1782">
          <cell r="D1782" t="str">
            <v>NORTH SHOPPING</v>
          </cell>
          <cell r="E1782">
            <v>44377</v>
          </cell>
          <cell r="J1782">
            <v>50</v>
          </cell>
          <cell r="K1782">
            <v>21.58</v>
          </cell>
          <cell r="M1782">
            <v>119.9</v>
          </cell>
        </row>
        <row r="1783">
          <cell r="D1783" t="str">
            <v>NORTH SHOPPING</v>
          </cell>
          <cell r="E1783">
            <v>44377</v>
          </cell>
          <cell r="J1783">
            <v>50</v>
          </cell>
          <cell r="K1783">
            <v>21.58</v>
          </cell>
          <cell r="M1783">
            <v>119.9</v>
          </cell>
        </row>
        <row r="1784">
          <cell r="D1784" t="str">
            <v>NORTH SHOPPING</v>
          </cell>
          <cell r="E1784">
            <v>44377</v>
          </cell>
          <cell r="J1784">
            <v>52.8</v>
          </cell>
          <cell r="K1784">
            <v>23.26</v>
          </cell>
          <cell r="M1784">
            <v>124.36</v>
          </cell>
        </row>
        <row r="1785">
          <cell r="D1785" t="str">
            <v>NORTH SHOPPING</v>
          </cell>
          <cell r="E1785">
            <v>44377</v>
          </cell>
          <cell r="J1785">
            <v>50</v>
          </cell>
          <cell r="K1785">
            <v>21.56</v>
          </cell>
          <cell r="M1785">
            <v>119.8</v>
          </cell>
        </row>
        <row r="1786">
          <cell r="D1786" t="str">
            <v>NORTH SHOPPING</v>
          </cell>
          <cell r="E1786">
            <v>44377</v>
          </cell>
          <cell r="J1786">
            <v>58.9</v>
          </cell>
          <cell r="K1786">
            <v>23.38</v>
          </cell>
          <cell r="M1786">
            <v>129.9</v>
          </cell>
        </row>
        <row r="1787">
          <cell r="D1787" t="str">
            <v>NORTH SHOPPING</v>
          </cell>
          <cell r="E1787">
            <v>44377</v>
          </cell>
          <cell r="J1787">
            <v>59.8</v>
          </cell>
          <cell r="K1787">
            <v>23.28</v>
          </cell>
          <cell r="M1787">
            <v>129.32</v>
          </cell>
        </row>
        <row r="1788">
          <cell r="D1788" t="str">
            <v>NORTH SHOPPING</v>
          </cell>
          <cell r="E1788">
            <v>44377</v>
          </cell>
          <cell r="J1788">
            <v>56.9</v>
          </cell>
          <cell r="K1788">
            <v>22.5</v>
          </cell>
          <cell r="M1788">
            <v>125</v>
          </cell>
        </row>
        <row r="1789">
          <cell r="D1789" t="str">
            <v>NORTH SHOPPING</v>
          </cell>
          <cell r="E1789">
            <v>44377</v>
          </cell>
          <cell r="J1789">
            <v>56.9</v>
          </cell>
          <cell r="K1789">
            <v>22.5</v>
          </cell>
          <cell r="M1789">
            <v>125</v>
          </cell>
        </row>
        <row r="1790">
          <cell r="D1790" t="str">
            <v>NORTH SHOPPING</v>
          </cell>
          <cell r="E1790">
            <v>44377</v>
          </cell>
          <cell r="J1790">
            <v>56.9</v>
          </cell>
          <cell r="K1790">
            <v>22.5</v>
          </cell>
          <cell r="M1790">
            <v>125</v>
          </cell>
        </row>
        <row r="1791">
          <cell r="D1791" t="str">
            <v>NORTH SHOPPING</v>
          </cell>
          <cell r="E1791">
            <v>44377</v>
          </cell>
          <cell r="J1791">
            <v>54.5</v>
          </cell>
          <cell r="K1791">
            <v>21.58</v>
          </cell>
          <cell r="M1791">
            <v>119.9</v>
          </cell>
        </row>
        <row r="1792">
          <cell r="D1792" t="str">
            <v>NORTH SHOPPING</v>
          </cell>
          <cell r="E1792">
            <v>44377</v>
          </cell>
          <cell r="J1792">
            <v>38.799999999999997</v>
          </cell>
          <cell r="K1792">
            <v>17.96</v>
          </cell>
          <cell r="M1792">
            <v>99.8</v>
          </cell>
        </row>
        <row r="1793">
          <cell r="D1793" t="str">
            <v>NORTH SHOPPING</v>
          </cell>
          <cell r="E1793">
            <v>44377</v>
          </cell>
          <cell r="J1793">
            <v>38.799999999999997</v>
          </cell>
          <cell r="K1793">
            <v>17.96</v>
          </cell>
          <cell r="M1793">
            <v>99.8</v>
          </cell>
        </row>
        <row r="1794">
          <cell r="D1794" t="str">
            <v>NORTH SHOPPING</v>
          </cell>
          <cell r="E1794">
            <v>44377</v>
          </cell>
          <cell r="J1794">
            <v>39.9</v>
          </cell>
          <cell r="K1794">
            <v>17.98</v>
          </cell>
          <cell r="M1794">
            <v>99.9</v>
          </cell>
        </row>
        <row r="1795">
          <cell r="D1795" t="str">
            <v>NORTH SHOPPING</v>
          </cell>
          <cell r="E1795">
            <v>44377</v>
          </cell>
          <cell r="J1795">
            <v>45.41</v>
          </cell>
          <cell r="K1795">
            <v>18.989999999999998</v>
          </cell>
          <cell r="M1795">
            <v>105.51</v>
          </cell>
        </row>
        <row r="1796">
          <cell r="D1796" t="str">
            <v>NORTH SHOPPING</v>
          </cell>
          <cell r="E1796">
            <v>44377</v>
          </cell>
          <cell r="J1796">
            <v>72.430000000000007</v>
          </cell>
          <cell r="K1796">
            <v>27.68</v>
          </cell>
          <cell r="M1796">
            <v>139.93</v>
          </cell>
        </row>
        <row r="1797">
          <cell r="D1797" t="str">
            <v>NORTH SHOPPING</v>
          </cell>
          <cell r="E1797">
            <v>44377</v>
          </cell>
          <cell r="J1797">
            <v>42.9</v>
          </cell>
          <cell r="K1797">
            <v>17.98</v>
          </cell>
          <cell r="M1797">
            <v>99.9</v>
          </cell>
        </row>
        <row r="1798">
          <cell r="D1798" t="str">
            <v>NORTH SHOPPING</v>
          </cell>
          <cell r="E1798">
            <v>44377</v>
          </cell>
          <cell r="J1798">
            <v>42.9</v>
          </cell>
          <cell r="K1798">
            <v>17.98</v>
          </cell>
          <cell r="M1798">
            <v>99.9</v>
          </cell>
        </row>
        <row r="1799">
          <cell r="D1799" t="str">
            <v>NORTH SHOPPING</v>
          </cell>
          <cell r="E1799">
            <v>44377</v>
          </cell>
          <cell r="J1799">
            <v>42.9</v>
          </cell>
          <cell r="K1799">
            <v>17.98</v>
          </cell>
          <cell r="M1799">
            <v>99.9</v>
          </cell>
        </row>
        <row r="1800">
          <cell r="D1800" t="str">
            <v>NORTH SHOPPING</v>
          </cell>
          <cell r="E1800">
            <v>44377</v>
          </cell>
          <cell r="J1800">
            <v>27.58</v>
          </cell>
          <cell r="K1800">
            <v>14.36</v>
          </cell>
          <cell r="M1800">
            <v>79.8</v>
          </cell>
        </row>
        <row r="1801">
          <cell r="D1801" t="str">
            <v>NORTH SHOPPING</v>
          </cell>
          <cell r="E1801">
            <v>44377</v>
          </cell>
          <cell r="J1801">
            <v>44.9</v>
          </cell>
          <cell r="K1801">
            <v>17.98</v>
          </cell>
          <cell r="M1801">
            <v>99.9</v>
          </cell>
        </row>
        <row r="1802">
          <cell r="D1802" t="str">
            <v>NORTH SHOPPING</v>
          </cell>
          <cell r="E1802">
            <v>44377</v>
          </cell>
          <cell r="J1802">
            <v>40.9</v>
          </cell>
          <cell r="K1802">
            <v>17.079999999999998</v>
          </cell>
          <cell r="M1802">
            <v>94.9</v>
          </cell>
        </row>
        <row r="1803">
          <cell r="D1803" t="str">
            <v>NORTH SHOPPING</v>
          </cell>
          <cell r="E1803">
            <v>44377</v>
          </cell>
          <cell r="J1803">
            <v>66</v>
          </cell>
          <cell r="K1803">
            <v>22.5</v>
          </cell>
          <cell r="M1803">
            <v>125</v>
          </cell>
        </row>
        <row r="1804">
          <cell r="D1804" t="str">
            <v>NORTH SHOPPING</v>
          </cell>
          <cell r="E1804">
            <v>44377</v>
          </cell>
          <cell r="J1804">
            <v>66</v>
          </cell>
          <cell r="K1804">
            <v>22.5</v>
          </cell>
          <cell r="M1804">
            <v>125</v>
          </cell>
        </row>
        <row r="1805">
          <cell r="D1805" t="str">
            <v>NORTH SHOPPING</v>
          </cell>
          <cell r="E1805">
            <v>44377</v>
          </cell>
          <cell r="J1805">
            <v>25</v>
          </cell>
          <cell r="K1805">
            <v>13.5</v>
          </cell>
          <cell r="M1805">
            <v>75</v>
          </cell>
        </row>
        <row r="1806">
          <cell r="D1806" t="str">
            <v>NORTH SHOPPING</v>
          </cell>
          <cell r="E1806">
            <v>44377</v>
          </cell>
          <cell r="J1806">
            <v>66</v>
          </cell>
          <cell r="K1806">
            <v>28.95</v>
          </cell>
          <cell r="M1806">
            <v>131.24</v>
          </cell>
        </row>
        <row r="1807">
          <cell r="D1807" t="str">
            <v>NORTH SHOPPING</v>
          </cell>
          <cell r="E1807">
            <v>44377</v>
          </cell>
          <cell r="J1807">
            <v>29.9</v>
          </cell>
          <cell r="K1807">
            <v>14.38</v>
          </cell>
          <cell r="M1807">
            <v>79.900000000000006</v>
          </cell>
        </row>
        <row r="1808">
          <cell r="D1808" t="str">
            <v>NORTH SHOPPING</v>
          </cell>
          <cell r="E1808">
            <v>44377</v>
          </cell>
          <cell r="J1808">
            <v>30</v>
          </cell>
          <cell r="K1808">
            <v>14.38</v>
          </cell>
          <cell r="M1808">
            <v>79.900000000000006</v>
          </cell>
        </row>
        <row r="1809">
          <cell r="D1809" t="str">
            <v>NORTH SHOPPING</v>
          </cell>
          <cell r="E1809">
            <v>44377</v>
          </cell>
          <cell r="J1809">
            <v>30</v>
          </cell>
          <cell r="K1809">
            <v>14.38</v>
          </cell>
          <cell r="M1809">
            <v>79.900000000000006</v>
          </cell>
        </row>
        <row r="1810">
          <cell r="D1810" t="str">
            <v>NORTH SHOPPING</v>
          </cell>
          <cell r="E1810">
            <v>44377</v>
          </cell>
          <cell r="J1810">
            <v>48</v>
          </cell>
          <cell r="K1810">
            <v>18.72</v>
          </cell>
          <cell r="M1810">
            <v>101.60999999999999</v>
          </cell>
        </row>
        <row r="1811">
          <cell r="D1811" t="str">
            <v>NORTH SHOPPING</v>
          </cell>
          <cell r="E1811">
            <v>44377</v>
          </cell>
          <cell r="J1811">
            <v>125</v>
          </cell>
          <cell r="K1811">
            <v>36.5</v>
          </cell>
          <cell r="M1811">
            <v>196.1</v>
          </cell>
        </row>
        <row r="1812">
          <cell r="D1812" t="str">
            <v>NORTH SHOPPING</v>
          </cell>
          <cell r="E1812">
            <v>44377</v>
          </cell>
          <cell r="J1812">
            <v>47.8</v>
          </cell>
          <cell r="K1812">
            <v>17.96</v>
          </cell>
          <cell r="M1812">
            <v>99.8</v>
          </cell>
        </row>
        <row r="1813">
          <cell r="D1813" t="str">
            <v>NORTH SHOPPING</v>
          </cell>
          <cell r="E1813">
            <v>44377</v>
          </cell>
          <cell r="J1813">
            <v>31.5</v>
          </cell>
          <cell r="K1813">
            <v>14.38</v>
          </cell>
          <cell r="M1813">
            <v>79.900000000000006</v>
          </cell>
        </row>
        <row r="1814">
          <cell r="D1814" t="str">
            <v>NORTH SHOPPING</v>
          </cell>
          <cell r="E1814">
            <v>44377</v>
          </cell>
          <cell r="J1814">
            <v>47.5</v>
          </cell>
          <cell r="K1814">
            <v>17.8</v>
          </cell>
          <cell r="M1814">
            <v>98.91</v>
          </cell>
        </row>
        <row r="1815">
          <cell r="D1815" t="str">
            <v>NORTH SHOPPING</v>
          </cell>
          <cell r="E1815">
            <v>44377</v>
          </cell>
          <cell r="J1815">
            <v>31.5</v>
          </cell>
          <cell r="K1815">
            <v>14.24</v>
          </cell>
          <cell r="M1815">
            <v>79.11</v>
          </cell>
        </row>
        <row r="1816">
          <cell r="D1816" t="str">
            <v>NORTH SHOPPING</v>
          </cell>
          <cell r="E1816">
            <v>44377</v>
          </cell>
          <cell r="J1816">
            <v>58</v>
          </cell>
          <cell r="K1816">
            <v>21.45</v>
          </cell>
          <cell r="M1816">
            <v>110.56</v>
          </cell>
        </row>
        <row r="1817">
          <cell r="D1817" t="str">
            <v>NORTH SHOPPING</v>
          </cell>
          <cell r="E1817">
            <v>44377</v>
          </cell>
          <cell r="J1817">
            <v>26.4</v>
          </cell>
          <cell r="K1817">
            <v>12.58</v>
          </cell>
          <cell r="M1817">
            <v>69.900000000000006</v>
          </cell>
        </row>
        <row r="1818">
          <cell r="D1818" t="str">
            <v>NORTH SHOPPING</v>
          </cell>
          <cell r="E1818">
            <v>44377</v>
          </cell>
          <cell r="J1818">
            <v>72.900000000000006</v>
          </cell>
          <cell r="K1818">
            <v>22.5</v>
          </cell>
          <cell r="M1818">
            <v>125</v>
          </cell>
        </row>
        <row r="1819">
          <cell r="D1819" t="str">
            <v>NORTH SHOPPING</v>
          </cell>
          <cell r="E1819">
            <v>44377</v>
          </cell>
          <cell r="J1819">
            <v>72.900000000000006</v>
          </cell>
          <cell r="K1819">
            <v>22.5</v>
          </cell>
          <cell r="M1819">
            <v>125</v>
          </cell>
        </row>
        <row r="1820">
          <cell r="D1820" t="str">
            <v>NORTH SHOPPING</v>
          </cell>
          <cell r="E1820">
            <v>44377</v>
          </cell>
          <cell r="J1820">
            <v>19.8</v>
          </cell>
          <cell r="K1820">
            <v>10.8</v>
          </cell>
          <cell r="M1820">
            <v>59.99</v>
          </cell>
        </row>
        <row r="1821">
          <cell r="D1821" t="str">
            <v>NORTH SHOPPING</v>
          </cell>
          <cell r="E1821">
            <v>44377</v>
          </cell>
          <cell r="J1821">
            <v>19.8</v>
          </cell>
          <cell r="K1821">
            <v>10.8</v>
          </cell>
          <cell r="M1821">
            <v>59.99</v>
          </cell>
        </row>
        <row r="1822">
          <cell r="D1822" t="str">
            <v>NORTH SHOPPING</v>
          </cell>
          <cell r="E1822">
            <v>44377</v>
          </cell>
          <cell r="J1822">
            <v>19.899999999999999</v>
          </cell>
          <cell r="K1822">
            <v>10.78</v>
          </cell>
          <cell r="M1822">
            <v>59.9</v>
          </cell>
        </row>
        <row r="1823">
          <cell r="D1823" t="str">
            <v>NORTH SHOPPING</v>
          </cell>
          <cell r="E1823">
            <v>44377</v>
          </cell>
          <cell r="J1823">
            <v>20</v>
          </cell>
          <cell r="K1823">
            <v>10.8</v>
          </cell>
          <cell r="M1823">
            <v>60</v>
          </cell>
        </row>
        <row r="1824">
          <cell r="D1824" t="str">
            <v>NORTH SHOPPING</v>
          </cell>
          <cell r="E1824">
            <v>44377</v>
          </cell>
          <cell r="J1824">
            <v>20</v>
          </cell>
          <cell r="K1824">
            <v>10.78</v>
          </cell>
          <cell r="M1824">
            <v>59.9</v>
          </cell>
        </row>
        <row r="1825">
          <cell r="D1825" t="str">
            <v>NORTH SHOPPING</v>
          </cell>
          <cell r="E1825">
            <v>44377</v>
          </cell>
          <cell r="J1825">
            <v>29.9</v>
          </cell>
          <cell r="K1825">
            <v>12.94</v>
          </cell>
          <cell r="M1825">
            <v>71.91</v>
          </cell>
        </row>
        <row r="1826">
          <cell r="D1826" t="str">
            <v>NORTH SHOPPING</v>
          </cell>
          <cell r="E1826">
            <v>44377</v>
          </cell>
          <cell r="J1826">
            <v>44.85</v>
          </cell>
          <cell r="K1826">
            <v>16.18</v>
          </cell>
          <cell r="M1826">
            <v>89.9</v>
          </cell>
        </row>
        <row r="1827">
          <cell r="D1827" t="str">
            <v>NORTH SHOPPING</v>
          </cell>
          <cell r="E1827">
            <v>44377</v>
          </cell>
          <cell r="J1827">
            <v>20.440000000000001</v>
          </cell>
          <cell r="K1827">
            <v>10.78</v>
          </cell>
          <cell r="M1827">
            <v>59.9</v>
          </cell>
        </row>
        <row r="1828">
          <cell r="D1828" t="str">
            <v>NORTH SHOPPING</v>
          </cell>
          <cell r="E1828">
            <v>44377</v>
          </cell>
          <cell r="J1828">
            <v>17.399999999999999</v>
          </cell>
          <cell r="K1828">
            <v>9.99</v>
          </cell>
          <cell r="M1828">
            <v>55.48</v>
          </cell>
        </row>
        <row r="1829">
          <cell r="D1829" t="str">
            <v>NORTH SHOPPING</v>
          </cell>
          <cell r="E1829">
            <v>44377</v>
          </cell>
          <cell r="J1829">
            <v>29.9</v>
          </cell>
          <cell r="K1829">
            <v>12.58</v>
          </cell>
          <cell r="M1829">
            <v>69.900000000000006</v>
          </cell>
        </row>
        <row r="1830">
          <cell r="D1830" t="str">
            <v>NORTH SHOPPING</v>
          </cell>
          <cell r="E1830">
            <v>44377</v>
          </cell>
          <cell r="J1830">
            <v>21.9</v>
          </cell>
          <cell r="K1830">
            <v>10.78</v>
          </cell>
          <cell r="M1830">
            <v>59.9</v>
          </cell>
        </row>
        <row r="1831">
          <cell r="D1831" t="str">
            <v>NORTH SHOPPING</v>
          </cell>
          <cell r="E1831">
            <v>44377</v>
          </cell>
          <cell r="J1831">
            <v>35</v>
          </cell>
          <cell r="K1831">
            <v>13.64</v>
          </cell>
          <cell r="M1831">
            <v>75.819999999999993</v>
          </cell>
        </row>
        <row r="1832">
          <cell r="D1832" t="str">
            <v>NORTH SHOPPING</v>
          </cell>
          <cell r="E1832">
            <v>44377</v>
          </cell>
          <cell r="J1832">
            <v>31.9</v>
          </cell>
          <cell r="K1832">
            <v>12.94</v>
          </cell>
          <cell r="M1832">
            <v>71.91</v>
          </cell>
        </row>
        <row r="1833">
          <cell r="D1833" t="str">
            <v>NORTH SHOPPING</v>
          </cell>
          <cell r="E1833">
            <v>44377</v>
          </cell>
          <cell r="J1833">
            <v>72.900000000000006</v>
          </cell>
          <cell r="K1833">
            <v>30.41</v>
          </cell>
          <cell r="M1833">
            <v>130.16</v>
          </cell>
        </row>
        <row r="1834">
          <cell r="D1834" t="str">
            <v>NORTH SHOPPING</v>
          </cell>
          <cell r="E1834">
            <v>44377</v>
          </cell>
          <cell r="J1834">
            <v>68.900000000000006</v>
          </cell>
          <cell r="K1834">
            <v>23.52</v>
          </cell>
          <cell r="M1834">
            <v>118.93</v>
          </cell>
        </row>
        <row r="1835">
          <cell r="D1835" t="str">
            <v>NORTH SHOPPING</v>
          </cell>
          <cell r="E1835">
            <v>44377</v>
          </cell>
          <cell r="J1835">
            <v>22.5</v>
          </cell>
          <cell r="K1835">
            <v>10.74</v>
          </cell>
          <cell r="M1835">
            <v>59.699999999999996</v>
          </cell>
        </row>
        <row r="1836">
          <cell r="D1836" t="str">
            <v>NORTH SHOPPING</v>
          </cell>
          <cell r="E1836">
            <v>44377</v>
          </cell>
          <cell r="J1836">
            <v>31.9</v>
          </cell>
          <cell r="K1836">
            <v>12.66</v>
          </cell>
          <cell r="M1836">
            <v>70.31</v>
          </cell>
        </row>
        <row r="1837">
          <cell r="D1837" t="str">
            <v>NORTH SHOPPING</v>
          </cell>
          <cell r="E1837">
            <v>44377</v>
          </cell>
          <cell r="J1837">
            <v>15.2</v>
          </cell>
          <cell r="K1837">
            <v>8.98</v>
          </cell>
          <cell r="M1837">
            <v>49.9</v>
          </cell>
        </row>
        <row r="1838">
          <cell r="D1838" t="str">
            <v>NORTH SHOPPING</v>
          </cell>
          <cell r="E1838">
            <v>44377</v>
          </cell>
          <cell r="J1838">
            <v>27.58</v>
          </cell>
          <cell r="K1838">
            <v>11.62</v>
          </cell>
          <cell r="M1838">
            <v>64.56</v>
          </cell>
        </row>
        <row r="1839">
          <cell r="D1839" t="str">
            <v>NORTH SHOPPING</v>
          </cell>
          <cell r="E1839">
            <v>44377</v>
          </cell>
          <cell r="J1839">
            <v>25.2</v>
          </cell>
          <cell r="K1839">
            <v>10.76</v>
          </cell>
          <cell r="M1839">
            <v>59.8</v>
          </cell>
        </row>
        <row r="1840">
          <cell r="D1840" t="str">
            <v>NORTH SHOPPING</v>
          </cell>
          <cell r="E1840">
            <v>44377</v>
          </cell>
          <cell r="J1840">
            <v>19.399999999999999</v>
          </cell>
          <cell r="K1840">
            <v>8.98</v>
          </cell>
          <cell r="M1840">
            <v>49.9</v>
          </cell>
        </row>
        <row r="1841">
          <cell r="D1841" t="str">
            <v>NORTH SHOPPING</v>
          </cell>
          <cell r="E1841">
            <v>44377</v>
          </cell>
          <cell r="J1841">
            <v>20</v>
          </cell>
          <cell r="K1841">
            <v>8.98</v>
          </cell>
          <cell r="M1841">
            <v>49.9</v>
          </cell>
        </row>
        <row r="1842">
          <cell r="D1842" t="str">
            <v>NORTH SHOPPING</v>
          </cell>
          <cell r="E1842">
            <v>44377</v>
          </cell>
          <cell r="J1842">
            <v>20</v>
          </cell>
          <cell r="K1842">
            <v>8.98</v>
          </cell>
          <cell r="M1842">
            <v>49.9</v>
          </cell>
        </row>
        <row r="1843">
          <cell r="D1843" t="str">
            <v>NORTH SHOPPING</v>
          </cell>
          <cell r="E1843">
            <v>44377</v>
          </cell>
          <cell r="J1843">
            <v>20</v>
          </cell>
          <cell r="K1843">
            <v>8.98</v>
          </cell>
          <cell r="M1843">
            <v>49.9</v>
          </cell>
        </row>
        <row r="1844">
          <cell r="D1844" t="str">
            <v>NORTH SHOPPING</v>
          </cell>
          <cell r="E1844">
            <v>44377</v>
          </cell>
          <cell r="J1844">
            <v>20</v>
          </cell>
          <cell r="K1844">
            <v>8.98</v>
          </cell>
          <cell r="M1844">
            <v>49.9</v>
          </cell>
        </row>
        <row r="1845">
          <cell r="D1845" t="str">
            <v>NORTH SHOPPING</v>
          </cell>
          <cell r="E1845">
            <v>44377</v>
          </cell>
          <cell r="J1845">
            <v>12.74</v>
          </cell>
          <cell r="K1845">
            <v>7.18</v>
          </cell>
          <cell r="M1845">
            <v>39.9</v>
          </cell>
        </row>
        <row r="1846">
          <cell r="D1846" t="str">
            <v>NORTH SHOPPING</v>
          </cell>
          <cell r="E1846">
            <v>44377</v>
          </cell>
          <cell r="J1846">
            <v>52.9</v>
          </cell>
          <cell r="K1846">
            <v>16.690000000000001</v>
          </cell>
          <cell r="M1846">
            <v>89.57</v>
          </cell>
        </row>
        <row r="1847">
          <cell r="D1847" t="str">
            <v>NORTH SHOPPING</v>
          </cell>
          <cell r="E1847">
            <v>44377</v>
          </cell>
          <cell r="J1847">
            <v>30</v>
          </cell>
          <cell r="K1847">
            <v>12.12</v>
          </cell>
          <cell r="M1847">
            <v>61.72</v>
          </cell>
        </row>
        <row r="1848">
          <cell r="D1848" t="str">
            <v>NORTH SHOPPING</v>
          </cell>
          <cell r="E1848">
            <v>44377</v>
          </cell>
          <cell r="J1848">
            <v>13.2</v>
          </cell>
          <cell r="K1848">
            <v>7.18</v>
          </cell>
          <cell r="M1848">
            <v>39.9</v>
          </cell>
        </row>
        <row r="1849">
          <cell r="D1849" t="str">
            <v>NORTH SHOPPING</v>
          </cell>
          <cell r="E1849">
            <v>44377</v>
          </cell>
          <cell r="J1849">
            <v>13.2</v>
          </cell>
          <cell r="K1849">
            <v>7.18</v>
          </cell>
          <cell r="M1849">
            <v>39.9</v>
          </cell>
        </row>
        <row r="1850">
          <cell r="D1850" t="str">
            <v>NORTH SHOPPING</v>
          </cell>
          <cell r="E1850">
            <v>44377</v>
          </cell>
          <cell r="J1850">
            <v>70</v>
          </cell>
          <cell r="K1850">
            <v>23.27</v>
          </cell>
          <cell r="M1850">
            <v>112.51</v>
          </cell>
        </row>
        <row r="1851">
          <cell r="D1851" t="str">
            <v>NORTH SHOPPING</v>
          </cell>
          <cell r="E1851">
            <v>44377</v>
          </cell>
          <cell r="J1851">
            <v>13.9</v>
          </cell>
          <cell r="K1851">
            <v>7.18</v>
          </cell>
          <cell r="M1851">
            <v>39.9</v>
          </cell>
        </row>
        <row r="1852">
          <cell r="D1852" t="str">
            <v>NORTH SHOPPING</v>
          </cell>
          <cell r="E1852">
            <v>44377</v>
          </cell>
          <cell r="J1852">
            <v>13.9</v>
          </cell>
          <cell r="K1852">
            <v>7.18</v>
          </cell>
          <cell r="M1852">
            <v>39.9</v>
          </cell>
        </row>
        <row r="1853">
          <cell r="D1853" t="str">
            <v>NORTH SHOPPING</v>
          </cell>
          <cell r="E1853">
            <v>44377</v>
          </cell>
          <cell r="J1853">
            <v>54.9</v>
          </cell>
          <cell r="K1853">
            <v>16.690000000000001</v>
          </cell>
          <cell r="M1853">
            <v>89.57</v>
          </cell>
        </row>
        <row r="1854">
          <cell r="D1854" t="str">
            <v>NORTH SHOPPING</v>
          </cell>
          <cell r="E1854">
            <v>44377</v>
          </cell>
          <cell r="J1854">
            <v>15</v>
          </cell>
          <cell r="K1854">
            <v>7.18</v>
          </cell>
          <cell r="M1854">
            <v>39.9</v>
          </cell>
        </row>
        <row r="1855">
          <cell r="D1855" t="str">
            <v>NORTH SHOPPING</v>
          </cell>
          <cell r="E1855">
            <v>44377</v>
          </cell>
          <cell r="J1855">
            <v>15</v>
          </cell>
          <cell r="K1855">
            <v>7.18</v>
          </cell>
          <cell r="M1855">
            <v>39.9</v>
          </cell>
        </row>
        <row r="1856">
          <cell r="D1856" t="str">
            <v>NORTH SHOPPING</v>
          </cell>
          <cell r="E1856">
            <v>44377</v>
          </cell>
          <cell r="J1856">
            <v>15</v>
          </cell>
          <cell r="K1856">
            <v>7.18</v>
          </cell>
          <cell r="M1856">
            <v>39.9</v>
          </cell>
        </row>
        <row r="1857">
          <cell r="D1857" t="str">
            <v>NORTH SHOPPING</v>
          </cell>
          <cell r="E1857">
            <v>44377</v>
          </cell>
          <cell r="J1857">
            <v>15</v>
          </cell>
          <cell r="K1857">
            <v>7.16</v>
          </cell>
          <cell r="M1857">
            <v>39.799999999999997</v>
          </cell>
        </row>
        <row r="1858">
          <cell r="D1858" t="str">
            <v>NORTH SHOPPING</v>
          </cell>
          <cell r="E1858">
            <v>44377</v>
          </cell>
          <cell r="J1858">
            <v>23.9</v>
          </cell>
          <cell r="K1858">
            <v>8.98</v>
          </cell>
          <cell r="M1858">
            <v>49.9</v>
          </cell>
        </row>
        <row r="1859">
          <cell r="D1859" t="str">
            <v>NORTH SHOPPING</v>
          </cell>
          <cell r="E1859">
            <v>44377</v>
          </cell>
          <cell r="J1859">
            <v>15</v>
          </cell>
          <cell r="K1859">
            <v>6.8</v>
          </cell>
          <cell r="M1859">
            <v>37.82</v>
          </cell>
        </row>
        <row r="1860">
          <cell r="D1860" t="str">
            <v>NORTH SHOPPING</v>
          </cell>
          <cell r="E1860">
            <v>44377</v>
          </cell>
          <cell r="J1860">
            <v>15</v>
          </cell>
          <cell r="K1860">
            <v>6.8</v>
          </cell>
          <cell r="M1860">
            <v>37.82</v>
          </cell>
        </row>
        <row r="1861">
          <cell r="D1861" t="str">
            <v>NORTH SHOPPING</v>
          </cell>
          <cell r="E1861">
            <v>44377</v>
          </cell>
          <cell r="J1861">
            <v>13.2</v>
          </cell>
          <cell r="K1861">
            <v>6.3</v>
          </cell>
          <cell r="M1861">
            <v>35</v>
          </cell>
        </row>
        <row r="1862">
          <cell r="D1862" t="str">
            <v>NORTH SHOPPING</v>
          </cell>
          <cell r="E1862">
            <v>44377</v>
          </cell>
          <cell r="J1862">
            <v>10.6</v>
          </cell>
          <cell r="K1862">
            <v>5.4</v>
          </cell>
          <cell r="M1862">
            <v>30</v>
          </cell>
        </row>
        <row r="1863">
          <cell r="D1863" t="str">
            <v>NORTH SHOPPING</v>
          </cell>
          <cell r="E1863">
            <v>44377</v>
          </cell>
          <cell r="J1863">
            <v>7.26</v>
          </cell>
          <cell r="K1863">
            <v>4.5</v>
          </cell>
          <cell r="M1863">
            <v>25</v>
          </cell>
        </row>
        <row r="1864">
          <cell r="D1864" t="str">
            <v>NORTH SHOPPING</v>
          </cell>
          <cell r="E1864">
            <v>44377</v>
          </cell>
          <cell r="J1864">
            <v>7.26</v>
          </cell>
          <cell r="K1864">
            <v>4.5</v>
          </cell>
          <cell r="M1864">
            <v>25</v>
          </cell>
        </row>
        <row r="1865">
          <cell r="D1865" t="str">
            <v>NORTH SHOPPING</v>
          </cell>
          <cell r="E1865">
            <v>44377</v>
          </cell>
          <cell r="J1865">
            <v>12</v>
          </cell>
          <cell r="K1865">
            <v>5.38</v>
          </cell>
          <cell r="M1865">
            <v>29.9</v>
          </cell>
        </row>
        <row r="1866">
          <cell r="D1866" t="str">
            <v>NORTH SHOPPING</v>
          </cell>
          <cell r="E1866">
            <v>44377</v>
          </cell>
          <cell r="J1866">
            <v>23.9</v>
          </cell>
          <cell r="K1866">
            <v>7.9</v>
          </cell>
          <cell r="M1866">
            <v>43.91</v>
          </cell>
        </row>
        <row r="1867">
          <cell r="D1867" t="str">
            <v>NORTH SHOPPING</v>
          </cell>
          <cell r="E1867">
            <v>44377</v>
          </cell>
          <cell r="J1867">
            <v>19.8</v>
          </cell>
          <cell r="K1867">
            <v>6.8</v>
          </cell>
          <cell r="M1867">
            <v>37.82</v>
          </cell>
        </row>
        <row r="1868">
          <cell r="D1868" t="str">
            <v>NORTH SHOPPING</v>
          </cell>
          <cell r="E1868">
            <v>44377</v>
          </cell>
          <cell r="J1868">
            <v>46.23</v>
          </cell>
          <cell r="K1868">
            <v>12.58</v>
          </cell>
          <cell r="M1868">
            <v>69.900000000000006</v>
          </cell>
        </row>
        <row r="1869">
          <cell r="D1869" t="str">
            <v>NORTH SHOPPING</v>
          </cell>
          <cell r="E1869">
            <v>44377</v>
          </cell>
          <cell r="J1869">
            <v>14.3</v>
          </cell>
          <cell r="K1869">
            <v>5.38</v>
          </cell>
          <cell r="M1869">
            <v>29.9</v>
          </cell>
        </row>
        <row r="1870">
          <cell r="D1870" t="str">
            <v>NORTH SHOPPING</v>
          </cell>
          <cell r="E1870">
            <v>44377</v>
          </cell>
          <cell r="J1870">
            <v>16</v>
          </cell>
          <cell r="K1870">
            <v>5.36</v>
          </cell>
          <cell r="M1870">
            <v>29.8</v>
          </cell>
        </row>
        <row r="1871">
          <cell r="D1871" t="str">
            <v>NORTH SHOPPING</v>
          </cell>
          <cell r="E1871">
            <v>44377</v>
          </cell>
          <cell r="J1871">
            <v>16</v>
          </cell>
          <cell r="K1871">
            <v>5.36</v>
          </cell>
          <cell r="M1871">
            <v>29.8</v>
          </cell>
        </row>
        <row r="1872">
          <cell r="D1872" t="str">
            <v>NORTH SHOPPING</v>
          </cell>
          <cell r="E1872">
            <v>44377</v>
          </cell>
          <cell r="J1872">
            <v>4.5</v>
          </cell>
          <cell r="K1872">
            <v>2.7</v>
          </cell>
          <cell r="M1872">
            <v>15</v>
          </cell>
        </row>
        <row r="1873">
          <cell r="D1873" t="str">
            <v>NORTH SHOPPING</v>
          </cell>
          <cell r="E1873">
            <v>44377</v>
          </cell>
          <cell r="J1873">
            <v>9.9</v>
          </cell>
          <cell r="K1873">
            <v>3.58</v>
          </cell>
          <cell r="M1873">
            <v>19.899999999999999</v>
          </cell>
        </row>
        <row r="1874">
          <cell r="D1874" t="str">
            <v>NORTH SHOPPING</v>
          </cell>
          <cell r="E1874">
            <v>44377</v>
          </cell>
          <cell r="J1874">
            <v>9.9</v>
          </cell>
          <cell r="K1874">
            <v>3.15</v>
          </cell>
          <cell r="M1874">
            <v>17.510000000000002</v>
          </cell>
        </row>
        <row r="1875">
          <cell r="D1875" t="str">
            <v>NORTH SHOPPING</v>
          </cell>
          <cell r="E1875">
            <v>44377</v>
          </cell>
          <cell r="J1875">
            <v>7.27</v>
          </cell>
          <cell r="K1875">
            <v>3.07</v>
          </cell>
          <cell r="M1875">
            <v>13.35</v>
          </cell>
        </row>
        <row r="1876">
          <cell r="D1876" t="str">
            <v>NORTH SHOPPING</v>
          </cell>
          <cell r="E1876">
            <v>44377</v>
          </cell>
          <cell r="J1876">
            <v>6.2</v>
          </cell>
          <cell r="K1876">
            <v>1.58</v>
          </cell>
          <cell r="M1876">
            <v>8.8000000000000007</v>
          </cell>
        </row>
        <row r="1877">
          <cell r="D1877" t="str">
            <v>NORTH SHOPPING</v>
          </cell>
          <cell r="E1877">
            <v>44377</v>
          </cell>
          <cell r="J1877">
            <v>0</v>
          </cell>
          <cell r="K1877">
            <v>0</v>
          </cell>
          <cell r="M1877">
            <v>0</v>
          </cell>
        </row>
        <row r="1878">
          <cell r="D1878" t="str">
            <v>NORTH SHOPPING</v>
          </cell>
          <cell r="E1878">
            <v>44377</v>
          </cell>
          <cell r="J1878">
            <v>0</v>
          </cell>
          <cell r="K1878">
            <v>0</v>
          </cell>
          <cell r="M1878">
            <v>0</v>
          </cell>
        </row>
        <row r="1879">
          <cell r="D1879" t="str">
            <v>NORTH SHOPPING</v>
          </cell>
          <cell r="E1879">
            <v>44377</v>
          </cell>
          <cell r="J1879">
            <v>0</v>
          </cell>
          <cell r="K1879">
            <v>0</v>
          </cell>
          <cell r="M1879">
            <v>0</v>
          </cell>
        </row>
        <row r="1880">
          <cell r="D1880" t="str">
            <v>NORTH SHOPPING</v>
          </cell>
          <cell r="E1880">
            <v>44377</v>
          </cell>
          <cell r="J1880">
            <v>0</v>
          </cell>
          <cell r="K1880">
            <v>0</v>
          </cell>
          <cell r="M1880">
            <v>0</v>
          </cell>
        </row>
        <row r="1881">
          <cell r="D1881" t="str">
            <v>NORTH SHOPPING</v>
          </cell>
          <cell r="E1881">
            <v>44377</v>
          </cell>
          <cell r="J1881">
            <v>0</v>
          </cell>
          <cell r="K1881">
            <v>0</v>
          </cell>
          <cell r="M1881">
            <v>0</v>
          </cell>
        </row>
        <row r="1882">
          <cell r="D1882" t="str">
            <v>NORTH SHOPPING</v>
          </cell>
          <cell r="E1882">
            <v>44377</v>
          </cell>
          <cell r="J1882">
            <v>31</v>
          </cell>
          <cell r="K1882">
            <v>8.64</v>
          </cell>
          <cell r="M1882">
            <v>38</v>
          </cell>
        </row>
        <row r="1883">
          <cell r="D1883" t="str">
            <v>NORTH SHOPPING</v>
          </cell>
          <cell r="E1883">
            <v>44377</v>
          </cell>
          <cell r="J1883">
            <v>48.35</v>
          </cell>
          <cell r="K1883">
            <v>62.15</v>
          </cell>
          <cell r="M1883">
            <v>105.51</v>
          </cell>
        </row>
        <row r="1884">
          <cell r="D1884" t="str">
            <v>NORTH SHOPPING</v>
          </cell>
          <cell r="E1884">
            <v>44377</v>
          </cell>
          <cell r="J1884">
            <v>39.9</v>
          </cell>
          <cell r="K1884">
            <v>9.59</v>
          </cell>
          <cell r="M1884">
            <v>39.950000000000003</v>
          </cell>
        </row>
        <row r="1885">
          <cell r="D1885" t="str">
            <v>NORTH SHOPPING</v>
          </cell>
          <cell r="E1885">
            <v>44377</v>
          </cell>
          <cell r="J1885">
            <v>49.9</v>
          </cell>
          <cell r="K1885">
            <v>11.99</v>
          </cell>
          <cell r="M1885">
            <v>49.95</v>
          </cell>
        </row>
        <row r="1886">
          <cell r="D1886" t="str">
            <v>NORTH SHOPPING</v>
          </cell>
          <cell r="E1886">
            <v>44377</v>
          </cell>
          <cell r="J1886">
            <v>-30</v>
          </cell>
          <cell r="K1886">
            <v>0</v>
          </cell>
          <cell r="M1886">
            <v>-70</v>
          </cell>
        </row>
        <row r="1887">
          <cell r="D1887" t="str">
            <v>NORTH SHOPPING</v>
          </cell>
          <cell r="E1887">
            <v>44377</v>
          </cell>
          <cell r="J1887">
            <v>-60</v>
          </cell>
          <cell r="K1887">
            <v>0</v>
          </cell>
          <cell r="M1887">
            <v>-129.9</v>
          </cell>
        </row>
        <row r="1888">
          <cell r="D1888" t="str">
            <v>NORTH SHOPPING</v>
          </cell>
          <cell r="E1888">
            <v>44377</v>
          </cell>
          <cell r="J1888">
            <v>-49.3</v>
          </cell>
          <cell r="K1888">
            <v>0</v>
          </cell>
          <cell r="M1888">
            <v>-129.9</v>
          </cell>
        </row>
        <row r="1889">
          <cell r="D1889" t="str">
            <v>NORTH SHOPPING</v>
          </cell>
          <cell r="E1889">
            <v>44377</v>
          </cell>
          <cell r="J1889">
            <v>-56.9</v>
          </cell>
          <cell r="K1889">
            <v>0</v>
          </cell>
          <cell r="M1889">
            <v>-149.9</v>
          </cell>
        </row>
        <row r="1890">
          <cell r="D1890" t="str">
            <v>RIOMAR KENNEDY</v>
          </cell>
          <cell r="E1890">
            <v>44377</v>
          </cell>
          <cell r="J1890">
            <v>4582.5</v>
          </cell>
          <cell r="K1890">
            <v>3201.0810000000001</v>
          </cell>
          <cell r="M1890">
            <v>15433.6</v>
          </cell>
        </row>
        <row r="1891">
          <cell r="D1891" t="str">
            <v>RIOMAR KENNEDY</v>
          </cell>
          <cell r="E1891">
            <v>44377</v>
          </cell>
          <cell r="J1891">
            <v>3835.2000000000003</v>
          </cell>
          <cell r="K1891">
            <v>2260.0992000000001</v>
          </cell>
          <cell r="M1891">
            <v>11551.68</v>
          </cell>
        </row>
        <row r="1892">
          <cell r="D1892" t="str">
            <v>RIOMAR KENNEDY</v>
          </cell>
          <cell r="E1892">
            <v>44377</v>
          </cell>
          <cell r="J1892">
            <v>2256</v>
          </cell>
          <cell r="K1892">
            <v>1500.9215999999999</v>
          </cell>
          <cell r="M1892">
            <v>7622.08</v>
          </cell>
        </row>
        <row r="1893">
          <cell r="D1893" t="str">
            <v>RIOMAR KENNEDY</v>
          </cell>
          <cell r="E1893">
            <v>44377</v>
          </cell>
          <cell r="J1893">
            <v>2133</v>
          </cell>
          <cell r="K1893">
            <v>1334.691</v>
          </cell>
          <cell r="M1893">
            <v>6660.63</v>
          </cell>
        </row>
        <row r="1894">
          <cell r="D1894" t="str">
            <v>RIOMAR KENNEDY</v>
          </cell>
          <cell r="E1894">
            <v>44377</v>
          </cell>
          <cell r="J1894">
            <v>3019.8</v>
          </cell>
          <cell r="K1894">
            <v>1357.482</v>
          </cell>
          <cell r="M1894">
            <v>7132.44</v>
          </cell>
        </row>
        <row r="1895">
          <cell r="D1895" t="str">
            <v>RIOMAR KENNEDY</v>
          </cell>
          <cell r="E1895">
            <v>44377</v>
          </cell>
          <cell r="J1895">
            <v>1398</v>
          </cell>
          <cell r="K1895">
            <v>879.88</v>
          </cell>
          <cell r="M1895">
            <v>4639.8</v>
          </cell>
        </row>
        <row r="1896">
          <cell r="D1896" t="str">
            <v>RIOMAR KENNEDY</v>
          </cell>
          <cell r="E1896">
            <v>44377</v>
          </cell>
          <cell r="J1896">
            <v>4242.1000000000004</v>
          </cell>
          <cell r="K1896">
            <v>1799.6769999999999</v>
          </cell>
          <cell r="M1896">
            <v>8231.68</v>
          </cell>
        </row>
        <row r="1897">
          <cell r="D1897" t="str">
            <v>RIOMAR KENNEDY</v>
          </cell>
          <cell r="E1897">
            <v>44377</v>
          </cell>
          <cell r="J1897">
            <v>2844</v>
          </cell>
          <cell r="K1897">
            <v>1287.6588000000002</v>
          </cell>
          <cell r="M1897">
            <v>6318.36</v>
          </cell>
        </row>
        <row r="1898">
          <cell r="D1898" t="str">
            <v>RIOMAR KENNEDY</v>
          </cell>
          <cell r="E1898">
            <v>44377</v>
          </cell>
          <cell r="J1898">
            <v>4314</v>
          </cell>
          <cell r="K1898">
            <v>1886.67</v>
          </cell>
          <cell r="M1898">
            <v>8181</v>
          </cell>
        </row>
        <row r="1899">
          <cell r="D1899" t="str">
            <v>RIOMAR KENNEDY</v>
          </cell>
          <cell r="E1899">
            <v>44377</v>
          </cell>
          <cell r="J1899">
            <v>1103.3000000000002</v>
          </cell>
          <cell r="K1899">
            <v>677.98040000000003</v>
          </cell>
          <cell r="M1899">
            <v>3718.41</v>
          </cell>
        </row>
        <row r="1900">
          <cell r="D1900" t="str">
            <v>RIOMAR KENNEDY</v>
          </cell>
          <cell r="E1900">
            <v>44377</v>
          </cell>
          <cell r="J1900">
            <v>1118.4000000000001</v>
          </cell>
          <cell r="K1900">
            <v>700.32960000000003</v>
          </cell>
          <cell r="M1900">
            <v>3646.56</v>
          </cell>
        </row>
        <row r="1901">
          <cell r="D1901" t="str">
            <v>RIOMAR KENNEDY</v>
          </cell>
          <cell r="E1901">
            <v>44377</v>
          </cell>
          <cell r="J1901">
            <v>1278.4000000000001</v>
          </cell>
          <cell r="K1901">
            <v>778.71040000000005</v>
          </cell>
          <cell r="M1901">
            <v>3824.32</v>
          </cell>
        </row>
        <row r="1902">
          <cell r="D1902" t="str">
            <v>RIOMAR KENNEDY</v>
          </cell>
          <cell r="E1902">
            <v>44377</v>
          </cell>
          <cell r="J1902">
            <v>780</v>
          </cell>
          <cell r="K1902">
            <v>683.82989999999995</v>
          </cell>
          <cell r="M1902">
            <v>3047.33</v>
          </cell>
        </row>
        <row r="1903">
          <cell r="D1903" t="str">
            <v>RIOMAR KENNEDY</v>
          </cell>
          <cell r="E1903">
            <v>44377</v>
          </cell>
          <cell r="J1903">
            <v>1782</v>
          </cell>
          <cell r="K1903">
            <v>838.19069999999999</v>
          </cell>
          <cell r="M1903">
            <v>3975.75</v>
          </cell>
        </row>
        <row r="1904">
          <cell r="D1904" t="str">
            <v>RIOMAR KENNEDY</v>
          </cell>
          <cell r="E1904">
            <v>44377</v>
          </cell>
          <cell r="J1904">
            <v>768.90000000000009</v>
          </cell>
          <cell r="K1904">
            <v>442.33969999999999</v>
          </cell>
          <cell r="M1904">
            <v>2424.84</v>
          </cell>
        </row>
        <row r="1905">
          <cell r="D1905" t="str">
            <v>RIOMAR KENNEDY</v>
          </cell>
          <cell r="E1905">
            <v>44377</v>
          </cell>
          <cell r="J1905">
            <v>625.9</v>
          </cell>
          <cell r="K1905">
            <v>599.19970000000001</v>
          </cell>
          <cell r="M1905">
            <v>2409.33</v>
          </cell>
        </row>
        <row r="1906">
          <cell r="D1906" t="str">
            <v>RIOMAR KENNEDY</v>
          </cell>
          <cell r="E1906">
            <v>44377</v>
          </cell>
          <cell r="J1906">
            <v>2178</v>
          </cell>
          <cell r="K1906">
            <v>938.38139999999999</v>
          </cell>
          <cell r="M1906">
            <v>4230.5999999999995</v>
          </cell>
        </row>
        <row r="1907">
          <cell r="D1907" t="str">
            <v>RIOMAR KENNEDY</v>
          </cell>
          <cell r="E1907">
            <v>44377</v>
          </cell>
          <cell r="J1907">
            <v>1914</v>
          </cell>
          <cell r="K1907">
            <v>856.12059999999997</v>
          </cell>
          <cell r="M1907">
            <v>3877.59</v>
          </cell>
        </row>
        <row r="1908">
          <cell r="D1908" t="str">
            <v>RIOMAR KENNEDY</v>
          </cell>
          <cell r="E1908">
            <v>44377</v>
          </cell>
          <cell r="J1908">
            <v>1123.5</v>
          </cell>
          <cell r="K1908">
            <v>576.16049999999996</v>
          </cell>
          <cell r="M1908">
            <v>2801.25</v>
          </cell>
        </row>
        <row r="1909">
          <cell r="D1909" t="str">
            <v>RIOMAR KENNEDY</v>
          </cell>
          <cell r="E1909">
            <v>44377</v>
          </cell>
          <cell r="J1909">
            <v>552</v>
          </cell>
          <cell r="K1909">
            <v>341.63040000000001</v>
          </cell>
          <cell r="M1909">
            <v>1896</v>
          </cell>
        </row>
        <row r="1910">
          <cell r="D1910" t="str">
            <v>RIOMAR KENNEDY</v>
          </cell>
          <cell r="E1910">
            <v>44377</v>
          </cell>
          <cell r="J1910">
            <v>936.60000000000014</v>
          </cell>
          <cell r="K1910">
            <v>418.95</v>
          </cell>
          <cell r="M1910">
            <v>2327.64</v>
          </cell>
        </row>
        <row r="1911">
          <cell r="D1911" t="str">
            <v>RIOMAR KENNEDY</v>
          </cell>
          <cell r="E1911">
            <v>44377</v>
          </cell>
          <cell r="J1911">
            <v>897</v>
          </cell>
          <cell r="K1911">
            <v>435.12950000000001</v>
          </cell>
          <cell r="M1911">
            <v>2268.7600000000002</v>
          </cell>
        </row>
        <row r="1912">
          <cell r="D1912" t="str">
            <v>RIOMAR KENNEDY</v>
          </cell>
          <cell r="E1912">
            <v>44377</v>
          </cell>
          <cell r="J1912">
            <v>936.60000000000014</v>
          </cell>
          <cell r="K1912">
            <v>445.08940000000001</v>
          </cell>
          <cell r="M1912">
            <v>2296.84</v>
          </cell>
        </row>
        <row r="1913">
          <cell r="D1913" t="str">
            <v>RIOMAR KENNEDY</v>
          </cell>
          <cell r="E1913">
            <v>44377</v>
          </cell>
          <cell r="J1913">
            <v>454.30000000000007</v>
          </cell>
          <cell r="K1913">
            <v>341.13030000000003</v>
          </cell>
          <cell r="M1913">
            <v>1685.32</v>
          </cell>
        </row>
        <row r="1914">
          <cell r="D1914" t="str">
            <v>RIOMAR KENNEDY</v>
          </cell>
          <cell r="E1914">
            <v>44377</v>
          </cell>
          <cell r="J1914">
            <v>1452</v>
          </cell>
          <cell r="K1914">
            <v>654.13040000000001</v>
          </cell>
          <cell r="M1914">
            <v>2991.78</v>
          </cell>
        </row>
        <row r="1915">
          <cell r="D1915" t="str">
            <v>RIOMAR KENNEDY</v>
          </cell>
          <cell r="E1915">
            <v>44377</v>
          </cell>
          <cell r="J1915">
            <v>632</v>
          </cell>
          <cell r="K1915">
            <v>431.82</v>
          </cell>
          <cell r="M1915">
            <v>1899.28</v>
          </cell>
        </row>
        <row r="1916">
          <cell r="D1916" t="str">
            <v>RIOMAR KENNEDY</v>
          </cell>
          <cell r="E1916">
            <v>44377</v>
          </cell>
          <cell r="J1916">
            <v>1194.8999999999999</v>
          </cell>
          <cell r="K1916">
            <v>582.33000000000004</v>
          </cell>
          <cell r="M1916">
            <v>2590.56</v>
          </cell>
        </row>
        <row r="1917">
          <cell r="D1917" t="str">
            <v>RIOMAR KENNEDY</v>
          </cell>
          <cell r="E1917">
            <v>44377</v>
          </cell>
          <cell r="J1917">
            <v>483</v>
          </cell>
          <cell r="K1917">
            <v>336.80009999999999</v>
          </cell>
          <cell r="M1917">
            <v>1631.3500000000001</v>
          </cell>
        </row>
        <row r="1918">
          <cell r="D1918" t="str">
            <v>RIOMAR KENNEDY</v>
          </cell>
          <cell r="E1918">
            <v>44377</v>
          </cell>
          <cell r="J1918">
            <v>1198.4000000000001</v>
          </cell>
          <cell r="K1918">
            <v>467.55040000000002</v>
          </cell>
          <cell r="M1918">
            <v>2449.6</v>
          </cell>
        </row>
        <row r="1919">
          <cell r="D1919" t="str">
            <v>RIOMAR KENNEDY</v>
          </cell>
          <cell r="E1919">
            <v>44377</v>
          </cell>
          <cell r="J1919">
            <v>629.30000000000007</v>
          </cell>
          <cell r="K1919">
            <v>362.56009999999998</v>
          </cell>
          <cell r="M1919">
            <v>1754.3400000000001</v>
          </cell>
        </row>
        <row r="1920">
          <cell r="D1920" t="str">
            <v>RIOMAR KENNEDY</v>
          </cell>
          <cell r="E1920">
            <v>44377</v>
          </cell>
          <cell r="J1920">
            <v>665.6</v>
          </cell>
          <cell r="K1920">
            <v>300.4599</v>
          </cell>
          <cell r="M1920">
            <v>1669.2</v>
          </cell>
        </row>
        <row r="1921">
          <cell r="D1921" t="str">
            <v>RIOMAR KENNEDY</v>
          </cell>
          <cell r="E1921">
            <v>44377</v>
          </cell>
          <cell r="J1921">
            <v>778.80000000000007</v>
          </cell>
          <cell r="K1921">
            <v>354.29999999999995</v>
          </cell>
          <cell r="M1921">
            <v>1827.72</v>
          </cell>
        </row>
        <row r="1922">
          <cell r="D1922" t="str">
            <v>RIOMAR KENNEDY</v>
          </cell>
          <cell r="E1922">
            <v>44377</v>
          </cell>
          <cell r="J1922">
            <v>636.46</v>
          </cell>
          <cell r="K1922">
            <v>291.39</v>
          </cell>
          <cell r="M1922">
            <v>1618.87</v>
          </cell>
        </row>
        <row r="1923">
          <cell r="D1923" t="str">
            <v>RIOMAR KENNEDY</v>
          </cell>
          <cell r="E1923">
            <v>44377</v>
          </cell>
          <cell r="J1923">
            <v>300</v>
          </cell>
          <cell r="K1923">
            <v>215</v>
          </cell>
          <cell r="M1923">
            <v>1194.5</v>
          </cell>
        </row>
        <row r="1924">
          <cell r="D1924" t="str">
            <v>RIOMAR KENNEDY</v>
          </cell>
          <cell r="E1924">
            <v>44377</v>
          </cell>
          <cell r="J1924">
            <v>512.1</v>
          </cell>
          <cell r="K1924">
            <v>327.24</v>
          </cell>
          <cell r="M1924">
            <v>1468.3500000000001</v>
          </cell>
        </row>
        <row r="1925">
          <cell r="D1925" t="str">
            <v>RIOMAR KENNEDY</v>
          </cell>
          <cell r="E1925">
            <v>44377</v>
          </cell>
          <cell r="J1925">
            <v>349.5</v>
          </cell>
          <cell r="K1925">
            <v>211.58</v>
          </cell>
          <cell r="M1925">
            <v>1175.5</v>
          </cell>
        </row>
        <row r="1926">
          <cell r="D1926" t="str">
            <v>RIOMAR KENNEDY</v>
          </cell>
          <cell r="E1926">
            <v>44377</v>
          </cell>
          <cell r="J1926">
            <v>550</v>
          </cell>
          <cell r="K1926">
            <v>249.29</v>
          </cell>
          <cell r="M1926">
            <v>1385</v>
          </cell>
        </row>
        <row r="1927">
          <cell r="D1927" t="str">
            <v>RIOMAR KENNEDY</v>
          </cell>
          <cell r="E1927">
            <v>44377</v>
          </cell>
          <cell r="J1927">
            <v>853.5</v>
          </cell>
          <cell r="K1927">
            <v>405.66</v>
          </cell>
          <cell r="M1927">
            <v>1838.7</v>
          </cell>
        </row>
        <row r="1928">
          <cell r="D1928" t="str">
            <v>RIOMAR KENNEDY</v>
          </cell>
          <cell r="E1928">
            <v>44377</v>
          </cell>
          <cell r="J1928">
            <v>324.5</v>
          </cell>
          <cell r="K1928">
            <v>196.48</v>
          </cell>
          <cell r="M1928">
            <v>1091.55</v>
          </cell>
        </row>
        <row r="1929">
          <cell r="D1929" t="str">
            <v>RIOMAR KENNEDY</v>
          </cell>
          <cell r="E1929">
            <v>44377</v>
          </cell>
          <cell r="J1929">
            <v>240</v>
          </cell>
          <cell r="K1929">
            <v>173.18</v>
          </cell>
          <cell r="M1929">
            <v>962.12</v>
          </cell>
        </row>
        <row r="1930">
          <cell r="D1930" t="str">
            <v>RIOMAR KENNEDY</v>
          </cell>
          <cell r="E1930">
            <v>44377</v>
          </cell>
          <cell r="J1930">
            <v>990</v>
          </cell>
          <cell r="K1930">
            <v>425.82000000000005</v>
          </cell>
          <cell r="M1930">
            <v>1945.2</v>
          </cell>
        </row>
        <row r="1931">
          <cell r="D1931" t="str">
            <v>RIOMAR KENNEDY</v>
          </cell>
          <cell r="E1931">
            <v>44377</v>
          </cell>
          <cell r="J1931">
            <v>858</v>
          </cell>
          <cell r="K1931">
            <v>378.74979999999999</v>
          </cell>
          <cell r="M1931">
            <v>1755.39</v>
          </cell>
        </row>
        <row r="1932">
          <cell r="D1932" t="str">
            <v>RIOMAR KENNEDY</v>
          </cell>
          <cell r="E1932">
            <v>44377</v>
          </cell>
          <cell r="J1932">
            <v>240</v>
          </cell>
          <cell r="K1932">
            <v>166.43</v>
          </cell>
          <cell r="M1932">
            <v>924.64</v>
          </cell>
        </row>
        <row r="1933">
          <cell r="D1933" t="str">
            <v>RIOMAR KENNEDY</v>
          </cell>
          <cell r="E1933">
            <v>44377</v>
          </cell>
          <cell r="J1933">
            <v>449.55</v>
          </cell>
          <cell r="K1933">
            <v>209.77019999999999</v>
          </cell>
          <cell r="M1933">
            <v>1165.4100000000001</v>
          </cell>
        </row>
        <row r="1934">
          <cell r="D1934" t="str">
            <v>RIOMAR KENNEDY</v>
          </cell>
          <cell r="E1934">
            <v>44377</v>
          </cell>
          <cell r="J1934">
            <v>682.8</v>
          </cell>
          <cell r="K1934">
            <v>344.55959999999999</v>
          </cell>
          <cell r="M1934">
            <v>1520.04</v>
          </cell>
        </row>
        <row r="1935">
          <cell r="D1935" t="str">
            <v>RIOMAR KENNEDY</v>
          </cell>
          <cell r="E1935">
            <v>44377</v>
          </cell>
          <cell r="J1935">
            <v>240</v>
          </cell>
          <cell r="K1935">
            <v>156.54</v>
          </cell>
          <cell r="M1935">
            <v>869.64</v>
          </cell>
        </row>
        <row r="1936">
          <cell r="D1936" t="str">
            <v>RIOMAR KENNEDY</v>
          </cell>
          <cell r="E1936">
            <v>44377</v>
          </cell>
          <cell r="J1936">
            <v>869</v>
          </cell>
          <cell r="K1936">
            <v>417.15960000000001</v>
          </cell>
          <cell r="M1936">
            <v>1747.35</v>
          </cell>
        </row>
        <row r="1937">
          <cell r="D1937" t="str">
            <v>RIOMAR KENNEDY</v>
          </cell>
          <cell r="E1937">
            <v>44377</v>
          </cell>
          <cell r="J1937">
            <v>625.9</v>
          </cell>
          <cell r="K1937">
            <v>302.07979999999998</v>
          </cell>
          <cell r="M1937">
            <v>1385.56</v>
          </cell>
        </row>
        <row r="1938">
          <cell r="D1938" t="str">
            <v>RIOMAR KENNEDY</v>
          </cell>
          <cell r="E1938">
            <v>44377</v>
          </cell>
          <cell r="J1938">
            <v>456</v>
          </cell>
          <cell r="K1938">
            <v>198.92959999999999</v>
          </cell>
          <cell r="M1938">
            <v>1105.2</v>
          </cell>
        </row>
        <row r="1939">
          <cell r="D1939" t="str">
            <v>RIOMAR KENNEDY</v>
          </cell>
          <cell r="E1939">
            <v>44377</v>
          </cell>
          <cell r="J1939">
            <v>468.30000000000007</v>
          </cell>
          <cell r="K1939">
            <v>269.11009999999999</v>
          </cell>
          <cell r="M1939">
            <v>1155.3500000000001</v>
          </cell>
        </row>
        <row r="1940">
          <cell r="D1940" t="str">
            <v>RIOMAR KENNEDY</v>
          </cell>
          <cell r="E1940">
            <v>44377</v>
          </cell>
          <cell r="J1940">
            <v>385</v>
          </cell>
          <cell r="K1940">
            <v>173.74979999999999</v>
          </cell>
          <cell r="M1940">
            <v>965.37</v>
          </cell>
        </row>
        <row r="1941">
          <cell r="D1941" t="str">
            <v>RIOMAR KENNEDY</v>
          </cell>
          <cell r="E1941">
            <v>44377</v>
          </cell>
          <cell r="J1941">
            <v>424.88</v>
          </cell>
          <cell r="K1941">
            <v>183.28960000000001</v>
          </cell>
          <cell r="M1941">
            <v>1014.32</v>
          </cell>
        </row>
        <row r="1942">
          <cell r="D1942" t="str">
            <v>RIOMAR KENNEDY</v>
          </cell>
          <cell r="E1942">
            <v>44377</v>
          </cell>
          <cell r="J1942">
            <v>225</v>
          </cell>
          <cell r="K1942">
            <v>134.94</v>
          </cell>
          <cell r="M1942">
            <v>749.7</v>
          </cell>
        </row>
        <row r="1943">
          <cell r="D1943" t="str">
            <v>RIOMAR KENNEDY</v>
          </cell>
          <cell r="E1943">
            <v>44377</v>
          </cell>
          <cell r="J1943">
            <v>1564.2</v>
          </cell>
          <cell r="K1943">
            <v>509.95080000000002</v>
          </cell>
          <cell r="M1943">
            <v>2452.86</v>
          </cell>
        </row>
        <row r="1944">
          <cell r="D1944" t="str">
            <v>RIOMAR KENNEDY</v>
          </cell>
          <cell r="E1944">
            <v>44377</v>
          </cell>
          <cell r="J1944">
            <v>318.60000000000002</v>
          </cell>
          <cell r="K1944">
            <v>147.31020000000001</v>
          </cell>
          <cell r="M1944">
            <v>818.40000000000009</v>
          </cell>
        </row>
        <row r="1945">
          <cell r="D1945" t="str">
            <v>RIOMAR KENNEDY</v>
          </cell>
          <cell r="E1945">
            <v>44377</v>
          </cell>
          <cell r="J1945">
            <v>284.5</v>
          </cell>
          <cell r="K1945">
            <v>143.94999999999999</v>
          </cell>
          <cell r="M1945">
            <v>762.09999999999991</v>
          </cell>
        </row>
        <row r="1946">
          <cell r="D1946" t="str">
            <v>RIOMAR KENNEDY</v>
          </cell>
          <cell r="E1946">
            <v>44377</v>
          </cell>
          <cell r="J1946">
            <v>233.70000000000002</v>
          </cell>
          <cell r="K1946">
            <v>124.74</v>
          </cell>
          <cell r="M1946">
            <v>675.75</v>
          </cell>
        </row>
        <row r="1947">
          <cell r="D1947" t="str">
            <v>RIOMAR KENNEDY</v>
          </cell>
          <cell r="E1947">
            <v>44377</v>
          </cell>
          <cell r="J1947">
            <v>299.5</v>
          </cell>
          <cell r="K1947">
            <v>134.91</v>
          </cell>
          <cell r="M1947">
            <v>749.5</v>
          </cell>
        </row>
        <row r="1948">
          <cell r="D1948" t="str">
            <v>RIOMAR KENNEDY</v>
          </cell>
          <cell r="E1948">
            <v>44377</v>
          </cell>
          <cell r="J1948">
            <v>569</v>
          </cell>
          <cell r="K1948">
            <v>321.86</v>
          </cell>
          <cell r="M1948">
            <v>1205.5</v>
          </cell>
        </row>
        <row r="1949">
          <cell r="D1949" t="str">
            <v>RIOMAR KENNEDY</v>
          </cell>
          <cell r="E1949">
            <v>44377</v>
          </cell>
          <cell r="J1949">
            <v>318.65999999999997</v>
          </cell>
          <cell r="K1949">
            <v>136.5</v>
          </cell>
          <cell r="M1949">
            <v>754.26</v>
          </cell>
        </row>
        <row r="1950">
          <cell r="D1950" t="str">
            <v>RIOMAR KENNEDY</v>
          </cell>
          <cell r="E1950">
            <v>44377</v>
          </cell>
          <cell r="J1950">
            <v>358.40000000000003</v>
          </cell>
          <cell r="K1950">
            <v>201.87020000000001</v>
          </cell>
          <cell r="M1950">
            <v>849.24</v>
          </cell>
        </row>
        <row r="1951">
          <cell r="D1951" t="str">
            <v>RIOMAR KENNEDY</v>
          </cell>
          <cell r="E1951">
            <v>44377</v>
          </cell>
          <cell r="J1951">
            <v>256.05</v>
          </cell>
          <cell r="K1951">
            <v>116.91000000000001</v>
          </cell>
          <cell r="M1951">
            <v>649.5</v>
          </cell>
        </row>
        <row r="1952">
          <cell r="D1952" t="str">
            <v>RIOMAR KENNEDY</v>
          </cell>
          <cell r="E1952">
            <v>44377</v>
          </cell>
          <cell r="J1952">
            <v>227.6</v>
          </cell>
          <cell r="K1952">
            <v>108.88</v>
          </cell>
          <cell r="M1952">
            <v>604.88</v>
          </cell>
        </row>
        <row r="1953">
          <cell r="D1953" t="str">
            <v>RIOMAR KENNEDY</v>
          </cell>
          <cell r="E1953">
            <v>44377</v>
          </cell>
          <cell r="J1953">
            <v>176.7</v>
          </cell>
          <cell r="K1953">
            <v>104.78009999999999</v>
          </cell>
          <cell r="M1953">
            <v>545.46</v>
          </cell>
        </row>
        <row r="1954">
          <cell r="D1954" t="str">
            <v>RIOMAR KENNEDY</v>
          </cell>
          <cell r="E1954">
            <v>44377</v>
          </cell>
          <cell r="J1954">
            <v>246.5</v>
          </cell>
          <cell r="K1954">
            <v>140.29</v>
          </cell>
          <cell r="M1954">
            <v>649.5</v>
          </cell>
        </row>
        <row r="1955">
          <cell r="D1955" t="str">
            <v>RIOMAR KENNEDY</v>
          </cell>
          <cell r="E1955">
            <v>44377</v>
          </cell>
          <cell r="J1955">
            <v>1027</v>
          </cell>
          <cell r="K1955">
            <v>361.70939999999996</v>
          </cell>
          <cell r="M1955">
            <v>1647.49</v>
          </cell>
        </row>
        <row r="1956">
          <cell r="D1956" t="str">
            <v>RIOMAR KENNEDY</v>
          </cell>
          <cell r="E1956">
            <v>44377</v>
          </cell>
          <cell r="J1956">
            <v>503.30000000000007</v>
          </cell>
          <cell r="K1956">
            <v>168.21980000000002</v>
          </cell>
          <cell r="M1956">
            <v>917.91</v>
          </cell>
        </row>
        <row r="1957">
          <cell r="D1957" t="str">
            <v>RIOMAR KENNEDY</v>
          </cell>
          <cell r="E1957">
            <v>44377</v>
          </cell>
          <cell r="J1957">
            <v>215.6</v>
          </cell>
          <cell r="K1957">
            <v>100.73</v>
          </cell>
          <cell r="M1957">
            <v>559.6</v>
          </cell>
        </row>
        <row r="1958">
          <cell r="D1958" t="str">
            <v>RIOMAR KENNEDY</v>
          </cell>
          <cell r="E1958">
            <v>44377</v>
          </cell>
          <cell r="J1958">
            <v>130</v>
          </cell>
          <cell r="K1958">
            <v>79.53</v>
          </cell>
          <cell r="M1958">
            <v>441.84</v>
          </cell>
        </row>
        <row r="1959">
          <cell r="D1959" t="str">
            <v>RIOMAR KENNEDY</v>
          </cell>
          <cell r="E1959">
            <v>44377</v>
          </cell>
          <cell r="J1959">
            <v>218.70000000000002</v>
          </cell>
          <cell r="K1959">
            <v>97.149900000000002</v>
          </cell>
          <cell r="M1959">
            <v>539.70000000000005</v>
          </cell>
        </row>
        <row r="1960">
          <cell r="D1960" t="str">
            <v>RIOMAR KENNEDY</v>
          </cell>
          <cell r="E1960">
            <v>44377</v>
          </cell>
          <cell r="J1960">
            <v>230</v>
          </cell>
          <cell r="K1960">
            <v>101.92</v>
          </cell>
          <cell r="M1960">
            <v>553.54999999999995</v>
          </cell>
        </row>
        <row r="1961">
          <cell r="D1961" t="str">
            <v>RIOMAR KENNEDY</v>
          </cell>
          <cell r="E1961">
            <v>44377</v>
          </cell>
          <cell r="J1961">
            <v>170.7</v>
          </cell>
          <cell r="K1961">
            <v>89.060099999999991</v>
          </cell>
          <cell r="M1961">
            <v>471.75</v>
          </cell>
        </row>
        <row r="1962">
          <cell r="D1962" t="str">
            <v>RIOMAR KENNEDY</v>
          </cell>
          <cell r="E1962">
            <v>44377</v>
          </cell>
          <cell r="J1962">
            <v>241.75</v>
          </cell>
          <cell r="K1962">
            <v>99.990000000000009</v>
          </cell>
          <cell r="M1962">
            <v>551.54999999999995</v>
          </cell>
        </row>
        <row r="1963">
          <cell r="D1963" t="str">
            <v>RIOMAR KENNEDY</v>
          </cell>
          <cell r="E1963">
            <v>44377</v>
          </cell>
          <cell r="J1963">
            <v>239.6</v>
          </cell>
          <cell r="K1963">
            <v>96.06</v>
          </cell>
          <cell r="M1963">
            <v>533.64</v>
          </cell>
        </row>
        <row r="1964">
          <cell r="D1964" t="str">
            <v>RIOMAR KENNEDY</v>
          </cell>
          <cell r="E1964">
            <v>44377</v>
          </cell>
          <cell r="J1964">
            <v>199.8</v>
          </cell>
          <cell r="K1964">
            <v>86.36</v>
          </cell>
          <cell r="M1964">
            <v>479.8</v>
          </cell>
        </row>
        <row r="1965">
          <cell r="D1965" t="str">
            <v>RIOMAR KENNEDY</v>
          </cell>
          <cell r="E1965">
            <v>44377</v>
          </cell>
          <cell r="J1965">
            <v>144</v>
          </cell>
          <cell r="K1965">
            <v>71.769900000000007</v>
          </cell>
          <cell r="M1965">
            <v>398.73</v>
          </cell>
        </row>
        <row r="1966">
          <cell r="D1966" t="str">
            <v>RIOMAR KENNEDY</v>
          </cell>
          <cell r="E1966">
            <v>44377</v>
          </cell>
          <cell r="J1966">
            <v>161.69999999999999</v>
          </cell>
          <cell r="K1966">
            <v>75.539999999999992</v>
          </cell>
          <cell r="M1966">
            <v>419.70000000000005</v>
          </cell>
        </row>
        <row r="1967">
          <cell r="D1967" t="str">
            <v>RIOMAR KENNEDY</v>
          </cell>
          <cell r="E1967">
            <v>44377</v>
          </cell>
          <cell r="J1967">
            <v>117.8</v>
          </cell>
          <cell r="K1967">
            <v>68.47</v>
          </cell>
          <cell r="M1967">
            <v>365.5</v>
          </cell>
        </row>
        <row r="1968">
          <cell r="D1968" t="str">
            <v>RIOMAR KENNEDY</v>
          </cell>
          <cell r="E1968">
            <v>44377</v>
          </cell>
          <cell r="J1968">
            <v>194.70000000000002</v>
          </cell>
          <cell r="K1968">
            <v>81.950100000000006</v>
          </cell>
          <cell r="M1968">
            <v>450.93</v>
          </cell>
        </row>
        <row r="1969">
          <cell r="D1969" t="str">
            <v>RIOMAR KENNEDY</v>
          </cell>
          <cell r="E1969">
            <v>44377</v>
          </cell>
          <cell r="J1969">
            <v>149.69999999999999</v>
          </cell>
          <cell r="K1969">
            <v>77.330100000000002</v>
          </cell>
          <cell r="M1969">
            <v>399.93</v>
          </cell>
        </row>
        <row r="1970">
          <cell r="D1970" t="str">
            <v>RIOMAR KENNEDY</v>
          </cell>
          <cell r="E1970">
            <v>44377</v>
          </cell>
          <cell r="J1970">
            <v>217.29000000000002</v>
          </cell>
          <cell r="K1970">
            <v>90.3399</v>
          </cell>
          <cell r="M1970">
            <v>479.37</v>
          </cell>
        </row>
        <row r="1971">
          <cell r="D1971" t="str">
            <v>RIOMAR KENNEDY</v>
          </cell>
          <cell r="E1971">
            <v>44377</v>
          </cell>
          <cell r="J1971">
            <v>147.89999999999998</v>
          </cell>
          <cell r="K1971">
            <v>70.149900000000002</v>
          </cell>
          <cell r="M1971">
            <v>389.70000000000005</v>
          </cell>
        </row>
        <row r="1972">
          <cell r="D1972" t="str">
            <v>RIOMAR KENNEDY</v>
          </cell>
          <cell r="E1972">
            <v>44377</v>
          </cell>
          <cell r="J1972">
            <v>159.6</v>
          </cell>
          <cell r="K1972">
            <v>71.92</v>
          </cell>
          <cell r="M1972">
            <v>399.6</v>
          </cell>
        </row>
        <row r="1973">
          <cell r="D1973" t="str">
            <v>RIOMAR KENNEDY</v>
          </cell>
          <cell r="E1973">
            <v>44377</v>
          </cell>
          <cell r="J1973">
            <v>159.6</v>
          </cell>
          <cell r="K1973">
            <v>71.930000000000007</v>
          </cell>
          <cell r="M1973">
            <v>399.6</v>
          </cell>
        </row>
        <row r="1974">
          <cell r="D1974" t="str">
            <v>RIOMAR KENNEDY</v>
          </cell>
          <cell r="E1974">
            <v>44377</v>
          </cell>
          <cell r="J1974">
            <v>279.3</v>
          </cell>
          <cell r="K1974">
            <v>101.38030000000001</v>
          </cell>
          <cell r="M1974">
            <v>545.09</v>
          </cell>
        </row>
        <row r="1975">
          <cell r="D1975" t="str">
            <v>RIOMAR KENNEDY</v>
          </cell>
          <cell r="E1975">
            <v>44377</v>
          </cell>
          <cell r="J1975">
            <v>170.7</v>
          </cell>
          <cell r="K1975">
            <v>76.83</v>
          </cell>
          <cell r="M1975">
            <v>410.93999999999994</v>
          </cell>
        </row>
        <row r="1976">
          <cell r="D1976" t="str">
            <v>RIOMAR KENNEDY</v>
          </cell>
          <cell r="E1976">
            <v>44377</v>
          </cell>
          <cell r="J1976">
            <v>170.7</v>
          </cell>
          <cell r="K1976">
            <v>76.83</v>
          </cell>
          <cell r="M1976">
            <v>410.93999999999994</v>
          </cell>
        </row>
        <row r="1977">
          <cell r="D1977" t="str">
            <v>RIOMAR KENNEDY</v>
          </cell>
          <cell r="E1977">
            <v>44377</v>
          </cell>
          <cell r="J1977">
            <v>134.69999999999999</v>
          </cell>
          <cell r="K1977">
            <v>93.530100000000004</v>
          </cell>
          <cell r="M1977">
            <v>389.70000000000005</v>
          </cell>
        </row>
        <row r="1978">
          <cell r="D1978" t="str">
            <v>RIOMAR KENNEDY</v>
          </cell>
          <cell r="E1978">
            <v>44377</v>
          </cell>
          <cell r="J1978">
            <v>138</v>
          </cell>
          <cell r="K1978">
            <v>64.739999999999995</v>
          </cell>
          <cell r="M1978">
            <v>359.70000000000005</v>
          </cell>
        </row>
        <row r="1979">
          <cell r="D1979" t="str">
            <v>RIOMAR KENNEDY</v>
          </cell>
          <cell r="E1979">
            <v>44377</v>
          </cell>
          <cell r="J1979">
            <v>170.7</v>
          </cell>
          <cell r="K1979">
            <v>70.14</v>
          </cell>
          <cell r="M1979">
            <v>389.70000000000005</v>
          </cell>
        </row>
        <row r="1980">
          <cell r="D1980" t="str">
            <v>RIOMAR KENNEDY</v>
          </cell>
          <cell r="E1980">
            <v>44377</v>
          </cell>
          <cell r="J1980">
            <v>50</v>
          </cell>
          <cell r="K1980">
            <v>43.18</v>
          </cell>
          <cell r="M1980">
            <v>239.9</v>
          </cell>
        </row>
        <row r="1981">
          <cell r="D1981" t="str">
            <v>RIOMAR KENNEDY</v>
          </cell>
          <cell r="E1981">
            <v>44377</v>
          </cell>
          <cell r="J1981">
            <v>99.8</v>
          </cell>
          <cell r="K1981">
            <v>53.96</v>
          </cell>
          <cell r="M1981">
            <v>299.8</v>
          </cell>
        </row>
        <row r="1982">
          <cell r="D1982" t="str">
            <v>RIOMAR KENNEDY</v>
          </cell>
          <cell r="E1982">
            <v>44377</v>
          </cell>
          <cell r="J1982">
            <v>127.99</v>
          </cell>
          <cell r="K1982">
            <v>59.4</v>
          </cell>
          <cell r="M1982">
            <v>330</v>
          </cell>
        </row>
        <row r="1983">
          <cell r="D1983" t="str">
            <v>RIOMAR KENNEDY</v>
          </cell>
          <cell r="E1983">
            <v>44377</v>
          </cell>
          <cell r="J1983">
            <v>58.9</v>
          </cell>
          <cell r="K1983">
            <v>43.18</v>
          </cell>
          <cell r="M1983">
            <v>239.9</v>
          </cell>
        </row>
        <row r="1984">
          <cell r="D1984" t="str">
            <v>RIOMAR KENNEDY</v>
          </cell>
          <cell r="E1984">
            <v>44377</v>
          </cell>
          <cell r="J1984">
            <v>170.7</v>
          </cell>
          <cell r="K1984">
            <v>98.210099999999997</v>
          </cell>
          <cell r="M1984">
            <v>405.72</v>
          </cell>
        </row>
        <row r="1985">
          <cell r="D1985" t="str">
            <v>RIOMAR KENNEDY</v>
          </cell>
          <cell r="E1985">
            <v>44377</v>
          </cell>
          <cell r="J1985">
            <v>198</v>
          </cell>
          <cell r="K1985">
            <v>76.83</v>
          </cell>
          <cell r="M1985">
            <v>410.93999999999994</v>
          </cell>
        </row>
        <row r="1986">
          <cell r="D1986" t="str">
            <v>RIOMAR KENNEDY</v>
          </cell>
          <cell r="E1986">
            <v>44377</v>
          </cell>
          <cell r="J1986">
            <v>179.5</v>
          </cell>
          <cell r="K1986">
            <v>68.460000000000008</v>
          </cell>
          <cell r="M1986">
            <v>380.3</v>
          </cell>
        </row>
        <row r="1987">
          <cell r="D1987" t="str">
            <v>RIOMAR KENNEDY</v>
          </cell>
          <cell r="E1987">
            <v>44377</v>
          </cell>
          <cell r="J1987">
            <v>86.9</v>
          </cell>
          <cell r="K1987">
            <v>46.78</v>
          </cell>
          <cell r="M1987">
            <v>259.89999999999998</v>
          </cell>
        </row>
        <row r="1988">
          <cell r="D1988" t="str">
            <v>RIOMAR KENNEDY</v>
          </cell>
          <cell r="E1988">
            <v>44377</v>
          </cell>
          <cell r="J1988">
            <v>117.8</v>
          </cell>
          <cell r="K1988">
            <v>59.54</v>
          </cell>
          <cell r="M1988">
            <v>301</v>
          </cell>
        </row>
        <row r="1989">
          <cell r="D1989" t="str">
            <v>RIOMAR KENNEDY</v>
          </cell>
          <cell r="E1989">
            <v>44377</v>
          </cell>
          <cell r="J1989">
            <v>122.28</v>
          </cell>
          <cell r="K1989">
            <v>53.9499</v>
          </cell>
          <cell r="M1989">
            <v>299.70000000000005</v>
          </cell>
        </row>
        <row r="1990">
          <cell r="D1990" t="str">
            <v>RIOMAR KENNEDY</v>
          </cell>
          <cell r="E1990">
            <v>44377</v>
          </cell>
          <cell r="J1990">
            <v>127.8</v>
          </cell>
          <cell r="K1990">
            <v>54.68</v>
          </cell>
          <cell r="M1990">
            <v>303.82</v>
          </cell>
        </row>
        <row r="1991">
          <cell r="D1991" t="str">
            <v>RIOMAR KENNEDY</v>
          </cell>
          <cell r="E1991">
            <v>44377</v>
          </cell>
          <cell r="J1991">
            <v>109.8</v>
          </cell>
          <cell r="K1991">
            <v>50.36</v>
          </cell>
          <cell r="M1991">
            <v>279.8</v>
          </cell>
        </row>
        <row r="1992">
          <cell r="D1992" t="str">
            <v>RIOMAR KENNEDY</v>
          </cell>
          <cell r="E1992">
            <v>44377</v>
          </cell>
          <cell r="J1992">
            <v>57.7</v>
          </cell>
          <cell r="K1992">
            <v>38.700000000000003</v>
          </cell>
          <cell r="M1992">
            <v>215</v>
          </cell>
        </row>
        <row r="1993">
          <cell r="D1993" t="str">
            <v>RIOMAR KENNEDY</v>
          </cell>
          <cell r="E1993">
            <v>44377</v>
          </cell>
          <cell r="J1993">
            <v>74.900000000000006</v>
          </cell>
          <cell r="K1993">
            <v>42.3</v>
          </cell>
          <cell r="M1993">
            <v>235</v>
          </cell>
        </row>
        <row r="1994">
          <cell r="D1994" t="str">
            <v>RIOMAR KENNEDY</v>
          </cell>
          <cell r="E1994">
            <v>44377</v>
          </cell>
          <cell r="J1994">
            <v>58.9</v>
          </cell>
          <cell r="K1994">
            <v>38.700000000000003</v>
          </cell>
          <cell r="M1994">
            <v>215</v>
          </cell>
        </row>
        <row r="1995">
          <cell r="D1995" t="str">
            <v>RIOMAR KENNEDY</v>
          </cell>
          <cell r="E1995">
            <v>44377</v>
          </cell>
          <cell r="J1995">
            <v>138</v>
          </cell>
          <cell r="K1995">
            <v>81.999899999999997</v>
          </cell>
          <cell r="M1995">
            <v>335.73</v>
          </cell>
        </row>
        <row r="1996">
          <cell r="D1996" t="str">
            <v>RIOMAR KENNEDY</v>
          </cell>
          <cell r="E1996">
            <v>44377</v>
          </cell>
          <cell r="J1996">
            <v>64.900000000000006</v>
          </cell>
          <cell r="K1996">
            <v>39.58</v>
          </cell>
          <cell r="M1996">
            <v>219.9</v>
          </cell>
        </row>
        <row r="1997">
          <cell r="D1997" t="str">
            <v>RIOMAR KENNEDY</v>
          </cell>
          <cell r="E1997">
            <v>44377</v>
          </cell>
          <cell r="J1997">
            <v>64.900000000000006</v>
          </cell>
          <cell r="K1997">
            <v>39.58</v>
          </cell>
          <cell r="M1997">
            <v>219.9</v>
          </cell>
        </row>
        <row r="1998">
          <cell r="D1998" t="str">
            <v>RIOMAR KENNEDY</v>
          </cell>
          <cell r="E1998">
            <v>44377</v>
          </cell>
          <cell r="J1998">
            <v>79.599999999999994</v>
          </cell>
          <cell r="K1998">
            <v>42.04</v>
          </cell>
          <cell r="M1998">
            <v>233.6</v>
          </cell>
        </row>
        <row r="1999">
          <cell r="D1999" t="str">
            <v>RIOMAR KENNEDY</v>
          </cell>
          <cell r="E1999">
            <v>44377</v>
          </cell>
          <cell r="J1999">
            <v>144</v>
          </cell>
          <cell r="K1999">
            <v>58.760100000000001</v>
          </cell>
          <cell r="M1999">
            <v>313.74</v>
          </cell>
        </row>
        <row r="2000">
          <cell r="D2000" t="str">
            <v>RIOMAR KENNEDY</v>
          </cell>
          <cell r="E2000">
            <v>44377</v>
          </cell>
          <cell r="J2000">
            <v>74.900000000000006</v>
          </cell>
          <cell r="K2000">
            <v>40.479999999999997</v>
          </cell>
          <cell r="M2000">
            <v>224.91</v>
          </cell>
        </row>
        <row r="2001">
          <cell r="D2001" t="str">
            <v>RIOMAR KENNEDY</v>
          </cell>
          <cell r="E2001">
            <v>44377</v>
          </cell>
          <cell r="J2001">
            <v>198</v>
          </cell>
          <cell r="K2001">
            <v>67.5</v>
          </cell>
          <cell r="M2001">
            <v>375</v>
          </cell>
        </row>
        <row r="2002">
          <cell r="D2002" t="str">
            <v>RIOMAR KENNEDY</v>
          </cell>
          <cell r="E2002">
            <v>44377</v>
          </cell>
          <cell r="J2002">
            <v>275.60000000000002</v>
          </cell>
          <cell r="K2002">
            <v>94.08</v>
          </cell>
          <cell r="M2002">
            <v>475.72</v>
          </cell>
        </row>
        <row r="2003">
          <cell r="D2003" t="str">
            <v>RIOMAR KENNEDY</v>
          </cell>
          <cell r="E2003">
            <v>44377</v>
          </cell>
          <cell r="J2003">
            <v>129.80000000000001</v>
          </cell>
          <cell r="K2003">
            <v>51.26</v>
          </cell>
          <cell r="M2003">
            <v>284.82</v>
          </cell>
        </row>
        <row r="2004">
          <cell r="D2004" t="str">
            <v>RIOMAR KENNEDY</v>
          </cell>
          <cell r="E2004">
            <v>44377</v>
          </cell>
          <cell r="J2004">
            <v>158.69999999999999</v>
          </cell>
          <cell r="K2004">
            <v>55.949999999999996</v>
          </cell>
          <cell r="M2004">
            <v>310.17</v>
          </cell>
        </row>
        <row r="2005">
          <cell r="D2005" t="str">
            <v>RIOMAR KENNEDY</v>
          </cell>
          <cell r="E2005">
            <v>44377</v>
          </cell>
          <cell r="J2005">
            <v>68.949999999999989</v>
          </cell>
          <cell r="K2005">
            <v>35.9</v>
          </cell>
          <cell r="M2005">
            <v>199.5</v>
          </cell>
        </row>
        <row r="2006">
          <cell r="D2006" t="str">
            <v>RIOMAR KENNEDY</v>
          </cell>
          <cell r="E2006">
            <v>44377</v>
          </cell>
          <cell r="J2006">
            <v>113.8</v>
          </cell>
          <cell r="K2006">
            <v>45</v>
          </cell>
          <cell r="M2006">
            <v>250</v>
          </cell>
        </row>
        <row r="2007">
          <cell r="D2007" t="str">
            <v>RIOMAR KENNEDY</v>
          </cell>
          <cell r="E2007">
            <v>44377</v>
          </cell>
          <cell r="J2007">
            <v>59.9</v>
          </cell>
          <cell r="K2007">
            <v>32.380000000000003</v>
          </cell>
          <cell r="M2007">
            <v>179.9</v>
          </cell>
        </row>
        <row r="2008">
          <cell r="D2008" t="str">
            <v>RIOMAR KENNEDY</v>
          </cell>
          <cell r="E2008">
            <v>44377</v>
          </cell>
          <cell r="J2008">
            <v>100</v>
          </cell>
          <cell r="K2008">
            <v>41</v>
          </cell>
          <cell r="M2008">
            <v>227.82</v>
          </cell>
        </row>
        <row r="2009">
          <cell r="D2009" t="str">
            <v>RIOMAR KENNEDY</v>
          </cell>
          <cell r="E2009">
            <v>44377</v>
          </cell>
          <cell r="J2009">
            <v>102.3</v>
          </cell>
          <cell r="K2009">
            <v>41.38</v>
          </cell>
          <cell r="M2009">
            <v>229.9</v>
          </cell>
        </row>
        <row r="2010">
          <cell r="D2010" t="str">
            <v>RIOMAR KENNEDY</v>
          </cell>
          <cell r="E2010">
            <v>44377</v>
          </cell>
          <cell r="J2010">
            <v>77.599999999999994</v>
          </cell>
          <cell r="K2010">
            <v>35.93</v>
          </cell>
          <cell r="M2010">
            <v>199.6</v>
          </cell>
        </row>
        <row r="2011">
          <cell r="D2011" t="str">
            <v>RIOMAR KENNEDY</v>
          </cell>
          <cell r="E2011">
            <v>44377</v>
          </cell>
          <cell r="J2011">
            <v>77.599999999999994</v>
          </cell>
          <cell r="K2011">
            <v>35.93</v>
          </cell>
          <cell r="M2011">
            <v>199.6</v>
          </cell>
        </row>
        <row r="2012">
          <cell r="D2012" t="str">
            <v>RIOMAR KENNEDY</v>
          </cell>
          <cell r="E2012">
            <v>44377</v>
          </cell>
          <cell r="J2012">
            <v>218.70000000000002</v>
          </cell>
          <cell r="K2012">
            <v>83.4</v>
          </cell>
          <cell r="M2012">
            <v>386.28</v>
          </cell>
        </row>
        <row r="2013">
          <cell r="D2013" t="str">
            <v>RIOMAR KENNEDY</v>
          </cell>
          <cell r="E2013">
            <v>44377</v>
          </cell>
          <cell r="J2013">
            <v>218.70000000000002</v>
          </cell>
          <cell r="K2013">
            <v>83.31989999999999</v>
          </cell>
          <cell r="M2013">
            <v>385.32</v>
          </cell>
        </row>
        <row r="2014">
          <cell r="D2014" t="str">
            <v>RIOMAR KENNEDY</v>
          </cell>
          <cell r="E2014">
            <v>44377</v>
          </cell>
          <cell r="J2014">
            <v>89.699999999999989</v>
          </cell>
          <cell r="K2014">
            <v>37.74</v>
          </cell>
          <cell r="M2014">
            <v>209.70000000000002</v>
          </cell>
        </row>
        <row r="2015">
          <cell r="D2015" t="str">
            <v>RIOMAR KENNEDY</v>
          </cell>
          <cell r="E2015">
            <v>44377</v>
          </cell>
          <cell r="J2015">
            <v>119.8</v>
          </cell>
          <cell r="K2015">
            <v>49.82</v>
          </cell>
          <cell r="M2015">
            <v>251.86</v>
          </cell>
        </row>
        <row r="2016">
          <cell r="D2016" t="str">
            <v>RIOMAR KENNEDY</v>
          </cell>
          <cell r="E2016">
            <v>44377</v>
          </cell>
          <cell r="J2016">
            <v>206.70000000000002</v>
          </cell>
          <cell r="K2016">
            <v>70.56</v>
          </cell>
          <cell r="M2016">
            <v>356.79</v>
          </cell>
        </row>
        <row r="2017">
          <cell r="D2017" t="str">
            <v>RIOMAR KENNEDY</v>
          </cell>
          <cell r="E2017">
            <v>44377</v>
          </cell>
          <cell r="J2017">
            <v>85.8</v>
          </cell>
          <cell r="K2017">
            <v>35.96</v>
          </cell>
          <cell r="M2017">
            <v>199.8</v>
          </cell>
        </row>
        <row r="2018">
          <cell r="D2018" t="str">
            <v>RIOMAR KENNEDY</v>
          </cell>
          <cell r="E2018">
            <v>44377</v>
          </cell>
          <cell r="J2018">
            <v>53.1</v>
          </cell>
          <cell r="K2018">
            <v>28.78</v>
          </cell>
          <cell r="M2018">
            <v>159.9</v>
          </cell>
        </row>
        <row r="2019">
          <cell r="D2019" t="str">
            <v>RIOMAR KENNEDY</v>
          </cell>
          <cell r="E2019">
            <v>44377</v>
          </cell>
          <cell r="J2019">
            <v>66</v>
          </cell>
          <cell r="K2019">
            <v>31.5</v>
          </cell>
          <cell r="M2019">
            <v>175</v>
          </cell>
        </row>
        <row r="2020">
          <cell r="D2020" t="str">
            <v>RIOMAR KENNEDY</v>
          </cell>
          <cell r="E2020">
            <v>44377</v>
          </cell>
          <cell r="J2020">
            <v>102.42</v>
          </cell>
          <cell r="K2020">
            <v>67.8</v>
          </cell>
          <cell r="M2020">
            <v>246.82</v>
          </cell>
        </row>
        <row r="2021">
          <cell r="D2021" t="str">
            <v>RIOMAR KENNEDY</v>
          </cell>
          <cell r="E2021">
            <v>44377</v>
          </cell>
          <cell r="J2021">
            <v>49.9</v>
          </cell>
          <cell r="K2021">
            <v>30.37</v>
          </cell>
          <cell r="M2021">
            <v>155.99</v>
          </cell>
        </row>
        <row r="2022">
          <cell r="D2022" t="str">
            <v>RIOMAR KENNEDY</v>
          </cell>
          <cell r="E2022">
            <v>44377</v>
          </cell>
          <cell r="J2022">
            <v>55.44</v>
          </cell>
          <cell r="K2022">
            <v>28.76</v>
          </cell>
          <cell r="M2022">
            <v>159.80000000000001</v>
          </cell>
        </row>
        <row r="2023">
          <cell r="D2023" t="str">
            <v>RIOMAR KENNEDY</v>
          </cell>
          <cell r="E2023">
            <v>44377</v>
          </cell>
          <cell r="J2023">
            <v>111.8</v>
          </cell>
          <cell r="K2023">
            <v>40.92</v>
          </cell>
          <cell r="M2023">
            <v>227.34</v>
          </cell>
        </row>
        <row r="2024">
          <cell r="D2024" t="str">
            <v>RIOMAR KENNEDY</v>
          </cell>
          <cell r="E2024">
            <v>44377</v>
          </cell>
          <cell r="J2024">
            <v>56.9</v>
          </cell>
          <cell r="K2024">
            <v>28.78</v>
          </cell>
          <cell r="M2024">
            <v>159.9</v>
          </cell>
        </row>
        <row r="2025">
          <cell r="D2025" t="str">
            <v>RIOMAR KENNEDY</v>
          </cell>
          <cell r="E2025">
            <v>44377</v>
          </cell>
          <cell r="J2025">
            <v>85</v>
          </cell>
          <cell r="K2025">
            <v>34.47</v>
          </cell>
          <cell r="M2025">
            <v>191.5</v>
          </cell>
        </row>
        <row r="2026">
          <cell r="D2026" t="str">
            <v>RIOMAR KENNEDY</v>
          </cell>
          <cell r="E2026">
            <v>44377</v>
          </cell>
          <cell r="J2026">
            <v>68.900000000000006</v>
          </cell>
          <cell r="K2026">
            <v>30.58</v>
          </cell>
          <cell r="M2026">
            <v>169.9</v>
          </cell>
        </row>
        <row r="2027">
          <cell r="D2027" t="str">
            <v>RIOMAR KENNEDY</v>
          </cell>
          <cell r="E2027">
            <v>44377</v>
          </cell>
          <cell r="J2027">
            <v>68.900000000000006</v>
          </cell>
          <cell r="K2027">
            <v>30.58</v>
          </cell>
          <cell r="M2027">
            <v>169.9</v>
          </cell>
        </row>
        <row r="2028">
          <cell r="D2028" t="str">
            <v>RIOMAR KENNEDY</v>
          </cell>
          <cell r="E2028">
            <v>44377</v>
          </cell>
          <cell r="J2028">
            <v>94.42</v>
          </cell>
          <cell r="K2028">
            <v>35.96</v>
          </cell>
          <cell r="M2028">
            <v>199.8</v>
          </cell>
        </row>
        <row r="2029">
          <cell r="D2029" t="str">
            <v>RIOMAR KENNEDY</v>
          </cell>
          <cell r="E2029">
            <v>44377</v>
          </cell>
          <cell r="J2029">
            <v>119.9</v>
          </cell>
          <cell r="K2029">
            <v>41.3</v>
          </cell>
          <cell r="M2029">
            <v>229.42</v>
          </cell>
        </row>
        <row r="2030">
          <cell r="D2030" t="str">
            <v>RIOMAR KENNEDY</v>
          </cell>
          <cell r="E2030">
            <v>44377</v>
          </cell>
          <cell r="J2030">
            <v>49.9</v>
          </cell>
          <cell r="K2030">
            <v>27.14</v>
          </cell>
          <cell r="M2030">
            <v>145.12</v>
          </cell>
        </row>
        <row r="2031">
          <cell r="D2031" t="str">
            <v>RIOMAR KENNEDY</v>
          </cell>
          <cell r="E2031">
            <v>44377</v>
          </cell>
          <cell r="J2031">
            <v>55.6</v>
          </cell>
          <cell r="K2031">
            <v>27</v>
          </cell>
          <cell r="M2031">
            <v>150.04</v>
          </cell>
        </row>
        <row r="2032">
          <cell r="D2032" t="str">
            <v>RIOMAR KENNEDY</v>
          </cell>
          <cell r="E2032">
            <v>44377</v>
          </cell>
          <cell r="J2032">
            <v>56.9</v>
          </cell>
          <cell r="K2032">
            <v>26.98</v>
          </cell>
          <cell r="M2032">
            <v>149.9</v>
          </cell>
        </row>
        <row r="2033">
          <cell r="D2033" t="str">
            <v>RIOMAR KENNEDY</v>
          </cell>
          <cell r="E2033">
            <v>44377</v>
          </cell>
          <cell r="J2033">
            <v>56.9</v>
          </cell>
          <cell r="K2033">
            <v>26.98</v>
          </cell>
          <cell r="M2033">
            <v>149.9</v>
          </cell>
        </row>
        <row r="2034">
          <cell r="D2034" t="str">
            <v>RIOMAR KENNEDY</v>
          </cell>
          <cell r="E2034">
            <v>44377</v>
          </cell>
          <cell r="J2034">
            <v>57</v>
          </cell>
          <cell r="K2034">
            <v>26.98</v>
          </cell>
          <cell r="M2034">
            <v>149.9</v>
          </cell>
        </row>
        <row r="2035">
          <cell r="D2035" t="str">
            <v>RIOMAR KENNEDY</v>
          </cell>
          <cell r="E2035">
            <v>44377</v>
          </cell>
          <cell r="J2035">
            <v>145.80000000000001</v>
          </cell>
          <cell r="K2035">
            <v>53.65</v>
          </cell>
          <cell r="M2035">
            <v>263.92</v>
          </cell>
        </row>
        <row r="2036">
          <cell r="D2036" t="str">
            <v>RIOMAR KENNEDY</v>
          </cell>
          <cell r="E2036">
            <v>44377</v>
          </cell>
          <cell r="J2036">
            <v>66.900000000000006</v>
          </cell>
          <cell r="K2036">
            <v>28.78</v>
          </cell>
          <cell r="M2036">
            <v>159.9</v>
          </cell>
        </row>
        <row r="2037">
          <cell r="D2037" t="str">
            <v>RIOMAR KENNEDY</v>
          </cell>
          <cell r="E2037">
            <v>44377</v>
          </cell>
          <cell r="J2037">
            <v>119.9</v>
          </cell>
          <cell r="K2037">
            <v>40.89</v>
          </cell>
          <cell r="M2037">
            <v>222.48</v>
          </cell>
        </row>
        <row r="2038">
          <cell r="D2038" t="str">
            <v>RIOMAR KENNEDY</v>
          </cell>
          <cell r="E2038">
            <v>44377</v>
          </cell>
          <cell r="J2038">
            <v>70</v>
          </cell>
          <cell r="K2038">
            <v>48.54</v>
          </cell>
          <cell r="M2038">
            <v>179.8</v>
          </cell>
        </row>
        <row r="2039">
          <cell r="D2039" t="str">
            <v>RIOMAR KENNEDY</v>
          </cell>
          <cell r="E2039">
            <v>44377</v>
          </cell>
          <cell r="J2039">
            <v>79.8</v>
          </cell>
          <cell r="K2039">
            <v>30.74</v>
          </cell>
          <cell r="M2039">
            <v>170.82</v>
          </cell>
        </row>
        <row r="2040">
          <cell r="D2040" t="str">
            <v>RIOMAR KENNEDY</v>
          </cell>
          <cell r="E2040">
            <v>44377</v>
          </cell>
          <cell r="J2040">
            <v>55</v>
          </cell>
          <cell r="K2040">
            <v>25.18</v>
          </cell>
          <cell r="M2040">
            <v>139.9</v>
          </cell>
        </row>
        <row r="2041">
          <cell r="D2041" t="str">
            <v>RIOMAR KENNEDY</v>
          </cell>
          <cell r="E2041">
            <v>44377</v>
          </cell>
          <cell r="J2041">
            <v>45</v>
          </cell>
          <cell r="K2041">
            <v>23.450399999999998</v>
          </cell>
          <cell r="M2041">
            <v>128.07</v>
          </cell>
        </row>
        <row r="2042">
          <cell r="D2042" t="str">
            <v>RIOMAR KENNEDY</v>
          </cell>
          <cell r="E2042">
            <v>44377</v>
          </cell>
          <cell r="J2042">
            <v>55.5</v>
          </cell>
          <cell r="K2042">
            <v>25.18</v>
          </cell>
          <cell r="M2042">
            <v>139.9</v>
          </cell>
        </row>
        <row r="2043">
          <cell r="D2043" t="str">
            <v>RIOMAR KENNEDY</v>
          </cell>
          <cell r="E2043">
            <v>44377</v>
          </cell>
          <cell r="J2043">
            <v>38.97</v>
          </cell>
          <cell r="K2043">
            <v>21.54</v>
          </cell>
          <cell r="M2043">
            <v>119.69999999999999</v>
          </cell>
        </row>
        <row r="2044">
          <cell r="D2044" t="str">
            <v>RIOMAR KENNEDY</v>
          </cell>
          <cell r="E2044">
            <v>44377</v>
          </cell>
          <cell r="J2044">
            <v>125.8</v>
          </cell>
          <cell r="K2044">
            <v>43.55</v>
          </cell>
          <cell r="M2044">
            <v>227.9</v>
          </cell>
        </row>
        <row r="2045">
          <cell r="D2045" t="str">
            <v>RIOMAR KENNEDY</v>
          </cell>
          <cell r="E2045">
            <v>44377</v>
          </cell>
          <cell r="J2045">
            <v>56.9</v>
          </cell>
          <cell r="K2045">
            <v>25.18</v>
          </cell>
          <cell r="M2045">
            <v>139.9</v>
          </cell>
        </row>
        <row r="2046">
          <cell r="D2046" t="str">
            <v>RIOMAR KENNEDY</v>
          </cell>
          <cell r="E2046">
            <v>44377</v>
          </cell>
          <cell r="J2046">
            <v>36.53</v>
          </cell>
          <cell r="K2046">
            <v>20.87</v>
          </cell>
          <cell r="M2046">
            <v>115.05</v>
          </cell>
        </row>
        <row r="2047">
          <cell r="D2047" t="str">
            <v>RIOMAR KENNEDY</v>
          </cell>
          <cell r="E2047">
            <v>44377</v>
          </cell>
          <cell r="J2047">
            <v>145.80000000000001</v>
          </cell>
          <cell r="K2047">
            <v>52.91</v>
          </cell>
          <cell r="M2047">
            <v>255.16</v>
          </cell>
        </row>
        <row r="2048">
          <cell r="D2048" t="str">
            <v>RIOMAR KENNEDY</v>
          </cell>
          <cell r="E2048">
            <v>44377</v>
          </cell>
          <cell r="J2048">
            <v>79</v>
          </cell>
          <cell r="K2048">
            <v>33.22</v>
          </cell>
          <cell r="M2048">
            <v>167.93</v>
          </cell>
        </row>
        <row r="2049">
          <cell r="D2049" t="str">
            <v>RIOMAR KENNEDY</v>
          </cell>
          <cell r="E2049">
            <v>44377</v>
          </cell>
          <cell r="J2049">
            <v>59.9</v>
          </cell>
          <cell r="K2049">
            <v>64.760000000000005</v>
          </cell>
          <cell r="M2049">
            <v>179.9</v>
          </cell>
        </row>
        <row r="2050">
          <cell r="D2050" t="str">
            <v>RIOMAR KENNEDY</v>
          </cell>
          <cell r="E2050">
            <v>44377</v>
          </cell>
          <cell r="J2050">
            <v>56.9</v>
          </cell>
          <cell r="K2050">
            <v>29.91</v>
          </cell>
          <cell r="M2050">
            <v>141.77000000000001</v>
          </cell>
        </row>
        <row r="2051">
          <cell r="D2051" t="str">
            <v>RIOMAR KENNEDY</v>
          </cell>
          <cell r="E2051">
            <v>44377</v>
          </cell>
          <cell r="J2051">
            <v>52.9</v>
          </cell>
          <cell r="K2051">
            <v>23.38</v>
          </cell>
          <cell r="M2051">
            <v>129.9</v>
          </cell>
        </row>
        <row r="2052">
          <cell r="D2052" t="str">
            <v>RIOMAR KENNEDY</v>
          </cell>
          <cell r="E2052">
            <v>44377</v>
          </cell>
          <cell r="J2052">
            <v>55.8</v>
          </cell>
          <cell r="K2052">
            <v>23.9</v>
          </cell>
          <cell r="M2052">
            <v>132.82</v>
          </cell>
        </row>
        <row r="2053">
          <cell r="D2053" t="str">
            <v>RIOMAR KENNEDY</v>
          </cell>
          <cell r="E2053">
            <v>44377</v>
          </cell>
          <cell r="J2053">
            <v>41.7</v>
          </cell>
          <cell r="K2053">
            <v>20.469899999999999</v>
          </cell>
          <cell r="M2053">
            <v>113.72999999999999</v>
          </cell>
        </row>
        <row r="2054">
          <cell r="D2054" t="str">
            <v>RIOMAR KENNEDY</v>
          </cell>
          <cell r="E2054">
            <v>44377</v>
          </cell>
          <cell r="J2054">
            <v>71.8</v>
          </cell>
          <cell r="K2054">
            <v>27.04</v>
          </cell>
          <cell r="M2054">
            <v>150.22</v>
          </cell>
        </row>
        <row r="2055">
          <cell r="D2055" t="str">
            <v>RIOMAR KENNEDY</v>
          </cell>
          <cell r="E2055">
            <v>44377</v>
          </cell>
          <cell r="J2055">
            <v>52.94</v>
          </cell>
          <cell r="K2055">
            <v>22.66</v>
          </cell>
          <cell r="M2055">
            <v>125.91</v>
          </cell>
        </row>
        <row r="2056">
          <cell r="D2056" t="str">
            <v>RIOMAR KENNEDY</v>
          </cell>
          <cell r="E2056">
            <v>44377</v>
          </cell>
          <cell r="J2056">
            <v>64.900000000000006</v>
          </cell>
          <cell r="K2056">
            <v>25.18</v>
          </cell>
          <cell r="M2056">
            <v>139.9</v>
          </cell>
        </row>
        <row r="2057">
          <cell r="D2057" t="str">
            <v>RIOMAR KENNEDY</v>
          </cell>
          <cell r="E2057">
            <v>44377</v>
          </cell>
          <cell r="J2057">
            <v>56.9</v>
          </cell>
          <cell r="K2057">
            <v>23.38</v>
          </cell>
          <cell r="M2057">
            <v>129.9</v>
          </cell>
        </row>
        <row r="2058">
          <cell r="D2058" t="str">
            <v>RIOMAR KENNEDY</v>
          </cell>
          <cell r="E2058">
            <v>44377</v>
          </cell>
          <cell r="J2058">
            <v>49.9</v>
          </cell>
          <cell r="K2058">
            <v>21.58</v>
          </cell>
          <cell r="M2058">
            <v>119.9</v>
          </cell>
        </row>
        <row r="2059">
          <cell r="D2059" t="str">
            <v>RIOMAR KENNEDY</v>
          </cell>
          <cell r="E2059">
            <v>44377</v>
          </cell>
          <cell r="J2059">
            <v>49.9</v>
          </cell>
          <cell r="K2059">
            <v>21.58</v>
          </cell>
          <cell r="M2059">
            <v>119.9</v>
          </cell>
        </row>
        <row r="2060">
          <cell r="D2060" t="str">
            <v>RIOMAR KENNEDY</v>
          </cell>
          <cell r="E2060">
            <v>44377</v>
          </cell>
          <cell r="J2060">
            <v>50</v>
          </cell>
          <cell r="K2060">
            <v>21.58</v>
          </cell>
          <cell r="M2060">
            <v>119.9</v>
          </cell>
        </row>
        <row r="2061">
          <cell r="D2061" t="str">
            <v>RIOMAR KENNEDY</v>
          </cell>
          <cell r="E2061">
            <v>44377</v>
          </cell>
          <cell r="J2061">
            <v>40</v>
          </cell>
          <cell r="K2061">
            <v>19.7</v>
          </cell>
          <cell r="M2061">
            <v>107.2</v>
          </cell>
        </row>
        <row r="2062">
          <cell r="D2062" t="str">
            <v>RIOMAR KENNEDY</v>
          </cell>
          <cell r="E2062">
            <v>44377</v>
          </cell>
          <cell r="J2062">
            <v>40.880000000000003</v>
          </cell>
          <cell r="K2062">
            <v>32.340000000000003</v>
          </cell>
          <cell r="M2062">
            <v>119.8</v>
          </cell>
        </row>
        <row r="2063">
          <cell r="D2063" t="str">
            <v>RIOMAR KENNEDY</v>
          </cell>
          <cell r="E2063">
            <v>44377</v>
          </cell>
          <cell r="J2063">
            <v>60</v>
          </cell>
          <cell r="K2063">
            <v>23.38</v>
          </cell>
          <cell r="M2063">
            <v>129.9</v>
          </cell>
        </row>
        <row r="2064">
          <cell r="D2064" t="str">
            <v>RIOMAR KENNEDY</v>
          </cell>
          <cell r="E2064">
            <v>44377</v>
          </cell>
          <cell r="J2064">
            <v>71.699999999999989</v>
          </cell>
          <cell r="K2064">
            <v>25.86</v>
          </cell>
          <cell r="M2064">
            <v>143.69999999999999</v>
          </cell>
        </row>
        <row r="2065">
          <cell r="D2065" t="str">
            <v>RIOMAR KENNEDY</v>
          </cell>
          <cell r="E2065">
            <v>44377</v>
          </cell>
          <cell r="J2065">
            <v>93</v>
          </cell>
          <cell r="K2065">
            <v>46.589999999999996</v>
          </cell>
          <cell r="M2065">
            <v>185.57999999999998</v>
          </cell>
        </row>
        <row r="2066">
          <cell r="D2066" t="str">
            <v>RIOMAR KENNEDY</v>
          </cell>
          <cell r="E2066">
            <v>44377</v>
          </cell>
          <cell r="J2066">
            <v>49.99</v>
          </cell>
          <cell r="K2066">
            <v>21.04</v>
          </cell>
          <cell r="M2066">
            <v>116.91</v>
          </cell>
        </row>
        <row r="2067">
          <cell r="D2067" t="str">
            <v>RIOMAR KENNEDY</v>
          </cell>
          <cell r="E2067">
            <v>44377</v>
          </cell>
          <cell r="J2067">
            <v>41.7</v>
          </cell>
          <cell r="K2067">
            <v>19.100099999999998</v>
          </cell>
          <cell r="M2067">
            <v>106.14000000000001</v>
          </cell>
        </row>
        <row r="2068">
          <cell r="D2068" t="str">
            <v>RIOMAR KENNEDY</v>
          </cell>
          <cell r="E2068">
            <v>44377</v>
          </cell>
          <cell r="J2068">
            <v>36.9</v>
          </cell>
          <cell r="K2068">
            <v>17.98</v>
          </cell>
          <cell r="M2068">
            <v>99.9</v>
          </cell>
        </row>
        <row r="2069">
          <cell r="D2069" t="str">
            <v>RIOMAR KENNEDY</v>
          </cell>
          <cell r="E2069">
            <v>44377</v>
          </cell>
          <cell r="J2069">
            <v>59.9</v>
          </cell>
          <cell r="K2069">
            <v>22.94</v>
          </cell>
          <cell r="M2069">
            <v>127.42</v>
          </cell>
        </row>
        <row r="2070">
          <cell r="D2070" t="str">
            <v>RIOMAR KENNEDY</v>
          </cell>
          <cell r="E2070">
            <v>44377</v>
          </cell>
          <cell r="J2070">
            <v>41.37</v>
          </cell>
          <cell r="K2070">
            <v>18.84</v>
          </cell>
          <cell r="M2070">
            <v>104.69999999999999</v>
          </cell>
        </row>
        <row r="2071">
          <cell r="D2071" t="str">
            <v>RIOMAR KENNEDY</v>
          </cell>
          <cell r="E2071">
            <v>44377</v>
          </cell>
          <cell r="J2071">
            <v>54.5</v>
          </cell>
          <cell r="K2071">
            <v>21.58</v>
          </cell>
          <cell r="M2071">
            <v>119.9</v>
          </cell>
        </row>
        <row r="2072">
          <cell r="D2072" t="str">
            <v>RIOMAR KENNEDY</v>
          </cell>
          <cell r="E2072">
            <v>44377</v>
          </cell>
          <cell r="J2072">
            <v>61.9</v>
          </cell>
          <cell r="K2072">
            <v>22.94</v>
          </cell>
          <cell r="M2072">
            <v>127.42</v>
          </cell>
        </row>
        <row r="2073">
          <cell r="D2073" t="str">
            <v>RIOMAR KENNEDY</v>
          </cell>
          <cell r="E2073">
            <v>44377</v>
          </cell>
          <cell r="J2073">
            <v>31.25</v>
          </cell>
          <cell r="K2073">
            <v>16.18</v>
          </cell>
          <cell r="M2073">
            <v>89.91</v>
          </cell>
        </row>
        <row r="2074">
          <cell r="D2074" t="str">
            <v>RIOMAR KENNEDY</v>
          </cell>
          <cell r="E2074">
            <v>44377</v>
          </cell>
          <cell r="J2074">
            <v>60</v>
          </cell>
          <cell r="K2074">
            <v>37.799999999999997</v>
          </cell>
          <cell r="M2074">
            <v>140</v>
          </cell>
        </row>
        <row r="2075">
          <cell r="D2075" t="str">
            <v>RIOMAR KENNEDY</v>
          </cell>
          <cell r="E2075">
            <v>44377</v>
          </cell>
          <cell r="J2075">
            <v>61.9</v>
          </cell>
          <cell r="K2075">
            <v>22.66</v>
          </cell>
          <cell r="M2075">
            <v>125.91</v>
          </cell>
        </row>
        <row r="2076">
          <cell r="D2076" t="str">
            <v>RIOMAR KENNEDY</v>
          </cell>
          <cell r="E2076">
            <v>44377</v>
          </cell>
          <cell r="J2076">
            <v>61.9</v>
          </cell>
          <cell r="K2076">
            <v>22.66</v>
          </cell>
          <cell r="M2076">
            <v>125.91</v>
          </cell>
        </row>
        <row r="2077">
          <cell r="D2077" t="str">
            <v>RIOMAR KENNEDY</v>
          </cell>
          <cell r="E2077">
            <v>44377</v>
          </cell>
          <cell r="J2077">
            <v>52.9</v>
          </cell>
          <cell r="K2077">
            <v>20.58</v>
          </cell>
          <cell r="M2077">
            <v>114.31</v>
          </cell>
        </row>
        <row r="2078">
          <cell r="D2078" t="str">
            <v>RIOMAR KENNEDY</v>
          </cell>
          <cell r="E2078">
            <v>44377</v>
          </cell>
          <cell r="J2078">
            <v>70</v>
          </cell>
          <cell r="K2078">
            <v>24.28</v>
          </cell>
          <cell r="M2078">
            <v>134.91</v>
          </cell>
        </row>
        <row r="2079">
          <cell r="D2079" t="str">
            <v>RIOMAR KENNEDY</v>
          </cell>
          <cell r="E2079">
            <v>44377</v>
          </cell>
          <cell r="J2079">
            <v>49.9</v>
          </cell>
          <cell r="K2079">
            <v>19.78</v>
          </cell>
          <cell r="M2079">
            <v>109.9</v>
          </cell>
        </row>
        <row r="2080">
          <cell r="D2080" t="str">
            <v>RIOMAR KENNEDY</v>
          </cell>
          <cell r="E2080">
            <v>44377</v>
          </cell>
          <cell r="J2080">
            <v>42</v>
          </cell>
          <cell r="K2080">
            <v>17.98</v>
          </cell>
          <cell r="M2080">
            <v>99.9</v>
          </cell>
        </row>
        <row r="2081">
          <cell r="D2081" t="str">
            <v>RIOMAR KENNEDY</v>
          </cell>
          <cell r="E2081">
            <v>44377</v>
          </cell>
          <cell r="J2081">
            <v>42.9</v>
          </cell>
          <cell r="K2081">
            <v>17.98</v>
          </cell>
          <cell r="M2081">
            <v>99.9</v>
          </cell>
        </row>
        <row r="2082">
          <cell r="D2082" t="str">
            <v>RIOMAR KENNEDY</v>
          </cell>
          <cell r="E2082">
            <v>44377</v>
          </cell>
          <cell r="J2082">
            <v>64</v>
          </cell>
          <cell r="K2082">
            <v>22.54</v>
          </cell>
          <cell r="M2082">
            <v>125.2</v>
          </cell>
        </row>
        <row r="2083">
          <cell r="D2083" t="str">
            <v>RIOMAR KENNEDY</v>
          </cell>
          <cell r="E2083">
            <v>44377</v>
          </cell>
          <cell r="J2083">
            <v>44</v>
          </cell>
          <cell r="K2083">
            <v>17.98</v>
          </cell>
          <cell r="M2083">
            <v>99.9</v>
          </cell>
        </row>
        <row r="2084">
          <cell r="D2084" t="str">
            <v>RIOMAR KENNEDY</v>
          </cell>
          <cell r="E2084">
            <v>44377</v>
          </cell>
          <cell r="J2084">
            <v>35.9</v>
          </cell>
          <cell r="K2084">
            <v>16.18</v>
          </cell>
          <cell r="M2084">
            <v>89.9</v>
          </cell>
        </row>
        <row r="2085">
          <cell r="D2085" t="str">
            <v>RIOMAR KENNEDY</v>
          </cell>
          <cell r="E2085">
            <v>44377</v>
          </cell>
          <cell r="J2085">
            <v>109.9</v>
          </cell>
          <cell r="K2085">
            <v>82.76</v>
          </cell>
          <cell r="M2085">
            <v>229.9</v>
          </cell>
        </row>
        <row r="2086">
          <cell r="D2086" t="str">
            <v>RIOMAR KENNEDY</v>
          </cell>
          <cell r="E2086">
            <v>44377</v>
          </cell>
          <cell r="J2086">
            <v>52.9</v>
          </cell>
          <cell r="K2086">
            <v>19.78</v>
          </cell>
          <cell r="M2086">
            <v>109.9</v>
          </cell>
        </row>
        <row r="2087">
          <cell r="D2087" t="str">
            <v>RIOMAR KENNEDY</v>
          </cell>
          <cell r="E2087">
            <v>44377</v>
          </cell>
          <cell r="J2087">
            <v>44.9</v>
          </cell>
          <cell r="K2087">
            <v>17.98</v>
          </cell>
          <cell r="M2087">
            <v>99.9</v>
          </cell>
        </row>
        <row r="2088">
          <cell r="D2088" t="str">
            <v>RIOMAR KENNEDY</v>
          </cell>
          <cell r="E2088">
            <v>44377</v>
          </cell>
          <cell r="J2088">
            <v>36.9</v>
          </cell>
          <cell r="K2088">
            <v>16.18</v>
          </cell>
          <cell r="M2088">
            <v>89.9</v>
          </cell>
        </row>
        <row r="2089">
          <cell r="D2089" t="str">
            <v>RIOMAR KENNEDY</v>
          </cell>
          <cell r="E2089">
            <v>44377</v>
          </cell>
          <cell r="J2089">
            <v>66</v>
          </cell>
          <cell r="K2089">
            <v>22.5</v>
          </cell>
          <cell r="M2089">
            <v>125</v>
          </cell>
        </row>
        <row r="2090">
          <cell r="D2090" t="str">
            <v>RIOMAR KENNEDY</v>
          </cell>
          <cell r="E2090">
            <v>44377</v>
          </cell>
          <cell r="J2090">
            <v>66</v>
          </cell>
          <cell r="K2090">
            <v>22.5</v>
          </cell>
          <cell r="M2090">
            <v>125</v>
          </cell>
        </row>
        <row r="2091">
          <cell r="D2091" t="str">
            <v>RIOMAR KENNEDY</v>
          </cell>
          <cell r="E2091">
            <v>44377</v>
          </cell>
          <cell r="J2091">
            <v>29.9</v>
          </cell>
          <cell r="K2091">
            <v>14.38</v>
          </cell>
          <cell r="M2091">
            <v>79.900000000000006</v>
          </cell>
        </row>
        <row r="2092">
          <cell r="D2092" t="str">
            <v>RIOMAR KENNEDY</v>
          </cell>
          <cell r="E2092">
            <v>44377</v>
          </cell>
          <cell r="J2092">
            <v>30</v>
          </cell>
          <cell r="K2092">
            <v>14.32</v>
          </cell>
          <cell r="M2092">
            <v>79.599999999999994</v>
          </cell>
        </row>
        <row r="2093">
          <cell r="D2093" t="str">
            <v>RIOMAR KENNEDY</v>
          </cell>
          <cell r="E2093">
            <v>44377</v>
          </cell>
          <cell r="J2093">
            <v>38.9</v>
          </cell>
          <cell r="K2093">
            <v>16.18</v>
          </cell>
          <cell r="M2093">
            <v>89.9</v>
          </cell>
        </row>
        <row r="2094">
          <cell r="D2094" t="str">
            <v>RIOMAR KENNEDY</v>
          </cell>
          <cell r="E2094">
            <v>44377</v>
          </cell>
          <cell r="J2094">
            <v>39.9</v>
          </cell>
          <cell r="K2094">
            <v>16.18</v>
          </cell>
          <cell r="M2094">
            <v>89.9</v>
          </cell>
        </row>
        <row r="2095">
          <cell r="D2095" t="str">
            <v>RIOMAR KENNEDY</v>
          </cell>
          <cell r="E2095">
            <v>44377</v>
          </cell>
          <cell r="J2095">
            <v>40</v>
          </cell>
          <cell r="K2095">
            <v>16.18</v>
          </cell>
          <cell r="M2095">
            <v>89.91</v>
          </cell>
        </row>
        <row r="2096">
          <cell r="D2096" t="str">
            <v>RIOMAR KENNEDY</v>
          </cell>
          <cell r="E2096">
            <v>44377</v>
          </cell>
          <cell r="J2096">
            <v>61.9</v>
          </cell>
          <cell r="K2096">
            <v>21.36</v>
          </cell>
          <cell r="M2096">
            <v>116.46</v>
          </cell>
        </row>
        <row r="2097">
          <cell r="D2097" t="str">
            <v>RIOMAR KENNEDY</v>
          </cell>
          <cell r="E2097">
            <v>44377</v>
          </cell>
          <cell r="J2097">
            <v>30</v>
          </cell>
          <cell r="K2097">
            <v>13.79</v>
          </cell>
          <cell r="M2097">
            <v>76.64</v>
          </cell>
        </row>
        <row r="2098">
          <cell r="D2098" t="str">
            <v>RIOMAR KENNEDY</v>
          </cell>
          <cell r="E2098">
            <v>44377</v>
          </cell>
          <cell r="J2098">
            <v>30</v>
          </cell>
          <cell r="K2098">
            <v>13.64</v>
          </cell>
          <cell r="M2098">
            <v>75.819999999999993</v>
          </cell>
        </row>
        <row r="2099">
          <cell r="D2099" t="str">
            <v>RIOMAR KENNEDY</v>
          </cell>
          <cell r="E2099">
            <v>44377</v>
          </cell>
          <cell r="J2099">
            <v>17.399999999999999</v>
          </cell>
          <cell r="K2099">
            <v>10.8</v>
          </cell>
          <cell r="M2099">
            <v>59.98</v>
          </cell>
        </row>
        <row r="2100">
          <cell r="D2100" t="str">
            <v>RIOMAR KENNEDY</v>
          </cell>
          <cell r="E2100">
            <v>44377</v>
          </cell>
          <cell r="J2100">
            <v>30</v>
          </cell>
          <cell r="K2100">
            <v>13.59</v>
          </cell>
          <cell r="M2100">
            <v>75.36</v>
          </cell>
        </row>
        <row r="2101">
          <cell r="D2101" t="str">
            <v>RIOMAR KENNEDY</v>
          </cell>
          <cell r="E2101">
            <v>44377</v>
          </cell>
          <cell r="J2101">
            <v>34.1</v>
          </cell>
          <cell r="K2101">
            <v>14.4</v>
          </cell>
          <cell r="M2101">
            <v>79.989999999999995</v>
          </cell>
        </row>
        <row r="2102">
          <cell r="D2102" t="str">
            <v>RIOMAR KENNEDY</v>
          </cell>
          <cell r="E2102">
            <v>44377</v>
          </cell>
          <cell r="J2102">
            <v>52.15</v>
          </cell>
          <cell r="K2102">
            <v>46.76</v>
          </cell>
          <cell r="M2102">
            <v>129.9</v>
          </cell>
        </row>
        <row r="2103">
          <cell r="D2103" t="str">
            <v>RIOMAR KENNEDY</v>
          </cell>
          <cell r="E2103">
            <v>44377</v>
          </cell>
          <cell r="J2103">
            <v>26.4</v>
          </cell>
          <cell r="K2103">
            <v>12.58</v>
          </cell>
          <cell r="M2103">
            <v>69.900000000000006</v>
          </cell>
        </row>
        <row r="2104">
          <cell r="D2104" t="str">
            <v>RIOMAR KENNEDY</v>
          </cell>
          <cell r="E2104">
            <v>44377</v>
          </cell>
          <cell r="J2104">
            <v>26.9</v>
          </cell>
          <cell r="K2104">
            <v>12.58</v>
          </cell>
          <cell r="M2104">
            <v>69.900000000000006</v>
          </cell>
        </row>
        <row r="2105">
          <cell r="D2105" t="str">
            <v>RIOMAR KENNEDY</v>
          </cell>
          <cell r="E2105">
            <v>44377</v>
          </cell>
          <cell r="J2105">
            <v>30</v>
          </cell>
          <cell r="K2105">
            <v>13.25</v>
          </cell>
          <cell r="M2105">
            <v>73.64</v>
          </cell>
        </row>
        <row r="2106">
          <cell r="D2106" t="str">
            <v>RIOMAR KENNEDY</v>
          </cell>
          <cell r="E2106">
            <v>44377</v>
          </cell>
          <cell r="J2106">
            <v>47.8</v>
          </cell>
          <cell r="K2106">
            <v>17.059999999999999</v>
          </cell>
          <cell r="M2106">
            <v>94.82</v>
          </cell>
        </row>
        <row r="2107">
          <cell r="D2107" t="str">
            <v>RIOMAR KENNEDY</v>
          </cell>
          <cell r="E2107">
            <v>44377</v>
          </cell>
          <cell r="J2107">
            <v>19.5</v>
          </cell>
          <cell r="K2107">
            <v>10.8</v>
          </cell>
          <cell r="M2107">
            <v>60</v>
          </cell>
        </row>
        <row r="2108">
          <cell r="D2108" t="str">
            <v>RIOMAR KENNEDY</v>
          </cell>
          <cell r="E2108">
            <v>44377</v>
          </cell>
          <cell r="J2108">
            <v>72.900000000000006</v>
          </cell>
          <cell r="K2108">
            <v>22.5</v>
          </cell>
          <cell r="M2108">
            <v>125</v>
          </cell>
        </row>
        <row r="2109">
          <cell r="D2109" t="str">
            <v>RIOMAR KENNEDY</v>
          </cell>
          <cell r="E2109">
            <v>44377</v>
          </cell>
          <cell r="J2109">
            <v>19.8</v>
          </cell>
          <cell r="K2109">
            <v>10.8</v>
          </cell>
          <cell r="M2109">
            <v>59.99</v>
          </cell>
        </row>
        <row r="2110">
          <cell r="D2110" t="str">
            <v>RIOMAR KENNEDY</v>
          </cell>
          <cell r="E2110">
            <v>44377</v>
          </cell>
          <cell r="J2110">
            <v>19.899999999999999</v>
          </cell>
          <cell r="K2110">
            <v>10.78</v>
          </cell>
          <cell r="M2110">
            <v>59.9</v>
          </cell>
        </row>
        <row r="2111">
          <cell r="D2111" t="str">
            <v>RIOMAR KENNEDY</v>
          </cell>
          <cell r="E2111">
            <v>44377</v>
          </cell>
          <cell r="J2111">
            <v>44.85</v>
          </cell>
          <cell r="K2111">
            <v>16.18</v>
          </cell>
          <cell r="M2111">
            <v>89.9</v>
          </cell>
        </row>
        <row r="2112">
          <cell r="D2112" t="str">
            <v>RIOMAR KENNEDY</v>
          </cell>
          <cell r="E2112">
            <v>44377</v>
          </cell>
          <cell r="J2112">
            <v>44.9</v>
          </cell>
          <cell r="K2112">
            <v>16.18</v>
          </cell>
          <cell r="M2112">
            <v>89.91</v>
          </cell>
        </row>
        <row r="2113">
          <cell r="D2113" t="str">
            <v>RIOMAR KENNEDY</v>
          </cell>
          <cell r="E2113">
            <v>44377</v>
          </cell>
          <cell r="J2113">
            <v>57.9</v>
          </cell>
          <cell r="K2113">
            <v>19.62</v>
          </cell>
          <cell r="M2113">
            <v>105.01</v>
          </cell>
        </row>
        <row r="2114">
          <cell r="D2114" t="str">
            <v>RIOMAR KENNEDY</v>
          </cell>
          <cell r="E2114">
            <v>44377</v>
          </cell>
          <cell r="J2114">
            <v>22.5</v>
          </cell>
          <cell r="K2114">
            <v>10.78</v>
          </cell>
          <cell r="M2114">
            <v>59.9</v>
          </cell>
        </row>
        <row r="2115">
          <cell r="D2115" t="str">
            <v>RIOMAR KENNEDY</v>
          </cell>
          <cell r="E2115">
            <v>44377</v>
          </cell>
          <cell r="J2115">
            <v>14.52</v>
          </cell>
          <cell r="K2115">
            <v>9</v>
          </cell>
          <cell r="M2115">
            <v>50</v>
          </cell>
        </row>
        <row r="2116">
          <cell r="D2116" t="str">
            <v>RIOMAR KENNEDY</v>
          </cell>
          <cell r="E2116">
            <v>44377</v>
          </cell>
          <cell r="J2116">
            <v>22.66</v>
          </cell>
          <cell r="K2116">
            <v>10.78</v>
          </cell>
          <cell r="M2116">
            <v>59.9</v>
          </cell>
        </row>
        <row r="2117">
          <cell r="D2117" t="str">
            <v>RIOMAR KENNEDY</v>
          </cell>
          <cell r="E2117">
            <v>44377</v>
          </cell>
          <cell r="J2117">
            <v>22.5</v>
          </cell>
          <cell r="K2117">
            <v>10.74</v>
          </cell>
          <cell r="M2117">
            <v>59.699999999999996</v>
          </cell>
        </row>
        <row r="2118">
          <cell r="D2118" t="str">
            <v>RIOMAR KENNEDY</v>
          </cell>
          <cell r="E2118">
            <v>44377</v>
          </cell>
          <cell r="J2118">
            <v>23.5</v>
          </cell>
          <cell r="K2118">
            <v>10.78</v>
          </cell>
          <cell r="M2118">
            <v>59.9</v>
          </cell>
        </row>
        <row r="2119">
          <cell r="D2119" t="str">
            <v>RIOMAR KENNEDY</v>
          </cell>
          <cell r="E2119">
            <v>44377</v>
          </cell>
          <cell r="J2119">
            <v>39.9</v>
          </cell>
          <cell r="K2119">
            <v>14.24</v>
          </cell>
          <cell r="M2119">
            <v>79.11</v>
          </cell>
        </row>
        <row r="2120">
          <cell r="D2120" t="str">
            <v>RIOMAR KENNEDY</v>
          </cell>
          <cell r="E2120">
            <v>44377</v>
          </cell>
          <cell r="J2120">
            <v>22.5</v>
          </cell>
          <cell r="K2120">
            <v>10.379999999999999</v>
          </cell>
          <cell r="M2120">
            <v>57.72</v>
          </cell>
        </row>
        <row r="2121">
          <cell r="D2121" t="str">
            <v>RIOMAR KENNEDY</v>
          </cell>
          <cell r="E2121">
            <v>44377</v>
          </cell>
          <cell r="J2121">
            <v>44.9</v>
          </cell>
          <cell r="K2121">
            <v>15.29</v>
          </cell>
          <cell r="M2121">
            <v>84.92</v>
          </cell>
        </row>
        <row r="2122">
          <cell r="D2122" t="str">
            <v>RIOMAR KENNEDY</v>
          </cell>
          <cell r="E2122">
            <v>44377</v>
          </cell>
          <cell r="J2122">
            <v>19.899999999999999</v>
          </cell>
          <cell r="K2122">
            <v>9.6999999999999993</v>
          </cell>
          <cell r="M2122">
            <v>53.91</v>
          </cell>
        </row>
        <row r="2123">
          <cell r="D2123" t="str">
            <v>RIOMAR KENNEDY</v>
          </cell>
          <cell r="E2123">
            <v>44377</v>
          </cell>
          <cell r="J2123">
            <v>25</v>
          </cell>
          <cell r="K2123">
            <v>10.78</v>
          </cell>
          <cell r="M2123">
            <v>59.9</v>
          </cell>
        </row>
        <row r="2124">
          <cell r="D2124" t="str">
            <v>RIOMAR KENNEDY</v>
          </cell>
          <cell r="E2124">
            <v>44377</v>
          </cell>
          <cell r="J2124">
            <v>60</v>
          </cell>
          <cell r="K2124">
            <v>46.76</v>
          </cell>
          <cell r="M2124">
            <v>129.9</v>
          </cell>
        </row>
        <row r="2125">
          <cell r="D2125" t="str">
            <v>RIOMAR KENNEDY</v>
          </cell>
          <cell r="E2125">
            <v>44377</v>
          </cell>
          <cell r="J2125">
            <v>26</v>
          </cell>
          <cell r="K2125">
            <v>10.78</v>
          </cell>
          <cell r="M2125">
            <v>59.9</v>
          </cell>
        </row>
        <row r="2126">
          <cell r="D2126" t="str">
            <v>RIOMAR KENNEDY</v>
          </cell>
          <cell r="E2126">
            <v>44377</v>
          </cell>
          <cell r="J2126">
            <v>18.489999999999998</v>
          </cell>
          <cell r="K2126">
            <v>8.98</v>
          </cell>
          <cell r="M2126">
            <v>49.9</v>
          </cell>
        </row>
        <row r="2127">
          <cell r="D2127" t="str">
            <v>RIOMAR KENNEDY</v>
          </cell>
          <cell r="E2127">
            <v>44377</v>
          </cell>
          <cell r="J2127">
            <v>18.489999999999998</v>
          </cell>
          <cell r="K2127">
            <v>8.98</v>
          </cell>
          <cell r="M2127">
            <v>49.9</v>
          </cell>
        </row>
        <row r="2128">
          <cell r="D2128" t="str">
            <v>RIOMAR KENNEDY</v>
          </cell>
          <cell r="E2128">
            <v>44377</v>
          </cell>
          <cell r="J2128">
            <v>29.9</v>
          </cell>
          <cell r="K2128">
            <v>11.32</v>
          </cell>
          <cell r="M2128">
            <v>62.91</v>
          </cell>
        </row>
        <row r="2129">
          <cell r="D2129" t="str">
            <v>RIOMAR KENNEDY</v>
          </cell>
          <cell r="E2129">
            <v>44377</v>
          </cell>
          <cell r="J2129">
            <v>19.36</v>
          </cell>
          <cell r="K2129">
            <v>8.98</v>
          </cell>
          <cell r="M2129">
            <v>49.9</v>
          </cell>
        </row>
        <row r="2130">
          <cell r="D2130" t="str">
            <v>RIOMAR KENNEDY</v>
          </cell>
          <cell r="E2130">
            <v>44377</v>
          </cell>
          <cell r="J2130">
            <v>19.399999999999999</v>
          </cell>
          <cell r="K2130">
            <v>8.98</v>
          </cell>
          <cell r="M2130">
            <v>49.9</v>
          </cell>
        </row>
        <row r="2131">
          <cell r="D2131" t="str">
            <v>RIOMAR KENNEDY</v>
          </cell>
          <cell r="E2131">
            <v>44377</v>
          </cell>
          <cell r="J2131">
            <v>27.72</v>
          </cell>
          <cell r="K2131">
            <v>10.78</v>
          </cell>
          <cell r="M2131">
            <v>59.9</v>
          </cell>
        </row>
        <row r="2132">
          <cell r="D2132" t="str">
            <v>RIOMAR KENNEDY</v>
          </cell>
          <cell r="E2132">
            <v>44377</v>
          </cell>
          <cell r="J2132">
            <v>19.899999999999999</v>
          </cell>
          <cell r="K2132">
            <v>8.98</v>
          </cell>
          <cell r="M2132">
            <v>49.9</v>
          </cell>
        </row>
        <row r="2133">
          <cell r="D2133" t="str">
            <v>RIOMAR KENNEDY</v>
          </cell>
          <cell r="E2133">
            <v>44377</v>
          </cell>
          <cell r="J2133">
            <v>20</v>
          </cell>
          <cell r="K2133">
            <v>8.98</v>
          </cell>
          <cell r="M2133">
            <v>49.9</v>
          </cell>
        </row>
        <row r="2134">
          <cell r="D2134" t="str">
            <v>RIOMAR KENNEDY</v>
          </cell>
          <cell r="E2134">
            <v>44377</v>
          </cell>
          <cell r="J2134">
            <v>12.74</v>
          </cell>
          <cell r="K2134">
            <v>7.18</v>
          </cell>
          <cell r="M2134">
            <v>39.9</v>
          </cell>
        </row>
        <row r="2135">
          <cell r="D2135" t="str">
            <v>RIOMAR KENNEDY</v>
          </cell>
          <cell r="E2135">
            <v>44377</v>
          </cell>
          <cell r="J2135">
            <v>14.52</v>
          </cell>
          <cell r="K2135">
            <v>7.8</v>
          </cell>
          <cell r="M2135">
            <v>40.94</v>
          </cell>
        </row>
        <row r="2136">
          <cell r="D2136" t="str">
            <v>RIOMAR KENNEDY</v>
          </cell>
          <cell r="E2136">
            <v>44377</v>
          </cell>
          <cell r="J2136">
            <v>17.98</v>
          </cell>
          <cell r="K2136">
            <v>7.83</v>
          </cell>
          <cell r="M2136">
            <v>43.5</v>
          </cell>
        </row>
        <row r="2137">
          <cell r="D2137" t="str">
            <v>RIOMAR KENNEDY</v>
          </cell>
          <cell r="E2137">
            <v>44377</v>
          </cell>
          <cell r="J2137">
            <v>15</v>
          </cell>
          <cell r="K2137">
            <v>7.16</v>
          </cell>
          <cell r="M2137">
            <v>39.799999999999997</v>
          </cell>
        </row>
        <row r="2138">
          <cell r="D2138" t="str">
            <v>RIOMAR KENNEDY</v>
          </cell>
          <cell r="E2138">
            <v>44377</v>
          </cell>
          <cell r="J2138">
            <v>29.8</v>
          </cell>
          <cell r="K2138">
            <v>10.68</v>
          </cell>
          <cell r="M2138">
            <v>57.72</v>
          </cell>
        </row>
        <row r="2139">
          <cell r="D2139" t="str">
            <v>RIOMAR KENNEDY</v>
          </cell>
          <cell r="E2139">
            <v>44377</v>
          </cell>
          <cell r="J2139">
            <v>19.899999999999999</v>
          </cell>
          <cell r="K2139">
            <v>8.1</v>
          </cell>
          <cell r="M2139">
            <v>45</v>
          </cell>
        </row>
        <row r="2140">
          <cell r="D2140" t="str">
            <v>RIOMAR KENNEDY</v>
          </cell>
          <cell r="E2140">
            <v>44377</v>
          </cell>
          <cell r="J2140">
            <v>19.899999999999999</v>
          </cell>
          <cell r="K2140">
            <v>8.08</v>
          </cell>
          <cell r="M2140">
            <v>44.91</v>
          </cell>
        </row>
        <row r="2141">
          <cell r="D2141" t="str">
            <v>RIOMAR KENNEDY</v>
          </cell>
          <cell r="E2141">
            <v>44377</v>
          </cell>
          <cell r="J2141">
            <v>20</v>
          </cell>
          <cell r="K2141">
            <v>8.1</v>
          </cell>
          <cell r="M2141">
            <v>45</v>
          </cell>
        </row>
        <row r="2142">
          <cell r="D2142" t="str">
            <v>RIOMAR KENNEDY</v>
          </cell>
          <cell r="E2142">
            <v>44377</v>
          </cell>
          <cell r="J2142">
            <v>16</v>
          </cell>
          <cell r="K2142">
            <v>7.18</v>
          </cell>
          <cell r="M2142">
            <v>39.9</v>
          </cell>
        </row>
        <row r="2143">
          <cell r="D2143" t="str">
            <v>RIOMAR KENNEDY</v>
          </cell>
          <cell r="E2143">
            <v>44377</v>
          </cell>
          <cell r="J2143">
            <v>13.2</v>
          </cell>
          <cell r="K2143">
            <v>6.46</v>
          </cell>
          <cell r="M2143">
            <v>35.909999999999997</v>
          </cell>
        </row>
        <row r="2144">
          <cell r="D2144" t="str">
            <v>RIOMAR KENNEDY</v>
          </cell>
          <cell r="E2144">
            <v>44377</v>
          </cell>
          <cell r="J2144">
            <v>42.900000000000006</v>
          </cell>
          <cell r="K2144">
            <v>13.899900000000001</v>
          </cell>
          <cell r="M2144">
            <v>72.900000000000006</v>
          </cell>
        </row>
        <row r="2145">
          <cell r="D2145" t="str">
            <v>RIOMAR KENNEDY</v>
          </cell>
          <cell r="E2145">
            <v>44377</v>
          </cell>
          <cell r="J2145">
            <v>8.6999999999999993</v>
          </cell>
          <cell r="K2145">
            <v>5.4</v>
          </cell>
          <cell r="M2145">
            <v>29.99</v>
          </cell>
        </row>
        <row r="2146">
          <cell r="D2146" t="str">
            <v>RIOMAR KENNEDY</v>
          </cell>
          <cell r="E2146">
            <v>44377</v>
          </cell>
          <cell r="J2146">
            <v>17.5</v>
          </cell>
          <cell r="K2146">
            <v>7.18</v>
          </cell>
          <cell r="M2146">
            <v>39.9</v>
          </cell>
        </row>
        <row r="2147">
          <cell r="D2147" t="str">
            <v>RIOMAR KENNEDY</v>
          </cell>
          <cell r="E2147">
            <v>44377</v>
          </cell>
          <cell r="J2147">
            <v>9.6</v>
          </cell>
          <cell r="K2147">
            <v>5.4</v>
          </cell>
          <cell r="M2147">
            <v>30</v>
          </cell>
        </row>
        <row r="2148">
          <cell r="D2148" t="str">
            <v>RIOMAR KENNEDY</v>
          </cell>
          <cell r="E2148">
            <v>44377</v>
          </cell>
          <cell r="J2148">
            <v>9.6</v>
          </cell>
          <cell r="K2148">
            <v>5.4</v>
          </cell>
          <cell r="M2148">
            <v>30</v>
          </cell>
        </row>
        <row r="2149">
          <cell r="D2149" t="str">
            <v>RIOMAR KENNEDY</v>
          </cell>
          <cell r="E2149">
            <v>44377</v>
          </cell>
          <cell r="J2149">
            <v>32</v>
          </cell>
          <cell r="K2149">
            <v>10.78</v>
          </cell>
          <cell r="M2149">
            <v>57.76</v>
          </cell>
        </row>
        <row r="2150">
          <cell r="D2150" t="str">
            <v>RIOMAR KENNEDY</v>
          </cell>
          <cell r="E2150">
            <v>44377</v>
          </cell>
          <cell r="J2150">
            <v>12.99</v>
          </cell>
          <cell r="K2150">
            <v>6.1</v>
          </cell>
          <cell r="M2150">
            <v>33.909999999999997</v>
          </cell>
        </row>
        <row r="2151">
          <cell r="D2151" t="str">
            <v>RIOMAR KENNEDY</v>
          </cell>
          <cell r="E2151">
            <v>44377</v>
          </cell>
          <cell r="J2151">
            <v>10.6</v>
          </cell>
          <cell r="K2151">
            <v>5.4</v>
          </cell>
          <cell r="M2151">
            <v>30</v>
          </cell>
        </row>
        <row r="2152">
          <cell r="D2152" t="str">
            <v>RIOMAR KENNEDY</v>
          </cell>
          <cell r="E2152">
            <v>44377</v>
          </cell>
          <cell r="J2152">
            <v>11</v>
          </cell>
          <cell r="K2152">
            <v>5.36</v>
          </cell>
          <cell r="M2152">
            <v>29.8</v>
          </cell>
        </row>
        <row r="2153">
          <cell r="D2153" t="str">
            <v>RIOMAR KENNEDY</v>
          </cell>
          <cell r="E2153">
            <v>44377</v>
          </cell>
          <cell r="J2153">
            <v>23.9</v>
          </cell>
          <cell r="K2153">
            <v>8.08</v>
          </cell>
          <cell r="M2153">
            <v>44.91</v>
          </cell>
        </row>
        <row r="2154">
          <cell r="D2154" t="str">
            <v>RIOMAR KENNEDY</v>
          </cell>
          <cell r="E2154">
            <v>44377</v>
          </cell>
          <cell r="J2154">
            <v>8.9</v>
          </cell>
          <cell r="K2154">
            <v>4.58</v>
          </cell>
          <cell r="M2154">
            <v>25.42</v>
          </cell>
        </row>
        <row r="2155">
          <cell r="D2155" t="str">
            <v>RIOMAR KENNEDY</v>
          </cell>
          <cell r="E2155">
            <v>44377</v>
          </cell>
          <cell r="J2155">
            <v>12.6</v>
          </cell>
          <cell r="K2155">
            <v>5.38</v>
          </cell>
          <cell r="M2155">
            <v>29.9</v>
          </cell>
        </row>
        <row r="2156">
          <cell r="D2156" t="str">
            <v>RIOMAR KENNEDY</v>
          </cell>
          <cell r="E2156">
            <v>44377</v>
          </cell>
          <cell r="J2156">
            <v>7.8</v>
          </cell>
          <cell r="K2156">
            <v>4.32</v>
          </cell>
          <cell r="M2156">
            <v>24</v>
          </cell>
        </row>
        <row r="2157">
          <cell r="D2157" t="str">
            <v>RIOMAR KENNEDY</v>
          </cell>
          <cell r="E2157">
            <v>44377</v>
          </cell>
          <cell r="J2157">
            <v>8.9</v>
          </cell>
          <cell r="K2157">
            <v>4.3600000000000003</v>
          </cell>
          <cell r="M2157">
            <v>24.22</v>
          </cell>
        </row>
        <row r="2158">
          <cell r="D2158" t="str">
            <v>RIOMAR KENNEDY</v>
          </cell>
          <cell r="E2158">
            <v>44377</v>
          </cell>
          <cell r="J2158">
            <v>10.89</v>
          </cell>
          <cell r="K2158">
            <v>4.5</v>
          </cell>
          <cell r="M2158">
            <v>25</v>
          </cell>
        </row>
        <row r="2159">
          <cell r="D2159" t="str">
            <v>RIOMAR KENNEDY</v>
          </cell>
          <cell r="E2159">
            <v>44377</v>
          </cell>
          <cell r="J2159">
            <v>14</v>
          </cell>
          <cell r="K2159">
            <v>9.66</v>
          </cell>
          <cell r="M2159">
            <v>32.5</v>
          </cell>
        </row>
        <row r="2160">
          <cell r="D2160" t="str">
            <v>RIOMAR KENNEDY</v>
          </cell>
          <cell r="E2160">
            <v>44377</v>
          </cell>
          <cell r="J2160">
            <v>7.9</v>
          </cell>
          <cell r="K2160">
            <v>3.58</v>
          </cell>
          <cell r="M2160">
            <v>19.899999999999999</v>
          </cell>
        </row>
        <row r="2161">
          <cell r="D2161" t="str">
            <v>RIOMAR KENNEDY</v>
          </cell>
          <cell r="E2161">
            <v>44377</v>
          </cell>
          <cell r="J2161">
            <v>4.7</v>
          </cell>
          <cell r="K2161">
            <v>2.7</v>
          </cell>
          <cell r="M2161">
            <v>15</v>
          </cell>
        </row>
        <row r="2162">
          <cell r="D2162" t="str">
            <v>RIOMAR KENNEDY</v>
          </cell>
          <cell r="E2162">
            <v>44377</v>
          </cell>
          <cell r="J2162">
            <v>19.899999999999999</v>
          </cell>
          <cell r="K2162">
            <v>7.62</v>
          </cell>
          <cell r="M2162">
            <v>35.07</v>
          </cell>
        </row>
        <row r="2163">
          <cell r="D2163" t="str">
            <v>RIOMAR KENNEDY</v>
          </cell>
          <cell r="E2163">
            <v>44377</v>
          </cell>
          <cell r="J2163">
            <v>9.5</v>
          </cell>
          <cell r="K2163">
            <v>3.6</v>
          </cell>
          <cell r="M2163">
            <v>20</v>
          </cell>
        </row>
        <row r="2164">
          <cell r="D2164" t="str">
            <v>RIOMAR KENNEDY</v>
          </cell>
          <cell r="E2164">
            <v>44377</v>
          </cell>
          <cell r="J2164">
            <v>16</v>
          </cell>
          <cell r="K2164">
            <v>4.96</v>
          </cell>
          <cell r="M2164">
            <v>27.58</v>
          </cell>
        </row>
        <row r="2165">
          <cell r="D2165" t="str">
            <v>RIOMAR KENNEDY</v>
          </cell>
          <cell r="E2165">
            <v>44377</v>
          </cell>
          <cell r="J2165">
            <v>4.5</v>
          </cell>
          <cell r="K2165">
            <v>2.4300000000000002</v>
          </cell>
          <cell r="M2165">
            <v>13.5</v>
          </cell>
        </row>
        <row r="2166">
          <cell r="D2166" t="str">
            <v>RIOMAR KENNEDY</v>
          </cell>
          <cell r="E2166">
            <v>44377</v>
          </cell>
          <cell r="J2166">
            <v>9.9</v>
          </cell>
          <cell r="K2166">
            <v>3.58</v>
          </cell>
          <cell r="M2166">
            <v>19.899999999999999</v>
          </cell>
        </row>
        <row r="2167">
          <cell r="D2167" t="str">
            <v>RIOMAR KENNEDY</v>
          </cell>
          <cell r="E2167">
            <v>44377</v>
          </cell>
          <cell r="J2167">
            <v>23.76</v>
          </cell>
          <cell r="K2167">
            <v>6.11</v>
          </cell>
          <cell r="M2167">
            <v>33.92</v>
          </cell>
        </row>
        <row r="2168">
          <cell r="D2168" t="str">
            <v>RIOMAR KENNEDY</v>
          </cell>
          <cell r="E2168">
            <v>44377</v>
          </cell>
          <cell r="J2168">
            <v>42.9</v>
          </cell>
          <cell r="K2168">
            <v>12.78</v>
          </cell>
          <cell r="M2168">
            <v>59.26</v>
          </cell>
        </row>
        <row r="2169">
          <cell r="D2169" t="str">
            <v>RIOMAR KENNEDY</v>
          </cell>
          <cell r="E2169">
            <v>44377</v>
          </cell>
          <cell r="J2169">
            <v>13.2</v>
          </cell>
          <cell r="K2169">
            <v>4.87</v>
          </cell>
          <cell r="M2169">
            <v>20.94</v>
          </cell>
        </row>
        <row r="2170">
          <cell r="D2170" t="str">
            <v>RIOMAR KENNEDY</v>
          </cell>
          <cell r="E2170">
            <v>44377</v>
          </cell>
          <cell r="J2170">
            <v>20</v>
          </cell>
          <cell r="K2170">
            <v>6.22</v>
          </cell>
          <cell r="M2170">
            <v>27.72</v>
          </cell>
        </row>
        <row r="2171">
          <cell r="D2171" t="str">
            <v>RIOMAR KENNEDY</v>
          </cell>
          <cell r="E2171">
            <v>44377</v>
          </cell>
          <cell r="J2171">
            <v>4.7</v>
          </cell>
          <cell r="K2171">
            <v>1.84</v>
          </cell>
          <cell r="M2171">
            <v>7.94</v>
          </cell>
        </row>
        <row r="2172">
          <cell r="D2172" t="str">
            <v>RIOMAR KENNEDY</v>
          </cell>
          <cell r="E2172">
            <v>44377</v>
          </cell>
          <cell r="J2172">
            <v>4.8</v>
          </cell>
          <cell r="K2172">
            <v>1.85</v>
          </cell>
          <cell r="M2172">
            <v>8.0500000000000007</v>
          </cell>
        </row>
        <row r="2173">
          <cell r="D2173" t="str">
            <v>RIOMAR KENNEDY</v>
          </cell>
          <cell r="E2173">
            <v>44377</v>
          </cell>
          <cell r="J2173">
            <v>14.99</v>
          </cell>
          <cell r="K2173">
            <v>4.7300000000000004</v>
          </cell>
          <cell r="M2173">
            <v>21.07</v>
          </cell>
        </row>
        <row r="2174">
          <cell r="D2174" t="str">
            <v>RIOMAR KENNEDY</v>
          </cell>
          <cell r="E2174">
            <v>44377</v>
          </cell>
          <cell r="J2174">
            <v>20</v>
          </cell>
          <cell r="K2174">
            <v>4.5</v>
          </cell>
          <cell r="M2174">
            <v>25</v>
          </cell>
        </row>
        <row r="2175">
          <cell r="D2175" t="str">
            <v>RIOMAR KENNEDY</v>
          </cell>
          <cell r="E2175">
            <v>44377</v>
          </cell>
          <cell r="J2175">
            <v>7.9</v>
          </cell>
          <cell r="K2175">
            <v>2.4500000000000002</v>
          </cell>
          <cell r="M2175">
            <v>10.74</v>
          </cell>
        </row>
        <row r="2176">
          <cell r="D2176" t="str">
            <v>RIOMAR KENNEDY</v>
          </cell>
          <cell r="E2176">
            <v>44377</v>
          </cell>
          <cell r="J2176">
            <v>5.8</v>
          </cell>
          <cell r="K2176">
            <v>1.84</v>
          </cell>
          <cell r="M2176">
            <v>7.94</v>
          </cell>
        </row>
        <row r="2177">
          <cell r="D2177" t="str">
            <v>RIOMAR KENNEDY</v>
          </cell>
          <cell r="E2177">
            <v>44377</v>
          </cell>
          <cell r="J2177">
            <v>0</v>
          </cell>
          <cell r="K2177">
            <v>0</v>
          </cell>
          <cell r="M2177">
            <v>0</v>
          </cell>
        </row>
        <row r="2178">
          <cell r="D2178" t="str">
            <v>RIOMAR KENNEDY</v>
          </cell>
          <cell r="E2178">
            <v>44377</v>
          </cell>
          <cell r="J2178">
            <v>0</v>
          </cell>
          <cell r="K2178">
            <v>0</v>
          </cell>
          <cell r="M2178">
            <v>0</v>
          </cell>
        </row>
        <row r="2179">
          <cell r="D2179" t="str">
            <v>RIOMAR KENNEDY</v>
          </cell>
          <cell r="E2179">
            <v>44377</v>
          </cell>
          <cell r="J2179">
            <v>0</v>
          </cell>
          <cell r="K2179">
            <v>0</v>
          </cell>
          <cell r="M2179">
            <v>0</v>
          </cell>
        </row>
        <row r="2180">
          <cell r="D2180" t="str">
            <v>RIOMAR KENNEDY</v>
          </cell>
          <cell r="E2180">
            <v>44377</v>
          </cell>
          <cell r="J2180">
            <v>0</v>
          </cell>
          <cell r="K2180">
            <v>0</v>
          </cell>
          <cell r="M2180">
            <v>0</v>
          </cell>
        </row>
        <row r="2181">
          <cell r="D2181" t="str">
            <v>RIOMAR KENNEDY</v>
          </cell>
          <cell r="E2181">
            <v>44377</v>
          </cell>
          <cell r="J2181">
            <v>0</v>
          </cell>
          <cell r="K2181">
            <v>0</v>
          </cell>
          <cell r="M2181">
            <v>0</v>
          </cell>
        </row>
        <row r="2182">
          <cell r="D2182" t="str">
            <v>RIOMAR KENNEDY</v>
          </cell>
          <cell r="E2182">
            <v>44377</v>
          </cell>
          <cell r="J2182">
            <v>0</v>
          </cell>
          <cell r="K2182">
            <v>0</v>
          </cell>
          <cell r="M2182">
            <v>0</v>
          </cell>
        </row>
        <row r="2183">
          <cell r="D2183" t="str">
            <v>RIOMAR KENNEDY</v>
          </cell>
          <cell r="E2183">
            <v>44377</v>
          </cell>
          <cell r="J2183">
            <v>-9.9</v>
          </cell>
          <cell r="K2183">
            <v>0</v>
          </cell>
          <cell r="M2183">
            <v>-19.899999999999999</v>
          </cell>
        </row>
        <row r="2184">
          <cell r="D2184" t="str">
            <v>RIOMAR KENNEDY</v>
          </cell>
          <cell r="E2184">
            <v>44377</v>
          </cell>
          <cell r="J2184">
            <v>-58.9</v>
          </cell>
          <cell r="K2184">
            <v>0</v>
          </cell>
          <cell r="M2184">
            <v>-129.9</v>
          </cell>
        </row>
        <row r="2185">
          <cell r="D2185" t="str">
            <v>RIOMAR KENNEDY</v>
          </cell>
          <cell r="E2185">
            <v>44377</v>
          </cell>
          <cell r="J2185">
            <v>-71.900000000000006</v>
          </cell>
          <cell r="K2185">
            <v>0</v>
          </cell>
          <cell r="M2185">
            <v>-179.9</v>
          </cell>
        </row>
        <row r="2186">
          <cell r="D2186" t="str">
            <v>ECOMMERCE</v>
          </cell>
          <cell r="E2186">
            <v>44377</v>
          </cell>
          <cell r="J2186">
            <v>31725</v>
          </cell>
          <cell r="K2186">
            <v>18135.900000000001</v>
          </cell>
          <cell r="M2186">
            <v>99310.5</v>
          </cell>
        </row>
        <row r="2187">
          <cell r="D2187" t="str">
            <v>ECOMMERCE</v>
          </cell>
          <cell r="E2187">
            <v>44377</v>
          </cell>
          <cell r="J2187">
            <v>19317</v>
          </cell>
          <cell r="K2187">
            <v>11124.153399999999</v>
          </cell>
          <cell r="M2187">
            <v>60918.420000000006</v>
          </cell>
        </row>
        <row r="2188">
          <cell r="D2188" t="str">
            <v>ECOMMERCE</v>
          </cell>
          <cell r="E2188">
            <v>44377</v>
          </cell>
          <cell r="J2188">
            <v>5516.5000000000009</v>
          </cell>
          <cell r="K2188">
            <v>3320.2615000000001</v>
          </cell>
          <cell r="M2188">
            <v>18247.8</v>
          </cell>
        </row>
        <row r="2189">
          <cell r="D2189" t="str">
            <v>ECOMMERCE</v>
          </cell>
          <cell r="E2189">
            <v>44377</v>
          </cell>
          <cell r="J2189">
            <v>4128.7000000000007</v>
          </cell>
          <cell r="K2189">
            <v>2199.6484</v>
          </cell>
          <cell r="M2189">
            <v>12033.650000000001</v>
          </cell>
        </row>
        <row r="2190">
          <cell r="D2190" t="str">
            <v>ECOMMERCE</v>
          </cell>
          <cell r="E2190">
            <v>44377</v>
          </cell>
          <cell r="J2190">
            <v>2476.9</v>
          </cell>
          <cell r="K2190">
            <v>1374.9213</v>
          </cell>
          <cell r="M2190">
            <v>6921.99</v>
          </cell>
        </row>
        <row r="2191">
          <cell r="D2191" t="str">
            <v>ECOMMERCE</v>
          </cell>
          <cell r="E2191">
            <v>44377</v>
          </cell>
          <cell r="J2191">
            <v>8699.9000000000015</v>
          </cell>
          <cell r="K2191">
            <v>3181.9854</v>
          </cell>
          <cell r="M2191">
            <v>14699.08</v>
          </cell>
        </row>
        <row r="2192">
          <cell r="D2192" t="str">
            <v>ECOMMERCE</v>
          </cell>
          <cell r="E2192">
            <v>44377</v>
          </cell>
          <cell r="J2192">
            <v>1598</v>
          </cell>
          <cell r="K2192">
            <v>860.63999999999987</v>
          </cell>
          <cell r="M2192">
            <v>4598</v>
          </cell>
        </row>
        <row r="2193">
          <cell r="D2193" t="str">
            <v>ECOMMERCE</v>
          </cell>
          <cell r="E2193">
            <v>44377</v>
          </cell>
          <cell r="J2193">
            <v>7110</v>
          </cell>
          <cell r="K2193">
            <v>2417.7600000000002</v>
          </cell>
          <cell r="M2193">
            <v>11262.6</v>
          </cell>
        </row>
        <row r="2194">
          <cell r="D2194" t="str">
            <v>ECOMMERCE</v>
          </cell>
          <cell r="E2194">
            <v>44377</v>
          </cell>
          <cell r="J2194">
            <v>4242.1000000000004</v>
          </cell>
          <cell r="K2194">
            <v>1424.7202</v>
          </cell>
          <cell r="M2194">
            <v>7364.97</v>
          </cell>
        </row>
        <row r="2195">
          <cell r="D2195" t="str">
            <v>ECOMMERCE</v>
          </cell>
          <cell r="E2195">
            <v>44377</v>
          </cell>
          <cell r="J2195">
            <v>1882.1000000000001</v>
          </cell>
          <cell r="K2195">
            <v>728.94979999999998</v>
          </cell>
          <cell r="M2195">
            <v>4186.1499999999996</v>
          </cell>
        </row>
        <row r="2196">
          <cell r="D2196" t="str">
            <v>ECOMMERCE</v>
          </cell>
          <cell r="E2196">
            <v>44377</v>
          </cell>
          <cell r="J2196">
            <v>948</v>
          </cell>
          <cell r="K2196">
            <v>485.81040000000002</v>
          </cell>
          <cell r="M2196">
            <v>2948.88</v>
          </cell>
        </row>
        <row r="2197">
          <cell r="D2197" t="str">
            <v>ECOMMERCE</v>
          </cell>
          <cell r="E2197">
            <v>44377</v>
          </cell>
          <cell r="J2197">
            <v>838.80000000000007</v>
          </cell>
          <cell r="K2197">
            <v>474.99959999999999</v>
          </cell>
          <cell r="M2197">
            <v>2628.84</v>
          </cell>
        </row>
        <row r="2198">
          <cell r="D2198" t="str">
            <v>ECOMMERCE</v>
          </cell>
          <cell r="E2198">
            <v>44377</v>
          </cell>
          <cell r="J2198">
            <v>1653.7</v>
          </cell>
          <cell r="K2198">
            <v>717.77940000000001</v>
          </cell>
          <cell r="M2198">
            <v>3647.7999999999997</v>
          </cell>
        </row>
        <row r="2199">
          <cell r="D2199" t="str">
            <v>ECOMMERCE</v>
          </cell>
          <cell r="E2199">
            <v>44377</v>
          </cell>
          <cell r="J2199">
            <v>713.90000000000009</v>
          </cell>
          <cell r="K2199">
            <v>460.59970000000004</v>
          </cell>
          <cell r="M2199">
            <v>2388.87</v>
          </cell>
        </row>
        <row r="2200">
          <cell r="D2200" t="str">
            <v>ECOMMERCE</v>
          </cell>
          <cell r="E2200">
            <v>44377</v>
          </cell>
          <cell r="J2200">
            <v>2310</v>
          </cell>
          <cell r="K2200">
            <v>962.79049999999995</v>
          </cell>
          <cell r="M2200">
            <v>4471.95</v>
          </cell>
        </row>
        <row r="2201">
          <cell r="D2201" t="str">
            <v>ECOMMERCE</v>
          </cell>
          <cell r="E2201">
            <v>44377</v>
          </cell>
          <cell r="J2201">
            <v>2706</v>
          </cell>
          <cell r="K2201">
            <v>1030.1619000000001</v>
          </cell>
          <cell r="M2201">
            <v>4893.3499999999995</v>
          </cell>
        </row>
        <row r="2202">
          <cell r="D2202" t="str">
            <v>ECOMMERCE</v>
          </cell>
          <cell r="E2202">
            <v>44377</v>
          </cell>
          <cell r="J2202">
            <v>699</v>
          </cell>
          <cell r="K2202">
            <v>417.41999999999996</v>
          </cell>
          <cell r="M2202">
            <v>2199</v>
          </cell>
        </row>
        <row r="2203">
          <cell r="D2203" t="str">
            <v>ECOMMERCE</v>
          </cell>
          <cell r="E2203">
            <v>44377</v>
          </cell>
          <cell r="J2203">
            <v>629.1</v>
          </cell>
          <cell r="K2203">
            <v>341.1198</v>
          </cell>
          <cell r="M2203">
            <v>1999.8</v>
          </cell>
        </row>
        <row r="2204">
          <cell r="D2204" t="str">
            <v>ECOMMERCE</v>
          </cell>
          <cell r="E2204">
            <v>44377</v>
          </cell>
          <cell r="J2204">
            <v>2178</v>
          </cell>
          <cell r="K2204">
            <v>820.36020000000008</v>
          </cell>
          <cell r="M2204">
            <v>3998.61</v>
          </cell>
        </row>
        <row r="2205">
          <cell r="D2205" t="str">
            <v>ECOMMERCE</v>
          </cell>
          <cell r="E2205">
            <v>44377</v>
          </cell>
          <cell r="J2205">
            <v>1422.5</v>
          </cell>
          <cell r="K2205">
            <v>666.6</v>
          </cell>
          <cell r="M2205">
            <v>3067.75</v>
          </cell>
        </row>
        <row r="2206">
          <cell r="D2206" t="str">
            <v>ECOMMERCE</v>
          </cell>
          <cell r="E2206">
            <v>44377</v>
          </cell>
          <cell r="J2206">
            <v>1782</v>
          </cell>
          <cell r="K2206">
            <v>674.31959999999992</v>
          </cell>
          <cell r="M2206">
            <v>3388.23</v>
          </cell>
        </row>
        <row r="2207">
          <cell r="D2207" t="str">
            <v>ECOMMERCE</v>
          </cell>
          <cell r="E2207">
            <v>44377</v>
          </cell>
          <cell r="J2207">
            <v>649</v>
          </cell>
          <cell r="K2207">
            <v>346.42</v>
          </cell>
          <cell r="M2207">
            <v>1918.3000000000002</v>
          </cell>
        </row>
        <row r="2208">
          <cell r="D2208" t="str">
            <v>ECOMMERCE</v>
          </cell>
          <cell r="E2208">
            <v>44377</v>
          </cell>
          <cell r="J2208">
            <v>1716</v>
          </cell>
          <cell r="K2208">
            <v>658.33039999999994</v>
          </cell>
          <cell r="M2208">
            <v>3251.8199999999997</v>
          </cell>
        </row>
        <row r="2209">
          <cell r="D2209" t="str">
            <v>ECOMMERCE</v>
          </cell>
          <cell r="E2209">
            <v>44377</v>
          </cell>
          <cell r="J2209">
            <v>1194.8999999999999</v>
          </cell>
          <cell r="K2209">
            <v>551.23950000000002</v>
          </cell>
          <cell r="M2209">
            <v>2594.7600000000002</v>
          </cell>
        </row>
        <row r="2210">
          <cell r="D2210" t="str">
            <v>ECOMMERCE</v>
          </cell>
          <cell r="E2210">
            <v>44377</v>
          </cell>
          <cell r="J2210">
            <v>934.7</v>
          </cell>
          <cell r="K2210">
            <v>398.2901</v>
          </cell>
          <cell r="M2210">
            <v>2166.71</v>
          </cell>
        </row>
        <row r="2211">
          <cell r="D2211" t="str">
            <v>ECOMMERCE</v>
          </cell>
          <cell r="E2211">
            <v>44377</v>
          </cell>
          <cell r="J2211">
            <v>474</v>
          </cell>
          <cell r="K2211">
            <v>246.37979999999999</v>
          </cell>
          <cell r="M2211">
            <v>1533.42</v>
          </cell>
        </row>
        <row r="2212">
          <cell r="D2212" t="str">
            <v>ECOMMERCE</v>
          </cell>
          <cell r="E2212">
            <v>44377</v>
          </cell>
          <cell r="J2212">
            <v>1251.8</v>
          </cell>
          <cell r="K2212">
            <v>579.35899999999992</v>
          </cell>
          <cell r="M2212">
            <v>2541.66</v>
          </cell>
        </row>
        <row r="2213">
          <cell r="D2213" t="str">
            <v>ECOMMERCE</v>
          </cell>
          <cell r="E2213">
            <v>44377</v>
          </cell>
          <cell r="J2213">
            <v>300</v>
          </cell>
          <cell r="K2213">
            <v>191.92000000000002</v>
          </cell>
          <cell r="M2213">
            <v>1174.5</v>
          </cell>
        </row>
        <row r="2214">
          <cell r="D2214" t="str">
            <v>ECOMMERCE</v>
          </cell>
          <cell r="E2214">
            <v>44377</v>
          </cell>
          <cell r="J2214">
            <v>1254</v>
          </cell>
          <cell r="K2214">
            <v>512.08990000000006</v>
          </cell>
          <cell r="M2214">
            <v>2352.58</v>
          </cell>
        </row>
        <row r="2215">
          <cell r="D2215" t="str">
            <v>ECOMMERCE</v>
          </cell>
          <cell r="E2215">
            <v>44377</v>
          </cell>
          <cell r="J2215">
            <v>910.4</v>
          </cell>
          <cell r="K2215">
            <v>444.35039999999998</v>
          </cell>
          <cell r="M2215">
            <v>1916.16</v>
          </cell>
        </row>
        <row r="2216">
          <cell r="D2216" t="str">
            <v>ECOMMERCE</v>
          </cell>
          <cell r="E2216">
            <v>44377</v>
          </cell>
          <cell r="J2216">
            <v>240</v>
          </cell>
          <cell r="K2216">
            <v>179.92</v>
          </cell>
          <cell r="M2216">
            <v>949.6</v>
          </cell>
        </row>
        <row r="2217">
          <cell r="D2217" t="str">
            <v>ECOMMERCE</v>
          </cell>
          <cell r="E2217">
            <v>44377</v>
          </cell>
          <cell r="J2217">
            <v>530.1</v>
          </cell>
          <cell r="K2217">
            <v>268.59960000000001</v>
          </cell>
          <cell r="M2217">
            <v>1292.22</v>
          </cell>
        </row>
        <row r="2218">
          <cell r="D2218" t="str">
            <v>ECOMMERCE</v>
          </cell>
          <cell r="E2218">
            <v>44377</v>
          </cell>
          <cell r="J2218">
            <v>2954.6000000000004</v>
          </cell>
          <cell r="K2218">
            <v>821.97039999999993</v>
          </cell>
          <cell r="M2218">
            <v>4226.54</v>
          </cell>
        </row>
        <row r="2219">
          <cell r="D2219" t="str">
            <v>ECOMMERCE</v>
          </cell>
          <cell r="E2219">
            <v>44377</v>
          </cell>
          <cell r="J2219">
            <v>180</v>
          </cell>
          <cell r="K2219">
            <v>119.9499</v>
          </cell>
          <cell r="M2219">
            <v>749.7</v>
          </cell>
        </row>
        <row r="2220">
          <cell r="D2220" t="str">
            <v>ECOMMERCE</v>
          </cell>
          <cell r="E2220">
            <v>44377</v>
          </cell>
          <cell r="J2220">
            <v>318.60000000000002</v>
          </cell>
          <cell r="K2220">
            <v>151.09019999999998</v>
          </cell>
          <cell r="M2220">
            <v>839.40000000000009</v>
          </cell>
        </row>
        <row r="2221">
          <cell r="D2221" t="str">
            <v>ECOMMERCE</v>
          </cell>
          <cell r="E2221">
            <v>44377</v>
          </cell>
          <cell r="J2221">
            <v>330</v>
          </cell>
          <cell r="K2221">
            <v>151.09019999999998</v>
          </cell>
          <cell r="M2221">
            <v>839.40000000000009</v>
          </cell>
        </row>
        <row r="2222">
          <cell r="D2222" t="str">
            <v>ECOMMERCE</v>
          </cell>
          <cell r="E2222">
            <v>44377</v>
          </cell>
          <cell r="J2222">
            <v>120</v>
          </cell>
          <cell r="K2222">
            <v>56.98</v>
          </cell>
          <cell r="M2222">
            <v>474.82</v>
          </cell>
        </row>
        <row r="2223">
          <cell r="D2223" t="str">
            <v>ECOMMERCE</v>
          </cell>
          <cell r="E2223">
            <v>44377</v>
          </cell>
          <cell r="J2223">
            <v>399.6</v>
          </cell>
          <cell r="K2223">
            <v>184.66</v>
          </cell>
          <cell r="M2223">
            <v>869.2</v>
          </cell>
        </row>
        <row r="2224">
          <cell r="D2224" t="str">
            <v>ECOMMERCE</v>
          </cell>
          <cell r="E2224">
            <v>44377</v>
          </cell>
          <cell r="J2224">
            <v>1264</v>
          </cell>
          <cell r="K2224">
            <v>465.28960000000001</v>
          </cell>
          <cell r="M2224">
            <v>2012.16</v>
          </cell>
        </row>
        <row r="2225">
          <cell r="D2225" t="str">
            <v>ECOMMERCE</v>
          </cell>
          <cell r="E2225">
            <v>44377</v>
          </cell>
          <cell r="J2225">
            <v>307.20000000000005</v>
          </cell>
          <cell r="K2225">
            <v>140.2902</v>
          </cell>
          <cell r="M2225">
            <v>729.42</v>
          </cell>
        </row>
        <row r="2226">
          <cell r="D2226" t="str">
            <v>ECOMMERCE</v>
          </cell>
          <cell r="E2226">
            <v>44377</v>
          </cell>
          <cell r="J2226">
            <v>256</v>
          </cell>
          <cell r="K2226">
            <v>109.36</v>
          </cell>
          <cell r="M2226">
            <v>646.5</v>
          </cell>
        </row>
        <row r="2227">
          <cell r="D2227" t="str">
            <v>ECOMMERCE</v>
          </cell>
          <cell r="E2227">
            <v>44377</v>
          </cell>
          <cell r="J2227">
            <v>374.5</v>
          </cell>
          <cell r="K2227">
            <v>151.14000000000001</v>
          </cell>
          <cell r="M2227">
            <v>789.65000000000009</v>
          </cell>
        </row>
        <row r="2228">
          <cell r="D2228" t="str">
            <v>ECOMMERCE</v>
          </cell>
          <cell r="E2228">
            <v>44377</v>
          </cell>
          <cell r="J2228">
            <v>149.80000000000001</v>
          </cell>
          <cell r="K2228">
            <v>89.96</v>
          </cell>
          <cell r="M2228">
            <v>499.8</v>
          </cell>
        </row>
        <row r="2229">
          <cell r="D2229" t="str">
            <v>ECOMMERCE</v>
          </cell>
          <cell r="E2229">
            <v>44377</v>
          </cell>
          <cell r="J2229">
            <v>823.90000000000009</v>
          </cell>
          <cell r="K2229">
            <v>223.8203</v>
          </cell>
          <cell r="M2229">
            <v>1302.51</v>
          </cell>
        </row>
        <row r="2230">
          <cell r="D2230" t="str">
            <v>ECOMMERCE</v>
          </cell>
          <cell r="E2230">
            <v>44377</v>
          </cell>
          <cell r="J2230">
            <v>179.8</v>
          </cell>
          <cell r="K2230">
            <v>59.26</v>
          </cell>
          <cell r="M2230">
            <v>493.82</v>
          </cell>
        </row>
        <row r="2231">
          <cell r="D2231" t="str">
            <v>ECOMMERCE</v>
          </cell>
          <cell r="E2231">
            <v>44377</v>
          </cell>
          <cell r="J2231">
            <v>120</v>
          </cell>
          <cell r="K2231">
            <v>89.96</v>
          </cell>
          <cell r="M2231">
            <v>449.8</v>
          </cell>
        </row>
        <row r="2232">
          <cell r="D2232" t="str">
            <v>ECOMMERCE</v>
          </cell>
          <cell r="E2232">
            <v>44377</v>
          </cell>
          <cell r="J2232">
            <v>220</v>
          </cell>
          <cell r="K2232">
            <v>100.73</v>
          </cell>
          <cell r="M2232">
            <v>559.6</v>
          </cell>
        </row>
        <row r="2233">
          <cell r="D2233" t="str">
            <v>ECOMMERCE</v>
          </cell>
          <cell r="E2233">
            <v>44377</v>
          </cell>
          <cell r="J2233">
            <v>575.20000000000005</v>
          </cell>
          <cell r="K2233">
            <v>187.5</v>
          </cell>
          <cell r="M2233">
            <v>975.04</v>
          </cell>
        </row>
        <row r="2234">
          <cell r="D2234" t="str">
            <v>ECOMMERCE</v>
          </cell>
          <cell r="E2234">
            <v>44377</v>
          </cell>
          <cell r="J2234">
            <v>194.70000000000002</v>
          </cell>
          <cell r="K2234">
            <v>86.34</v>
          </cell>
          <cell r="M2234">
            <v>479.70000000000005</v>
          </cell>
        </row>
        <row r="2235">
          <cell r="D2235" t="str">
            <v>ECOMMERCE</v>
          </cell>
          <cell r="E2235">
            <v>44377</v>
          </cell>
          <cell r="J2235">
            <v>129.80000000000001</v>
          </cell>
          <cell r="K2235">
            <v>79.16</v>
          </cell>
          <cell r="M2235">
            <v>389.8</v>
          </cell>
        </row>
        <row r="2236">
          <cell r="D2236" t="str">
            <v>ECOMMERCE</v>
          </cell>
          <cell r="E2236">
            <v>44377</v>
          </cell>
          <cell r="J2236">
            <v>258</v>
          </cell>
          <cell r="K2236">
            <v>124.0698</v>
          </cell>
          <cell r="M2236">
            <v>549.41999999999996</v>
          </cell>
        </row>
        <row r="2237">
          <cell r="D2237" t="str">
            <v>ECOMMERCE</v>
          </cell>
          <cell r="E2237">
            <v>44377</v>
          </cell>
          <cell r="J2237">
            <v>158.69999999999999</v>
          </cell>
          <cell r="K2237">
            <v>70.14</v>
          </cell>
          <cell r="M2237">
            <v>389.70000000000005</v>
          </cell>
        </row>
        <row r="2238">
          <cell r="D2238" t="str">
            <v>ECOMMERCE</v>
          </cell>
          <cell r="E2238">
            <v>44377</v>
          </cell>
          <cell r="J2238">
            <v>161.69999999999999</v>
          </cell>
          <cell r="K2238">
            <v>70.509900000000002</v>
          </cell>
          <cell r="M2238">
            <v>391.71</v>
          </cell>
        </row>
        <row r="2239">
          <cell r="D2239" t="str">
            <v>ECOMMERCE</v>
          </cell>
          <cell r="E2239">
            <v>44377</v>
          </cell>
          <cell r="J2239">
            <v>60</v>
          </cell>
          <cell r="K2239">
            <v>44.98</v>
          </cell>
          <cell r="M2239">
            <v>249.9</v>
          </cell>
        </row>
        <row r="2240">
          <cell r="D2240" t="str">
            <v>ECOMMERCE</v>
          </cell>
          <cell r="E2240">
            <v>44377</v>
          </cell>
          <cell r="J2240">
            <v>133.80000000000001</v>
          </cell>
          <cell r="K2240">
            <v>61.16</v>
          </cell>
          <cell r="M2240">
            <v>339.8</v>
          </cell>
        </row>
        <row r="2241">
          <cell r="D2241" t="str">
            <v>ECOMMERCE</v>
          </cell>
          <cell r="E2241">
            <v>44377</v>
          </cell>
          <cell r="J2241">
            <v>69</v>
          </cell>
          <cell r="K2241">
            <v>46.78</v>
          </cell>
          <cell r="M2241">
            <v>259.89999999999998</v>
          </cell>
        </row>
        <row r="2242">
          <cell r="D2242" t="str">
            <v>ECOMMERCE</v>
          </cell>
          <cell r="E2242">
            <v>44377</v>
          </cell>
          <cell r="J2242">
            <v>96</v>
          </cell>
          <cell r="K2242">
            <v>41.97</v>
          </cell>
          <cell r="M2242">
            <v>279.8</v>
          </cell>
        </row>
        <row r="2243">
          <cell r="D2243" t="str">
            <v>ECOMMERCE</v>
          </cell>
          <cell r="E2243">
            <v>44377</v>
          </cell>
          <cell r="J2243">
            <v>142.5</v>
          </cell>
          <cell r="K2243">
            <v>52.749900000000004</v>
          </cell>
          <cell r="M2243">
            <v>329.70000000000005</v>
          </cell>
        </row>
        <row r="2244">
          <cell r="D2244" t="str">
            <v>ECOMMERCE</v>
          </cell>
          <cell r="E2244">
            <v>44377</v>
          </cell>
          <cell r="J2244">
            <v>75</v>
          </cell>
          <cell r="K2244">
            <v>44.98</v>
          </cell>
          <cell r="M2244">
            <v>249.9</v>
          </cell>
        </row>
        <row r="2245">
          <cell r="D2245" t="str">
            <v>ECOMMERCE</v>
          </cell>
          <cell r="E2245">
            <v>44377</v>
          </cell>
          <cell r="J2245">
            <v>86.9</v>
          </cell>
          <cell r="K2245">
            <v>46.78</v>
          </cell>
          <cell r="M2245">
            <v>259.89999999999998</v>
          </cell>
        </row>
        <row r="2246">
          <cell r="D2246" t="str">
            <v>ECOMMERCE</v>
          </cell>
          <cell r="E2246">
            <v>44377</v>
          </cell>
          <cell r="J2246">
            <v>66</v>
          </cell>
          <cell r="K2246">
            <v>41.38</v>
          </cell>
          <cell r="M2246">
            <v>229.9</v>
          </cell>
        </row>
        <row r="2247">
          <cell r="D2247" t="str">
            <v>ECOMMERCE</v>
          </cell>
          <cell r="E2247">
            <v>44377</v>
          </cell>
          <cell r="J2247">
            <v>49.9</v>
          </cell>
          <cell r="K2247">
            <v>35.979999999999997</v>
          </cell>
          <cell r="M2247">
            <v>199.9</v>
          </cell>
        </row>
        <row r="2248">
          <cell r="D2248" t="str">
            <v>ECOMMERCE</v>
          </cell>
          <cell r="E2248">
            <v>44377</v>
          </cell>
          <cell r="J2248">
            <v>437.40000000000003</v>
          </cell>
          <cell r="K2248">
            <v>135</v>
          </cell>
          <cell r="M2248">
            <v>683.34</v>
          </cell>
        </row>
        <row r="2249">
          <cell r="D2249" t="str">
            <v>ECOMMERCE</v>
          </cell>
          <cell r="E2249">
            <v>44377</v>
          </cell>
          <cell r="J2249">
            <v>170.7</v>
          </cell>
          <cell r="K2249">
            <v>86.97</v>
          </cell>
          <cell r="M2249">
            <v>367.20000000000005</v>
          </cell>
        </row>
        <row r="2250">
          <cell r="D2250" t="str">
            <v>ECOMMERCE</v>
          </cell>
          <cell r="E2250">
            <v>44377</v>
          </cell>
          <cell r="J2250">
            <v>129.9</v>
          </cell>
          <cell r="K2250">
            <v>50.38</v>
          </cell>
          <cell r="M2250">
            <v>279.89999999999998</v>
          </cell>
        </row>
        <row r="2251">
          <cell r="D2251" t="str">
            <v>ECOMMERCE</v>
          </cell>
          <cell r="E2251">
            <v>44377</v>
          </cell>
          <cell r="J2251">
            <v>113.8</v>
          </cell>
          <cell r="K2251">
            <v>46.76</v>
          </cell>
          <cell r="M2251">
            <v>259.8</v>
          </cell>
        </row>
        <row r="2252">
          <cell r="D2252" t="str">
            <v>ECOMMERCE</v>
          </cell>
          <cell r="E2252">
            <v>44377</v>
          </cell>
          <cell r="J2252">
            <v>119.9</v>
          </cell>
          <cell r="K2252">
            <v>46.78</v>
          </cell>
          <cell r="M2252">
            <v>259.89999999999998</v>
          </cell>
        </row>
        <row r="2253">
          <cell r="D2253" t="str">
            <v>ECOMMERCE</v>
          </cell>
          <cell r="E2253">
            <v>44377</v>
          </cell>
          <cell r="J2253">
            <v>113.8</v>
          </cell>
          <cell r="K2253">
            <v>45</v>
          </cell>
          <cell r="M2253">
            <v>250</v>
          </cell>
        </row>
        <row r="2254">
          <cell r="D2254" t="str">
            <v>ECOMMERCE</v>
          </cell>
          <cell r="E2254">
            <v>44377</v>
          </cell>
          <cell r="J2254">
            <v>113.8</v>
          </cell>
          <cell r="K2254">
            <v>45</v>
          </cell>
          <cell r="M2254">
            <v>250</v>
          </cell>
        </row>
        <row r="2255">
          <cell r="D2255" t="str">
            <v>ECOMMERCE</v>
          </cell>
          <cell r="E2255">
            <v>44377</v>
          </cell>
          <cell r="J2255">
            <v>138</v>
          </cell>
          <cell r="K2255">
            <v>48.28</v>
          </cell>
          <cell r="M2255">
            <v>276.82</v>
          </cell>
        </row>
        <row r="2256">
          <cell r="D2256" t="str">
            <v>ECOMMERCE</v>
          </cell>
          <cell r="E2256">
            <v>44377</v>
          </cell>
          <cell r="J2256">
            <v>58.9</v>
          </cell>
          <cell r="K2256">
            <v>32.380000000000003</v>
          </cell>
          <cell r="M2256">
            <v>179.9</v>
          </cell>
        </row>
        <row r="2257">
          <cell r="D2257" t="str">
            <v>ECOMMERCE</v>
          </cell>
          <cell r="E2257">
            <v>44377</v>
          </cell>
          <cell r="J2257">
            <v>132</v>
          </cell>
          <cell r="K2257">
            <v>47.25</v>
          </cell>
          <cell r="M2257">
            <v>265</v>
          </cell>
        </row>
        <row r="2258">
          <cell r="D2258" t="str">
            <v>ECOMMERCE</v>
          </cell>
          <cell r="E2258">
            <v>44377</v>
          </cell>
          <cell r="J2258">
            <v>95</v>
          </cell>
          <cell r="K2258">
            <v>39.58</v>
          </cell>
          <cell r="M2258">
            <v>219.9</v>
          </cell>
        </row>
        <row r="2259">
          <cell r="D2259" t="str">
            <v>ECOMMERCE</v>
          </cell>
          <cell r="E2259">
            <v>44377</v>
          </cell>
          <cell r="J2259">
            <v>153</v>
          </cell>
          <cell r="K2259">
            <v>58.869900000000001</v>
          </cell>
          <cell r="M2259">
            <v>296.64</v>
          </cell>
        </row>
        <row r="2260">
          <cell r="D2260" t="str">
            <v>ECOMMERCE</v>
          </cell>
          <cell r="E2260">
            <v>44377</v>
          </cell>
          <cell r="J2260">
            <v>145.80000000000001</v>
          </cell>
          <cell r="K2260">
            <v>61.52</v>
          </cell>
          <cell r="M2260">
            <v>291.82</v>
          </cell>
        </row>
        <row r="2261">
          <cell r="D2261" t="str">
            <v>ECOMMERCE</v>
          </cell>
          <cell r="E2261">
            <v>44377</v>
          </cell>
          <cell r="J2261">
            <v>92</v>
          </cell>
          <cell r="K2261">
            <v>43.16</v>
          </cell>
          <cell r="M2261">
            <v>218.44</v>
          </cell>
        </row>
        <row r="2262">
          <cell r="D2262" t="str">
            <v>ECOMMERCE</v>
          </cell>
          <cell r="E2262">
            <v>44377</v>
          </cell>
          <cell r="J2262">
            <v>56.9</v>
          </cell>
          <cell r="K2262">
            <v>41.38</v>
          </cell>
          <cell r="M2262">
            <v>179.9</v>
          </cell>
        </row>
        <row r="2263">
          <cell r="D2263" t="str">
            <v>ECOMMERCE</v>
          </cell>
          <cell r="E2263">
            <v>44377</v>
          </cell>
          <cell r="J2263">
            <v>437.40000000000003</v>
          </cell>
          <cell r="K2263">
            <v>135</v>
          </cell>
          <cell r="M2263">
            <v>649.98</v>
          </cell>
        </row>
        <row r="2264">
          <cell r="D2264" t="str">
            <v>ECOMMERCE</v>
          </cell>
          <cell r="E2264">
            <v>44377</v>
          </cell>
          <cell r="J2264">
            <v>70</v>
          </cell>
          <cell r="K2264">
            <v>32.36</v>
          </cell>
          <cell r="M2264">
            <v>179.8</v>
          </cell>
        </row>
        <row r="2265">
          <cell r="D2265" t="str">
            <v>ECOMMERCE</v>
          </cell>
          <cell r="E2265">
            <v>44377</v>
          </cell>
          <cell r="J2265">
            <v>72.900000000000006</v>
          </cell>
          <cell r="K2265">
            <v>32.380000000000003</v>
          </cell>
          <cell r="M2265">
            <v>179.9</v>
          </cell>
        </row>
        <row r="2266">
          <cell r="D2266" t="str">
            <v>ECOMMERCE</v>
          </cell>
          <cell r="E2266">
            <v>44377</v>
          </cell>
          <cell r="J2266">
            <v>49.9</v>
          </cell>
          <cell r="K2266">
            <v>26.98</v>
          </cell>
          <cell r="M2266">
            <v>149.9</v>
          </cell>
        </row>
        <row r="2267">
          <cell r="D2267" t="str">
            <v>ECOMMERCE</v>
          </cell>
          <cell r="E2267">
            <v>44377</v>
          </cell>
          <cell r="J2267">
            <v>132</v>
          </cell>
          <cell r="K2267">
            <v>45</v>
          </cell>
          <cell r="M2267">
            <v>250</v>
          </cell>
        </row>
        <row r="2268">
          <cell r="D2268" t="str">
            <v>ECOMMERCE</v>
          </cell>
          <cell r="E2268">
            <v>44377</v>
          </cell>
          <cell r="J2268">
            <v>66.900000000000006</v>
          </cell>
          <cell r="K2268">
            <v>30.58</v>
          </cell>
          <cell r="M2268">
            <v>169.9</v>
          </cell>
        </row>
        <row r="2269">
          <cell r="D2269" t="str">
            <v>ECOMMERCE</v>
          </cell>
          <cell r="E2269">
            <v>44377</v>
          </cell>
          <cell r="J2269">
            <v>69.900000000000006</v>
          </cell>
          <cell r="K2269">
            <v>30.23</v>
          </cell>
          <cell r="M2269">
            <v>167.93</v>
          </cell>
        </row>
        <row r="2270">
          <cell r="D2270" t="str">
            <v>ECOMMERCE</v>
          </cell>
          <cell r="E2270">
            <v>44377</v>
          </cell>
          <cell r="J2270">
            <v>57</v>
          </cell>
          <cell r="K2270">
            <v>26.98</v>
          </cell>
          <cell r="M2270">
            <v>149.9</v>
          </cell>
        </row>
        <row r="2271">
          <cell r="D2271" t="str">
            <v>ECOMMERCE</v>
          </cell>
          <cell r="E2271">
            <v>44377</v>
          </cell>
          <cell r="J2271">
            <v>57.7</v>
          </cell>
          <cell r="K2271">
            <v>27.09</v>
          </cell>
          <cell r="M2271">
            <v>150.5</v>
          </cell>
        </row>
        <row r="2272">
          <cell r="D2272" t="str">
            <v>ECOMMERCE</v>
          </cell>
          <cell r="E2272">
            <v>44377</v>
          </cell>
          <cell r="J2272">
            <v>59.9</v>
          </cell>
          <cell r="K2272">
            <v>16.79</v>
          </cell>
          <cell r="M2272">
            <v>139.9</v>
          </cell>
        </row>
        <row r="2273">
          <cell r="D2273" t="str">
            <v>ECOMMERCE</v>
          </cell>
          <cell r="E2273">
            <v>44377</v>
          </cell>
          <cell r="J2273">
            <v>52.8</v>
          </cell>
          <cell r="K2273">
            <v>25.16</v>
          </cell>
          <cell r="M2273">
            <v>139.80000000000001</v>
          </cell>
        </row>
        <row r="2274">
          <cell r="D2274" t="str">
            <v>ECOMMERCE</v>
          </cell>
          <cell r="E2274">
            <v>44377</v>
          </cell>
          <cell r="J2274">
            <v>102.42</v>
          </cell>
          <cell r="K2274">
            <v>46.76</v>
          </cell>
          <cell r="M2274">
            <v>209.8</v>
          </cell>
        </row>
        <row r="2275">
          <cell r="D2275" t="str">
            <v>ECOMMERCE</v>
          </cell>
          <cell r="E2275">
            <v>44377</v>
          </cell>
          <cell r="J2275">
            <v>69</v>
          </cell>
          <cell r="K2275">
            <v>28.35</v>
          </cell>
          <cell r="M2275">
            <v>157.5</v>
          </cell>
        </row>
        <row r="2276">
          <cell r="D2276" t="str">
            <v>ECOMMERCE</v>
          </cell>
          <cell r="E2276">
            <v>44377</v>
          </cell>
          <cell r="J2276">
            <v>55.5</v>
          </cell>
          <cell r="K2276">
            <v>25.18</v>
          </cell>
          <cell r="M2276">
            <v>139.9</v>
          </cell>
        </row>
        <row r="2277">
          <cell r="D2277" t="str">
            <v>ECOMMERCE</v>
          </cell>
          <cell r="E2277">
            <v>44377</v>
          </cell>
          <cell r="J2277">
            <v>149.80000000000001</v>
          </cell>
          <cell r="K2277">
            <v>56.7</v>
          </cell>
          <cell r="M2277">
            <v>265</v>
          </cell>
        </row>
        <row r="2278">
          <cell r="D2278" t="str">
            <v>ECOMMERCE</v>
          </cell>
          <cell r="E2278">
            <v>44377</v>
          </cell>
          <cell r="J2278">
            <v>52.9</v>
          </cell>
          <cell r="K2278">
            <v>23.38</v>
          </cell>
          <cell r="M2278">
            <v>129.9</v>
          </cell>
        </row>
        <row r="2279">
          <cell r="D2279" t="str">
            <v>ECOMMERCE</v>
          </cell>
          <cell r="E2279">
            <v>44377</v>
          </cell>
          <cell r="J2279">
            <v>53.11</v>
          </cell>
          <cell r="K2279">
            <v>23.38</v>
          </cell>
          <cell r="M2279">
            <v>129.9</v>
          </cell>
        </row>
        <row r="2280">
          <cell r="D2280" t="str">
            <v>ECOMMERCE</v>
          </cell>
          <cell r="E2280">
            <v>44377</v>
          </cell>
          <cell r="J2280">
            <v>46</v>
          </cell>
          <cell r="K2280">
            <v>21.58</v>
          </cell>
          <cell r="M2280">
            <v>119.9</v>
          </cell>
        </row>
        <row r="2281">
          <cell r="D2281" t="str">
            <v>ECOMMERCE</v>
          </cell>
          <cell r="E2281">
            <v>44377</v>
          </cell>
          <cell r="J2281">
            <v>62.9</v>
          </cell>
          <cell r="K2281">
            <v>25.18</v>
          </cell>
          <cell r="M2281">
            <v>139.9</v>
          </cell>
        </row>
        <row r="2282">
          <cell r="D2282" t="str">
            <v>ECOMMERCE</v>
          </cell>
          <cell r="E2282">
            <v>44377</v>
          </cell>
          <cell r="J2282">
            <v>72.900000000000006</v>
          </cell>
          <cell r="K2282">
            <v>37.78</v>
          </cell>
          <cell r="M2282">
            <v>159.9</v>
          </cell>
        </row>
        <row r="2283">
          <cell r="D2283" t="str">
            <v>ECOMMERCE</v>
          </cell>
          <cell r="E2283">
            <v>44377</v>
          </cell>
          <cell r="J2283">
            <v>50.9</v>
          </cell>
          <cell r="K2283">
            <v>21.58</v>
          </cell>
          <cell r="M2283">
            <v>119.9</v>
          </cell>
        </row>
        <row r="2284">
          <cell r="D2284" t="str">
            <v>ECOMMERCE</v>
          </cell>
          <cell r="E2284">
            <v>44377</v>
          </cell>
          <cell r="J2284">
            <v>173.10000000000002</v>
          </cell>
          <cell r="K2284">
            <v>81.27</v>
          </cell>
          <cell r="M2284">
            <v>301.5</v>
          </cell>
        </row>
        <row r="2285">
          <cell r="D2285" t="str">
            <v>ECOMMERCE</v>
          </cell>
          <cell r="E2285">
            <v>44377</v>
          </cell>
          <cell r="J2285">
            <v>56.9</v>
          </cell>
          <cell r="K2285">
            <v>22.5</v>
          </cell>
          <cell r="M2285">
            <v>125</v>
          </cell>
        </row>
        <row r="2286">
          <cell r="D2286" t="str">
            <v>ECOMMERCE</v>
          </cell>
          <cell r="E2286">
            <v>44377</v>
          </cell>
          <cell r="J2286">
            <v>56.9</v>
          </cell>
          <cell r="K2286">
            <v>22.5</v>
          </cell>
          <cell r="M2286">
            <v>125</v>
          </cell>
        </row>
        <row r="2287">
          <cell r="D2287" t="str">
            <v>ECOMMERCE</v>
          </cell>
          <cell r="E2287">
            <v>44377</v>
          </cell>
          <cell r="J2287">
            <v>36.9</v>
          </cell>
          <cell r="K2287">
            <v>17.98</v>
          </cell>
          <cell r="M2287">
            <v>99.9</v>
          </cell>
        </row>
        <row r="2288">
          <cell r="D2288" t="str">
            <v>ECOMMERCE</v>
          </cell>
          <cell r="E2288">
            <v>44377</v>
          </cell>
          <cell r="J2288">
            <v>54.5</v>
          </cell>
          <cell r="K2288">
            <v>21.58</v>
          </cell>
          <cell r="M2288">
            <v>119.9</v>
          </cell>
        </row>
        <row r="2289">
          <cell r="D2289" t="str">
            <v>ECOMMERCE</v>
          </cell>
          <cell r="E2289">
            <v>44377</v>
          </cell>
          <cell r="J2289">
            <v>38.9</v>
          </cell>
          <cell r="K2289">
            <v>17.98</v>
          </cell>
          <cell r="M2289">
            <v>99.9</v>
          </cell>
        </row>
        <row r="2290">
          <cell r="D2290" t="str">
            <v>ECOMMERCE</v>
          </cell>
          <cell r="E2290">
            <v>44377</v>
          </cell>
          <cell r="J2290">
            <v>42</v>
          </cell>
          <cell r="K2290">
            <v>17.98</v>
          </cell>
          <cell r="M2290">
            <v>99.9</v>
          </cell>
        </row>
        <row r="2291">
          <cell r="D2291" t="str">
            <v>ECOMMERCE</v>
          </cell>
          <cell r="E2291">
            <v>44377</v>
          </cell>
          <cell r="J2291">
            <v>46.45</v>
          </cell>
          <cell r="K2291">
            <v>18.89</v>
          </cell>
          <cell r="M2291">
            <v>104.93</v>
          </cell>
        </row>
        <row r="2292">
          <cell r="D2292" t="str">
            <v>ECOMMERCE</v>
          </cell>
          <cell r="E2292">
            <v>44377</v>
          </cell>
          <cell r="J2292">
            <v>42.9</v>
          </cell>
          <cell r="K2292">
            <v>17.98</v>
          </cell>
          <cell r="M2292">
            <v>99.9</v>
          </cell>
        </row>
        <row r="2293">
          <cell r="D2293" t="str">
            <v>ECOMMERCE</v>
          </cell>
          <cell r="E2293">
            <v>44377</v>
          </cell>
          <cell r="J2293">
            <v>53.1</v>
          </cell>
          <cell r="K2293">
            <v>20.149999999999999</v>
          </cell>
          <cell r="M2293">
            <v>111.93</v>
          </cell>
        </row>
        <row r="2294">
          <cell r="D2294" t="str">
            <v>ECOMMERCE</v>
          </cell>
          <cell r="E2294">
            <v>44377</v>
          </cell>
          <cell r="J2294">
            <v>43.5</v>
          </cell>
          <cell r="K2294">
            <v>17.98</v>
          </cell>
          <cell r="M2294">
            <v>99.9</v>
          </cell>
        </row>
        <row r="2295">
          <cell r="D2295" t="str">
            <v>ECOMMERCE</v>
          </cell>
          <cell r="E2295">
            <v>44377</v>
          </cell>
          <cell r="J2295">
            <v>66</v>
          </cell>
          <cell r="K2295">
            <v>22.5</v>
          </cell>
          <cell r="M2295">
            <v>125</v>
          </cell>
        </row>
        <row r="2296">
          <cell r="D2296" t="str">
            <v>ECOMMERCE</v>
          </cell>
          <cell r="E2296">
            <v>44377</v>
          </cell>
          <cell r="J2296">
            <v>33.9</v>
          </cell>
          <cell r="K2296">
            <v>15.28</v>
          </cell>
          <cell r="M2296">
            <v>84.9</v>
          </cell>
        </row>
        <row r="2297">
          <cell r="D2297" t="str">
            <v>ECOMMERCE</v>
          </cell>
          <cell r="E2297">
            <v>44377</v>
          </cell>
          <cell r="J2297">
            <v>198</v>
          </cell>
          <cell r="K2297">
            <v>67.5</v>
          </cell>
          <cell r="M2297">
            <v>300</v>
          </cell>
        </row>
        <row r="2298">
          <cell r="D2298" t="str">
            <v>ECOMMERCE</v>
          </cell>
          <cell r="E2298">
            <v>44377</v>
          </cell>
          <cell r="J2298">
            <v>79.8</v>
          </cell>
          <cell r="K2298">
            <v>35.96</v>
          </cell>
          <cell r="M2298">
            <v>149.80000000000001</v>
          </cell>
        </row>
        <row r="2299">
          <cell r="D2299" t="str">
            <v>ECOMMERCE</v>
          </cell>
          <cell r="E2299">
            <v>44377</v>
          </cell>
          <cell r="J2299">
            <v>104.9</v>
          </cell>
          <cell r="K2299">
            <v>41.38</v>
          </cell>
          <cell r="M2299">
            <v>179.9</v>
          </cell>
        </row>
        <row r="2300">
          <cell r="D2300" t="str">
            <v>ECOMMERCE</v>
          </cell>
          <cell r="E2300">
            <v>44377</v>
          </cell>
          <cell r="J2300">
            <v>17.399999999999999</v>
          </cell>
          <cell r="K2300">
            <v>8.99</v>
          </cell>
          <cell r="M2300">
            <v>56.84</v>
          </cell>
        </row>
        <row r="2301">
          <cell r="D2301" t="str">
            <v>ECOMMERCE</v>
          </cell>
          <cell r="E2301">
            <v>44377</v>
          </cell>
          <cell r="J2301">
            <v>72.900000000000006</v>
          </cell>
          <cell r="K2301">
            <v>22.5</v>
          </cell>
          <cell r="M2301">
            <v>125</v>
          </cell>
        </row>
        <row r="2302">
          <cell r="D2302" t="str">
            <v>ECOMMERCE</v>
          </cell>
          <cell r="E2302">
            <v>44377</v>
          </cell>
          <cell r="J2302">
            <v>41.7</v>
          </cell>
          <cell r="K2302">
            <v>21.54</v>
          </cell>
          <cell r="M2302">
            <v>91.11</v>
          </cell>
        </row>
        <row r="2303">
          <cell r="D2303" t="str">
            <v>ECOMMERCE</v>
          </cell>
          <cell r="E2303">
            <v>44377</v>
          </cell>
          <cell r="J2303">
            <v>17.8</v>
          </cell>
          <cell r="K2303">
            <v>8.9700000000000006</v>
          </cell>
          <cell r="M2303">
            <v>53.92</v>
          </cell>
        </row>
        <row r="2304">
          <cell r="D2304" t="str">
            <v>ECOMMERCE</v>
          </cell>
          <cell r="E2304">
            <v>44377</v>
          </cell>
          <cell r="J2304">
            <v>37.5</v>
          </cell>
          <cell r="K2304">
            <v>15.52</v>
          </cell>
          <cell r="M2304">
            <v>78.949999999999989</v>
          </cell>
        </row>
        <row r="2305">
          <cell r="D2305" t="str">
            <v>ECOMMERCE</v>
          </cell>
          <cell r="E2305">
            <v>44377</v>
          </cell>
          <cell r="J2305">
            <v>81.5</v>
          </cell>
          <cell r="K2305">
            <v>34.159999999999997</v>
          </cell>
          <cell r="M2305">
            <v>139.82</v>
          </cell>
        </row>
        <row r="2306">
          <cell r="D2306" t="str">
            <v>ECOMMERCE</v>
          </cell>
          <cell r="E2306">
            <v>44377</v>
          </cell>
          <cell r="J2306">
            <v>66.900000000000006</v>
          </cell>
          <cell r="K2306">
            <v>30.58</v>
          </cell>
          <cell r="M2306">
            <v>119.9</v>
          </cell>
        </row>
        <row r="2307">
          <cell r="D2307" t="str">
            <v>ECOMMERCE</v>
          </cell>
          <cell r="E2307">
            <v>44377</v>
          </cell>
          <cell r="J2307">
            <v>46.76</v>
          </cell>
          <cell r="K2307">
            <v>15.1</v>
          </cell>
          <cell r="M2307">
            <v>83.86</v>
          </cell>
        </row>
        <row r="2308">
          <cell r="D2308" t="str">
            <v>ECOMMERCE</v>
          </cell>
          <cell r="E2308">
            <v>44377</v>
          </cell>
          <cell r="J2308">
            <v>19.399999999999999</v>
          </cell>
          <cell r="K2308">
            <v>8.98</v>
          </cell>
          <cell r="M2308">
            <v>49.9</v>
          </cell>
        </row>
        <row r="2309">
          <cell r="D2309" t="str">
            <v>ECOMMERCE</v>
          </cell>
          <cell r="E2309">
            <v>44377</v>
          </cell>
          <cell r="J2309">
            <v>65.699999999999989</v>
          </cell>
          <cell r="K2309">
            <v>27.669899999999998</v>
          </cell>
          <cell r="M2309">
            <v>111.96000000000001</v>
          </cell>
        </row>
        <row r="2310">
          <cell r="D2310" t="str">
            <v>ECOMMERCE</v>
          </cell>
          <cell r="E2310">
            <v>44377</v>
          </cell>
          <cell r="J2310">
            <v>12.74</v>
          </cell>
          <cell r="K2310">
            <v>4.79</v>
          </cell>
          <cell r="M2310">
            <v>35.83</v>
          </cell>
        </row>
        <row r="2311">
          <cell r="D2311" t="str">
            <v>ECOMMERCE</v>
          </cell>
          <cell r="E2311">
            <v>44377</v>
          </cell>
          <cell r="J2311">
            <v>12.74</v>
          </cell>
          <cell r="K2311">
            <v>4.79</v>
          </cell>
          <cell r="M2311">
            <v>35.83</v>
          </cell>
        </row>
        <row r="2312">
          <cell r="D2312" t="str">
            <v>ECOMMERCE</v>
          </cell>
          <cell r="E2312">
            <v>44377</v>
          </cell>
          <cell r="J2312">
            <v>62.91</v>
          </cell>
          <cell r="K2312">
            <v>28.78</v>
          </cell>
          <cell r="M2312">
            <v>109.9</v>
          </cell>
        </row>
        <row r="2313">
          <cell r="D2313" t="str">
            <v>ECOMMERCE</v>
          </cell>
          <cell r="E2313">
            <v>44377</v>
          </cell>
          <cell r="J2313">
            <v>15</v>
          </cell>
          <cell r="K2313">
            <v>7.16</v>
          </cell>
          <cell r="M2313">
            <v>39.799999999999997</v>
          </cell>
        </row>
        <row r="2314">
          <cell r="D2314" t="str">
            <v>ECOMMERCE</v>
          </cell>
          <cell r="E2314">
            <v>44377</v>
          </cell>
          <cell r="J2314">
            <v>15</v>
          </cell>
          <cell r="K2314">
            <v>7.16</v>
          </cell>
          <cell r="M2314">
            <v>39.799999999999997</v>
          </cell>
        </row>
        <row r="2315">
          <cell r="D2315" t="str">
            <v>ECOMMERCE</v>
          </cell>
          <cell r="E2315">
            <v>44377</v>
          </cell>
          <cell r="J2315">
            <v>79.2</v>
          </cell>
          <cell r="K2315">
            <v>43.2</v>
          </cell>
          <cell r="M2315">
            <v>139.96</v>
          </cell>
        </row>
        <row r="2316">
          <cell r="D2316" t="str">
            <v>ECOMMERCE</v>
          </cell>
          <cell r="E2316">
            <v>44377</v>
          </cell>
          <cell r="J2316">
            <v>9</v>
          </cell>
          <cell r="K2316">
            <v>5.38</v>
          </cell>
          <cell r="M2316">
            <v>29.9</v>
          </cell>
        </row>
        <row r="2317">
          <cell r="D2317" t="str">
            <v>ECOMMERCE</v>
          </cell>
          <cell r="E2317">
            <v>44377</v>
          </cell>
          <cell r="J2317">
            <v>13.2</v>
          </cell>
          <cell r="K2317">
            <v>6.3</v>
          </cell>
          <cell r="M2317">
            <v>35</v>
          </cell>
        </row>
        <row r="2318">
          <cell r="D2318" t="str">
            <v>ECOMMERCE</v>
          </cell>
          <cell r="E2318">
            <v>44377</v>
          </cell>
          <cell r="J2318">
            <v>15</v>
          </cell>
          <cell r="K2318">
            <v>6.46</v>
          </cell>
          <cell r="M2318">
            <v>35.909999999999997</v>
          </cell>
        </row>
        <row r="2319">
          <cell r="D2319" t="str">
            <v>ECOMMERCE</v>
          </cell>
          <cell r="E2319">
            <v>44377</v>
          </cell>
          <cell r="J2319">
            <v>67.900000000000006</v>
          </cell>
          <cell r="K2319">
            <v>28.78</v>
          </cell>
          <cell r="M2319">
            <v>109.9</v>
          </cell>
        </row>
        <row r="2320">
          <cell r="D2320" t="str">
            <v>ECOMMERCE</v>
          </cell>
          <cell r="E2320">
            <v>44377</v>
          </cell>
          <cell r="J2320">
            <v>59.9</v>
          </cell>
          <cell r="K2320">
            <v>26.98</v>
          </cell>
          <cell r="M2320">
            <v>99.9</v>
          </cell>
        </row>
        <row r="2321">
          <cell r="D2321" t="str">
            <v>ECOMMERCE</v>
          </cell>
          <cell r="E2321">
            <v>44377</v>
          </cell>
          <cell r="J2321">
            <v>24</v>
          </cell>
          <cell r="K2321">
            <v>6.9699000000000009</v>
          </cell>
          <cell r="M2321">
            <v>43.2</v>
          </cell>
        </row>
        <row r="2322">
          <cell r="D2322" t="str">
            <v>ECOMMERCE</v>
          </cell>
          <cell r="E2322">
            <v>44377</v>
          </cell>
          <cell r="J2322">
            <v>35.409999999999997</v>
          </cell>
          <cell r="K2322">
            <v>10.07</v>
          </cell>
          <cell r="M2322">
            <v>55.93</v>
          </cell>
        </row>
        <row r="2323">
          <cell r="D2323" t="str">
            <v>ECOMMERCE</v>
          </cell>
          <cell r="E2323">
            <v>44377</v>
          </cell>
          <cell r="J2323">
            <v>22.5</v>
          </cell>
          <cell r="K2323">
            <v>10.74</v>
          </cell>
          <cell r="M2323">
            <v>43.05</v>
          </cell>
        </row>
        <row r="2324">
          <cell r="D2324" t="str">
            <v>ECOMMERCE</v>
          </cell>
          <cell r="E2324">
            <v>44377</v>
          </cell>
          <cell r="J2324">
            <v>89.8</v>
          </cell>
          <cell r="K2324">
            <v>35.96</v>
          </cell>
          <cell r="M2324">
            <v>135.1</v>
          </cell>
        </row>
        <row r="2325">
          <cell r="D2325" t="str">
            <v>ECOMMERCE</v>
          </cell>
          <cell r="E2325">
            <v>44377</v>
          </cell>
          <cell r="J2325">
            <v>27.8</v>
          </cell>
          <cell r="K2325">
            <v>14.36</v>
          </cell>
          <cell r="M2325">
            <v>51.22</v>
          </cell>
        </row>
        <row r="2326">
          <cell r="D2326" t="str">
            <v>ECOMMERCE</v>
          </cell>
          <cell r="E2326">
            <v>44377</v>
          </cell>
          <cell r="J2326">
            <v>7.5</v>
          </cell>
          <cell r="K2326">
            <v>3.58</v>
          </cell>
          <cell r="M2326">
            <v>19.899999999999999</v>
          </cell>
        </row>
        <row r="2327">
          <cell r="D2327" t="str">
            <v>ECOMMERCE</v>
          </cell>
          <cell r="E2327">
            <v>44377</v>
          </cell>
          <cell r="J2327">
            <v>7.5</v>
          </cell>
          <cell r="K2327">
            <v>3.58</v>
          </cell>
          <cell r="M2327">
            <v>19.899999999999999</v>
          </cell>
        </row>
        <row r="2328">
          <cell r="D2328" t="str">
            <v>ECOMMERCE</v>
          </cell>
          <cell r="E2328">
            <v>44377</v>
          </cell>
          <cell r="J2328">
            <v>7.9</v>
          </cell>
          <cell r="K2328">
            <v>3.58</v>
          </cell>
          <cell r="M2328">
            <v>19.899999999999999</v>
          </cell>
        </row>
        <row r="2329">
          <cell r="D2329" t="str">
            <v>ECOMMERCE</v>
          </cell>
          <cell r="E2329">
            <v>44377</v>
          </cell>
          <cell r="J2329">
            <v>10</v>
          </cell>
          <cell r="K2329">
            <v>4.03</v>
          </cell>
          <cell r="M2329">
            <v>22.41</v>
          </cell>
        </row>
        <row r="2330">
          <cell r="D2330" t="str">
            <v>ECOMMERCE</v>
          </cell>
          <cell r="E2330">
            <v>44377</v>
          </cell>
          <cell r="J2330">
            <v>77.94</v>
          </cell>
          <cell r="K2330">
            <v>40.2102</v>
          </cell>
          <cell r="M2330">
            <v>126.42</v>
          </cell>
        </row>
        <row r="2331">
          <cell r="D2331" t="str">
            <v>ECOMMERCE</v>
          </cell>
          <cell r="E2331">
            <v>44377</v>
          </cell>
          <cell r="J2331">
            <v>50</v>
          </cell>
          <cell r="K2331">
            <v>12.58</v>
          </cell>
          <cell r="M2331">
            <v>69.86</v>
          </cell>
        </row>
        <row r="2332">
          <cell r="D2332" t="str">
            <v>ECOMMERCE</v>
          </cell>
          <cell r="E2332">
            <v>44377</v>
          </cell>
          <cell r="J2332">
            <v>49.3</v>
          </cell>
          <cell r="K2332">
            <v>23.38</v>
          </cell>
          <cell r="M2332">
            <v>79.900000000000006</v>
          </cell>
        </row>
        <row r="2333">
          <cell r="D2333" t="str">
            <v>ECOMMERCE</v>
          </cell>
          <cell r="E2333">
            <v>44377</v>
          </cell>
          <cell r="J2333">
            <v>48.35</v>
          </cell>
          <cell r="K2333">
            <v>14.39</v>
          </cell>
          <cell r="M2333">
            <v>69.900000000000006</v>
          </cell>
        </row>
        <row r="2334">
          <cell r="D2334" t="str">
            <v>ECOMMERCE</v>
          </cell>
          <cell r="E2334">
            <v>44377</v>
          </cell>
          <cell r="J2334">
            <v>9.9</v>
          </cell>
          <cell r="K2334">
            <v>3.58</v>
          </cell>
          <cell r="M2334">
            <v>19.899999999999999</v>
          </cell>
        </row>
        <row r="2335">
          <cell r="D2335" t="str">
            <v>ECOMMERCE</v>
          </cell>
          <cell r="E2335">
            <v>44377</v>
          </cell>
          <cell r="J2335">
            <v>57</v>
          </cell>
          <cell r="K2335">
            <v>26.94</v>
          </cell>
          <cell r="M2335">
            <v>87.66</v>
          </cell>
        </row>
        <row r="2336">
          <cell r="D2336" t="str">
            <v>ECOMMERCE</v>
          </cell>
          <cell r="E2336">
            <v>44377</v>
          </cell>
          <cell r="J2336">
            <v>45.41</v>
          </cell>
          <cell r="K2336">
            <v>21.58</v>
          </cell>
          <cell r="M2336">
            <v>69.900000000000006</v>
          </cell>
        </row>
        <row r="2337">
          <cell r="D2337" t="str">
            <v>ECOMMERCE</v>
          </cell>
          <cell r="E2337">
            <v>44377</v>
          </cell>
          <cell r="J2337">
            <v>48</v>
          </cell>
          <cell r="K2337">
            <v>15.010200000000001</v>
          </cell>
          <cell r="M2337">
            <v>64.92</v>
          </cell>
        </row>
        <row r="2338">
          <cell r="D2338" t="str">
            <v>ECOMMERCE</v>
          </cell>
          <cell r="E2338">
            <v>44377</v>
          </cell>
          <cell r="J2338">
            <v>58</v>
          </cell>
          <cell r="K2338">
            <v>23.9</v>
          </cell>
          <cell r="M2338">
            <v>82.82</v>
          </cell>
        </row>
        <row r="2339">
          <cell r="D2339" t="str">
            <v>ECOMMERCE</v>
          </cell>
          <cell r="E2339">
            <v>44377</v>
          </cell>
          <cell r="J2339">
            <v>11</v>
          </cell>
          <cell r="K2339">
            <v>5.36</v>
          </cell>
          <cell r="M2339">
            <v>16.899999999999999</v>
          </cell>
        </row>
        <row r="2340">
          <cell r="D2340" t="str">
            <v>ECOMMERCE</v>
          </cell>
          <cell r="E2340">
            <v>44377</v>
          </cell>
          <cell r="J2340">
            <v>47.9</v>
          </cell>
          <cell r="K2340">
            <v>21.58</v>
          </cell>
          <cell r="M2340">
            <v>69.900000000000006</v>
          </cell>
        </row>
        <row r="2341">
          <cell r="D2341" t="str">
            <v>ECOMMERCE</v>
          </cell>
          <cell r="E2341">
            <v>44377</v>
          </cell>
          <cell r="J2341">
            <v>0</v>
          </cell>
          <cell r="K2341">
            <v>0</v>
          </cell>
          <cell r="M2341">
            <v>0</v>
          </cell>
        </row>
        <row r="2342">
          <cell r="D2342" t="str">
            <v>ECOMMERCE</v>
          </cell>
          <cell r="E2342">
            <v>44377</v>
          </cell>
          <cell r="J2342">
            <v>21</v>
          </cell>
          <cell r="K2342">
            <v>10.8</v>
          </cell>
          <cell r="M2342">
            <v>31.650000000000002</v>
          </cell>
        </row>
        <row r="2343">
          <cell r="D2343" t="str">
            <v>ECOMMERCE</v>
          </cell>
          <cell r="E2343">
            <v>44377</v>
          </cell>
          <cell r="J2343">
            <v>19</v>
          </cell>
          <cell r="K2343">
            <v>7.2</v>
          </cell>
          <cell r="M2343">
            <v>23.28</v>
          </cell>
        </row>
        <row r="2344">
          <cell r="D2344" t="str">
            <v>ECOMMERCE</v>
          </cell>
          <cell r="E2344">
            <v>44377</v>
          </cell>
          <cell r="J2344">
            <v>44</v>
          </cell>
          <cell r="K2344">
            <v>17.98</v>
          </cell>
          <cell r="M2344">
            <v>58.24</v>
          </cell>
        </row>
        <row r="2345">
          <cell r="D2345" t="str">
            <v>ECOMMERCE</v>
          </cell>
          <cell r="E2345">
            <v>44377</v>
          </cell>
          <cell r="J2345">
            <v>17.5</v>
          </cell>
          <cell r="K2345">
            <v>7.18</v>
          </cell>
          <cell r="M2345">
            <v>19.91</v>
          </cell>
        </row>
        <row r="2346">
          <cell r="D2346" t="str">
            <v>ECOMMERCE</v>
          </cell>
          <cell r="E2346">
            <v>44377</v>
          </cell>
          <cell r="J2346">
            <v>17.8</v>
          </cell>
          <cell r="K2346">
            <v>5.97</v>
          </cell>
          <cell r="M2346">
            <v>18.64</v>
          </cell>
        </row>
        <row r="2347">
          <cell r="D2347" t="str">
            <v>ECOMMERCE</v>
          </cell>
          <cell r="E2347">
            <v>44377</v>
          </cell>
          <cell r="J2347">
            <v>16</v>
          </cell>
          <cell r="K2347">
            <v>5.36</v>
          </cell>
          <cell r="M2347">
            <v>16.22</v>
          </cell>
        </row>
        <row r="2348">
          <cell r="D2348" t="str">
            <v>ECOMMERCE</v>
          </cell>
          <cell r="E2348">
            <v>44377</v>
          </cell>
          <cell r="J2348">
            <v>39.9</v>
          </cell>
          <cell r="K2348">
            <v>17.98</v>
          </cell>
          <cell r="M2348">
            <v>49.9</v>
          </cell>
        </row>
        <row r="2349">
          <cell r="D2349" t="str">
            <v>ECOMMERCE</v>
          </cell>
          <cell r="E2349">
            <v>44377</v>
          </cell>
          <cell r="J2349">
            <v>23.9</v>
          </cell>
          <cell r="K2349">
            <v>8.98</v>
          </cell>
          <cell r="M2349">
            <v>24.9</v>
          </cell>
        </row>
        <row r="2350">
          <cell r="D2350" t="str">
            <v>ECOMMERCE</v>
          </cell>
          <cell r="E2350">
            <v>44377</v>
          </cell>
          <cell r="J2350">
            <v>23.9</v>
          </cell>
          <cell r="K2350">
            <v>8.98</v>
          </cell>
          <cell r="M2350">
            <v>24.9</v>
          </cell>
        </row>
        <row r="2351">
          <cell r="D2351" t="str">
            <v>ECOMMERCE</v>
          </cell>
          <cell r="E2351">
            <v>44377</v>
          </cell>
          <cell r="J2351">
            <v>7.9</v>
          </cell>
          <cell r="K2351">
            <v>3.58</v>
          </cell>
          <cell r="M2351">
            <v>3.26</v>
          </cell>
        </row>
        <row r="2352">
          <cell r="D2352" t="str">
            <v>ECOMMERCE</v>
          </cell>
          <cell r="E2352">
            <v>44377</v>
          </cell>
          <cell r="J2352">
            <v>7.9</v>
          </cell>
          <cell r="K2352">
            <v>3.58</v>
          </cell>
          <cell r="M2352">
            <v>3.26</v>
          </cell>
        </row>
        <row r="2353">
          <cell r="D2353" t="str">
            <v>ECOMMERCE</v>
          </cell>
          <cell r="E2353">
            <v>44377</v>
          </cell>
          <cell r="J2353">
            <v>14.99</v>
          </cell>
          <cell r="K2353">
            <v>6.82</v>
          </cell>
          <cell r="M2353">
            <v>13.54</v>
          </cell>
        </row>
        <row r="2354">
          <cell r="D2354" t="str">
            <v>ECOMMERCE</v>
          </cell>
          <cell r="E2354">
            <v>44377</v>
          </cell>
          <cell r="J2354">
            <v>40.76</v>
          </cell>
          <cell r="K2354">
            <v>17.98</v>
          </cell>
          <cell r="M2354">
            <v>49.9</v>
          </cell>
        </row>
        <row r="2355">
          <cell r="D2355" t="str">
            <v>ECOMMERCE</v>
          </cell>
          <cell r="E2355">
            <v>44377</v>
          </cell>
          <cell r="J2355">
            <v>17.8</v>
          </cell>
          <cell r="K2355">
            <v>10.76</v>
          </cell>
          <cell r="M2355">
            <v>16.96</v>
          </cell>
        </row>
        <row r="2356">
          <cell r="D2356" t="str">
            <v>ECOMMERCE</v>
          </cell>
          <cell r="E2356">
            <v>44377</v>
          </cell>
          <cell r="J2356">
            <v>12.74</v>
          </cell>
          <cell r="K2356">
            <v>7.18</v>
          </cell>
          <cell r="M2356">
            <v>6.54</v>
          </cell>
        </row>
        <row r="2357">
          <cell r="D2357" t="str">
            <v>ECOMMERCE</v>
          </cell>
          <cell r="E2357">
            <v>44377</v>
          </cell>
          <cell r="J2357">
            <v>61.8</v>
          </cell>
          <cell r="K2357">
            <v>32.36</v>
          </cell>
          <cell r="M2357">
            <v>79.8</v>
          </cell>
        </row>
        <row r="2358">
          <cell r="D2358" t="str">
            <v>ECOMMERCE</v>
          </cell>
          <cell r="E2358">
            <v>44377</v>
          </cell>
          <cell r="J2358">
            <v>54.9</v>
          </cell>
          <cell r="K2358">
            <v>19.78</v>
          </cell>
          <cell r="M2358">
            <v>59.9</v>
          </cell>
        </row>
        <row r="2359">
          <cell r="D2359" t="str">
            <v>ECOMMERCE</v>
          </cell>
          <cell r="E2359">
            <v>44377</v>
          </cell>
          <cell r="J2359">
            <v>38.9</v>
          </cell>
          <cell r="K2359">
            <v>16.18</v>
          </cell>
          <cell r="M2359">
            <v>39.9</v>
          </cell>
        </row>
        <row r="2360">
          <cell r="D2360" t="str">
            <v>ECOMMERCE</v>
          </cell>
          <cell r="E2360">
            <v>44377</v>
          </cell>
          <cell r="J2360">
            <v>68.900000000000006</v>
          </cell>
          <cell r="K2360">
            <v>22.67</v>
          </cell>
          <cell r="M2360">
            <v>75.930000000000007</v>
          </cell>
        </row>
        <row r="2361">
          <cell r="D2361" t="str">
            <v>ECOMMERCE</v>
          </cell>
          <cell r="E2361">
            <v>44377</v>
          </cell>
          <cell r="J2361">
            <v>17.98</v>
          </cell>
          <cell r="K2361">
            <v>8.24</v>
          </cell>
          <cell r="M2361">
            <v>10.24</v>
          </cell>
        </row>
        <row r="2362">
          <cell r="D2362" t="str">
            <v>ECOMMERCE</v>
          </cell>
          <cell r="E2362">
            <v>44377</v>
          </cell>
          <cell r="J2362">
            <v>39.9</v>
          </cell>
          <cell r="K2362">
            <v>16.18</v>
          </cell>
          <cell r="M2362">
            <v>39.9</v>
          </cell>
        </row>
        <row r="2363">
          <cell r="D2363" t="str">
            <v>ECOMMERCE</v>
          </cell>
          <cell r="E2363">
            <v>44377</v>
          </cell>
          <cell r="J2363">
            <v>39.9</v>
          </cell>
          <cell r="K2363">
            <v>16.18</v>
          </cell>
          <cell r="M2363">
            <v>39.9</v>
          </cell>
        </row>
        <row r="2364">
          <cell r="D2364" t="str">
            <v>ECOMMERCE</v>
          </cell>
          <cell r="E2364">
            <v>44377</v>
          </cell>
          <cell r="J2364">
            <v>31.9</v>
          </cell>
          <cell r="K2364">
            <v>14.38</v>
          </cell>
          <cell r="M2364">
            <v>29.9</v>
          </cell>
        </row>
        <row r="2365">
          <cell r="D2365" t="str">
            <v>ECOMMERCE</v>
          </cell>
          <cell r="E2365">
            <v>44377</v>
          </cell>
          <cell r="J2365">
            <v>19.399999999999999</v>
          </cell>
          <cell r="K2365">
            <v>8.98</v>
          </cell>
          <cell r="M2365">
            <v>11.4</v>
          </cell>
        </row>
        <row r="2366">
          <cell r="D2366" t="str">
            <v>ECOMMERCE</v>
          </cell>
          <cell r="E2366">
            <v>44377</v>
          </cell>
          <cell r="J2366">
            <v>19.399999999999999</v>
          </cell>
          <cell r="K2366">
            <v>8.98</v>
          </cell>
          <cell r="M2366">
            <v>11.4</v>
          </cell>
        </row>
        <row r="2367">
          <cell r="D2367" t="str">
            <v>ECOMMERCE</v>
          </cell>
          <cell r="E2367">
            <v>44377</v>
          </cell>
          <cell r="J2367">
            <v>20</v>
          </cell>
          <cell r="K2367">
            <v>8.98</v>
          </cell>
          <cell r="M2367">
            <v>11.46</v>
          </cell>
        </row>
        <row r="2368">
          <cell r="D2368" t="str">
            <v>ECOMMERCE</v>
          </cell>
          <cell r="E2368">
            <v>44377</v>
          </cell>
          <cell r="J2368">
            <v>29.700000000000003</v>
          </cell>
          <cell r="K2368">
            <v>10.379999999999999</v>
          </cell>
          <cell r="M2368">
            <v>21.39</v>
          </cell>
        </row>
        <row r="2369">
          <cell r="D2369" t="str">
            <v>ECOMMERCE</v>
          </cell>
          <cell r="E2369">
            <v>44377</v>
          </cell>
          <cell r="J2369">
            <v>35.9</v>
          </cell>
          <cell r="K2369">
            <v>14.38</v>
          </cell>
          <cell r="M2369">
            <v>29.9</v>
          </cell>
        </row>
        <row r="2370">
          <cell r="D2370" t="str">
            <v>ECOMMERCE</v>
          </cell>
          <cell r="E2370">
            <v>44377</v>
          </cell>
          <cell r="J2370">
            <v>72.900000000000006</v>
          </cell>
          <cell r="K2370">
            <v>22.5</v>
          </cell>
          <cell r="M2370">
            <v>75</v>
          </cell>
        </row>
        <row r="2371">
          <cell r="D2371" t="str">
            <v>ECOMMERCE</v>
          </cell>
          <cell r="E2371">
            <v>44377</v>
          </cell>
          <cell r="J2371">
            <v>19.899999999999999</v>
          </cell>
          <cell r="K2371">
            <v>10.78</v>
          </cell>
          <cell r="M2371">
            <v>9.9</v>
          </cell>
        </row>
        <row r="2372">
          <cell r="D2372" t="str">
            <v>ECOMMERCE</v>
          </cell>
          <cell r="E2372">
            <v>44377</v>
          </cell>
          <cell r="J2372">
            <v>29.9</v>
          </cell>
          <cell r="K2372">
            <v>12.58</v>
          </cell>
          <cell r="M2372">
            <v>19.899999999999999</v>
          </cell>
        </row>
        <row r="2373">
          <cell r="D2373" t="str">
            <v>ECOMMERCE</v>
          </cell>
          <cell r="E2373">
            <v>44377</v>
          </cell>
          <cell r="J2373">
            <v>89.699999999999989</v>
          </cell>
          <cell r="K2373">
            <v>36.480000000000004</v>
          </cell>
          <cell r="M2373">
            <v>102.72</v>
          </cell>
        </row>
        <row r="2374">
          <cell r="D2374" t="str">
            <v>ECOMMERCE</v>
          </cell>
          <cell r="E2374">
            <v>44377</v>
          </cell>
          <cell r="J2374">
            <v>24.99</v>
          </cell>
          <cell r="K2374">
            <v>10.78</v>
          </cell>
          <cell r="M2374">
            <v>9.9</v>
          </cell>
        </row>
        <row r="2375">
          <cell r="D2375" t="str">
            <v>ECOMMERCE</v>
          </cell>
          <cell r="E2375">
            <v>44377</v>
          </cell>
          <cell r="J2375">
            <v>60</v>
          </cell>
          <cell r="K2375">
            <v>32.400000000000006</v>
          </cell>
          <cell r="M2375">
            <v>66.36</v>
          </cell>
        </row>
        <row r="2376">
          <cell r="D2376" t="str">
            <v>ECOMMERCE</v>
          </cell>
          <cell r="E2376">
            <v>44377</v>
          </cell>
          <cell r="J2376">
            <v>21.2</v>
          </cell>
          <cell r="K2376">
            <v>10.8</v>
          </cell>
          <cell r="M2376">
            <v>4.8</v>
          </cell>
        </row>
        <row r="2377">
          <cell r="D2377" t="str">
            <v>ECOMMERCE</v>
          </cell>
          <cell r="E2377">
            <v>44377</v>
          </cell>
          <cell r="J2377">
            <v>60</v>
          </cell>
          <cell r="K2377">
            <v>28.76</v>
          </cell>
          <cell r="M2377">
            <v>59.8</v>
          </cell>
        </row>
        <row r="2378">
          <cell r="D2378" t="str">
            <v>ECOMMERCE</v>
          </cell>
          <cell r="E2378">
            <v>44377</v>
          </cell>
          <cell r="J2378">
            <v>40</v>
          </cell>
          <cell r="K2378">
            <v>14.36</v>
          </cell>
          <cell r="M2378">
            <v>21.24</v>
          </cell>
        </row>
        <row r="2379">
          <cell r="D2379" t="str">
            <v>ECOMMERCE</v>
          </cell>
          <cell r="E2379">
            <v>44377</v>
          </cell>
          <cell r="J2379">
            <v>169.9</v>
          </cell>
          <cell r="K2379">
            <v>27.52</v>
          </cell>
          <cell r="M2379">
            <v>152.91</v>
          </cell>
        </row>
        <row r="2380">
          <cell r="D2380" t="str">
            <v>ECOMMERCE</v>
          </cell>
          <cell r="E2380">
            <v>44377</v>
          </cell>
          <cell r="J2380">
            <v>75</v>
          </cell>
          <cell r="K2380">
            <v>32.339999999999996</v>
          </cell>
          <cell r="M2380">
            <v>49.679999999999993</v>
          </cell>
        </row>
        <row r="2381">
          <cell r="D2381" t="str">
            <v>ECOMMERCE</v>
          </cell>
          <cell r="E2381">
            <v>44377</v>
          </cell>
          <cell r="J2381">
            <v>87</v>
          </cell>
          <cell r="K2381">
            <v>37.74</v>
          </cell>
          <cell r="M2381">
            <v>59.699999999999996</v>
          </cell>
        </row>
        <row r="2382">
          <cell r="D2382" t="str">
            <v>ECOMMERCE</v>
          </cell>
          <cell r="E2382">
            <v>44377</v>
          </cell>
          <cell r="J2382">
            <v>93</v>
          </cell>
          <cell r="K2382">
            <v>37.74</v>
          </cell>
          <cell r="M2382">
            <v>59.699999999999996</v>
          </cell>
        </row>
        <row r="2383">
          <cell r="D2383" t="str">
            <v>ECOMMERCE</v>
          </cell>
          <cell r="E2383">
            <v>44377</v>
          </cell>
          <cell r="J2383">
            <v>169.20000000000002</v>
          </cell>
          <cell r="K2383">
            <v>6.4799999999999995</v>
          </cell>
          <cell r="M2383">
            <v>36</v>
          </cell>
        </row>
        <row r="2384">
          <cell r="D2384" t="str">
            <v>VIA SUL</v>
          </cell>
          <cell r="E2384">
            <v>44377</v>
          </cell>
          <cell r="J2384">
            <v>3384</v>
          </cell>
          <cell r="K2384">
            <v>2339.6880000000001</v>
          </cell>
          <cell r="M2384">
            <v>11193.599999999999</v>
          </cell>
        </row>
        <row r="2385">
          <cell r="D2385" t="str">
            <v>VIA SUL</v>
          </cell>
          <cell r="E2385">
            <v>44377</v>
          </cell>
          <cell r="J2385">
            <v>3275.9</v>
          </cell>
          <cell r="K2385">
            <v>1921.6084999999998</v>
          </cell>
          <cell r="M2385">
            <v>9926.1</v>
          </cell>
        </row>
        <row r="2386">
          <cell r="D2386" t="str">
            <v>VIA SUL</v>
          </cell>
          <cell r="E2386">
            <v>44377</v>
          </cell>
          <cell r="J2386">
            <v>1833</v>
          </cell>
          <cell r="K2386">
            <v>1248.6812</v>
          </cell>
          <cell r="M2386">
            <v>6162.52</v>
          </cell>
        </row>
        <row r="2387">
          <cell r="D2387" t="str">
            <v>VIA SUL</v>
          </cell>
          <cell r="E2387">
            <v>44377</v>
          </cell>
          <cell r="J2387">
            <v>1747.5000000000002</v>
          </cell>
          <cell r="K2387">
            <v>1065.31</v>
          </cell>
          <cell r="M2387">
            <v>5669.75</v>
          </cell>
        </row>
        <row r="2388">
          <cell r="D2388" t="str">
            <v>VIA SUL</v>
          </cell>
          <cell r="E2388">
            <v>44377</v>
          </cell>
          <cell r="J2388">
            <v>1896</v>
          </cell>
          <cell r="K2388">
            <v>1082.2703999999999</v>
          </cell>
          <cell r="M2388">
            <v>5743.92</v>
          </cell>
        </row>
        <row r="2389">
          <cell r="D2389" t="str">
            <v>VIA SUL</v>
          </cell>
          <cell r="E2389">
            <v>44377</v>
          </cell>
          <cell r="J2389">
            <v>1598</v>
          </cell>
          <cell r="K2389">
            <v>1004.8699999999999</v>
          </cell>
          <cell r="M2389">
            <v>4833</v>
          </cell>
        </row>
        <row r="2390">
          <cell r="D2390" t="str">
            <v>VIA SUL</v>
          </cell>
          <cell r="E2390">
            <v>44377</v>
          </cell>
          <cell r="J2390">
            <v>4457.8</v>
          </cell>
          <cell r="K2390">
            <v>1760.4528</v>
          </cell>
          <cell r="M2390">
            <v>8150.52</v>
          </cell>
        </row>
        <row r="2391">
          <cell r="D2391" t="str">
            <v>VIA SUL</v>
          </cell>
          <cell r="E2391">
            <v>44377</v>
          </cell>
          <cell r="J2391">
            <v>1264</v>
          </cell>
          <cell r="K2391">
            <v>841.16</v>
          </cell>
          <cell r="M2391">
            <v>3923.36</v>
          </cell>
        </row>
        <row r="2392">
          <cell r="D2392" t="str">
            <v>VIA SUL</v>
          </cell>
          <cell r="E2392">
            <v>44377</v>
          </cell>
          <cell r="J2392">
            <v>1869.4</v>
          </cell>
          <cell r="K2392">
            <v>834.97960000000012</v>
          </cell>
          <cell r="M2392">
            <v>4456.66</v>
          </cell>
        </row>
        <row r="2393">
          <cell r="D2393" t="str">
            <v>VIA SUL</v>
          </cell>
          <cell r="E2393">
            <v>44377</v>
          </cell>
          <cell r="J2393">
            <v>1048.5</v>
          </cell>
          <cell r="K2393">
            <v>714.12</v>
          </cell>
          <cell r="M2393">
            <v>3479.1</v>
          </cell>
        </row>
        <row r="2394">
          <cell r="D2394" t="str">
            <v>VIA SUL</v>
          </cell>
          <cell r="E2394">
            <v>44377</v>
          </cell>
          <cell r="J2394">
            <v>3091.7000000000003</v>
          </cell>
          <cell r="K2394">
            <v>1210.2478999999998</v>
          </cell>
          <cell r="M2394">
            <v>5660.95</v>
          </cell>
        </row>
        <row r="2395">
          <cell r="D2395" t="str">
            <v>VIA SUL</v>
          </cell>
          <cell r="E2395">
            <v>44377</v>
          </cell>
          <cell r="J2395">
            <v>1659</v>
          </cell>
          <cell r="K2395">
            <v>733.21079999999995</v>
          </cell>
          <cell r="M2395">
            <v>3647.49</v>
          </cell>
        </row>
        <row r="2396">
          <cell r="D2396" t="str">
            <v>VIA SUL</v>
          </cell>
          <cell r="E2396">
            <v>44377</v>
          </cell>
          <cell r="J2396">
            <v>2046</v>
          </cell>
          <cell r="K2396">
            <v>904.75980000000004</v>
          </cell>
          <cell r="M2396">
            <v>4096.6500000000005</v>
          </cell>
        </row>
        <row r="2397">
          <cell r="D2397" t="str">
            <v>VIA SUL</v>
          </cell>
          <cell r="E2397">
            <v>44377</v>
          </cell>
          <cell r="J2397">
            <v>2046</v>
          </cell>
          <cell r="K2397">
            <v>889.87049999999999</v>
          </cell>
          <cell r="M2397">
            <v>4044.26</v>
          </cell>
        </row>
        <row r="2398">
          <cell r="D2398" t="str">
            <v>VIA SUL</v>
          </cell>
          <cell r="E2398">
            <v>44377</v>
          </cell>
          <cell r="J2398">
            <v>584.1</v>
          </cell>
          <cell r="K2398">
            <v>369.92969999999997</v>
          </cell>
          <cell r="M2398">
            <v>2039.1299999999999</v>
          </cell>
        </row>
        <row r="2399">
          <cell r="D2399" t="str">
            <v>VIA SUL</v>
          </cell>
          <cell r="E2399">
            <v>44377</v>
          </cell>
          <cell r="J2399">
            <v>1150.4000000000001</v>
          </cell>
          <cell r="K2399">
            <v>484.01920000000001</v>
          </cell>
          <cell r="M2399">
            <v>2678.08</v>
          </cell>
        </row>
        <row r="2400">
          <cell r="D2400" t="str">
            <v>VIA SUL</v>
          </cell>
          <cell r="E2400">
            <v>44377</v>
          </cell>
          <cell r="J2400">
            <v>512.1</v>
          </cell>
          <cell r="K2400">
            <v>432.03959999999995</v>
          </cell>
          <cell r="M2400">
            <v>1939.68</v>
          </cell>
        </row>
        <row r="2401">
          <cell r="D2401" t="str">
            <v>VIA SUL</v>
          </cell>
          <cell r="E2401">
            <v>44377</v>
          </cell>
          <cell r="J2401">
            <v>1848</v>
          </cell>
          <cell r="K2401">
            <v>725.67039999999997</v>
          </cell>
          <cell r="M2401">
            <v>3568.3199999999997</v>
          </cell>
        </row>
        <row r="2402">
          <cell r="D2402" t="str">
            <v>VIA SUL</v>
          </cell>
          <cell r="E2402">
            <v>44377</v>
          </cell>
          <cell r="J2402">
            <v>1518</v>
          </cell>
          <cell r="K2402">
            <v>710.64020000000005</v>
          </cell>
          <cell r="M2402">
            <v>3167.1</v>
          </cell>
        </row>
        <row r="2403">
          <cell r="D2403" t="str">
            <v>VIA SUL</v>
          </cell>
          <cell r="E2403">
            <v>44377</v>
          </cell>
          <cell r="J2403">
            <v>1251.8</v>
          </cell>
          <cell r="K2403">
            <v>604.35979999999995</v>
          </cell>
          <cell r="M2403">
            <v>2708.6400000000003</v>
          </cell>
        </row>
        <row r="2404">
          <cell r="D2404" t="str">
            <v>VIA SUL</v>
          </cell>
          <cell r="E2404">
            <v>44377</v>
          </cell>
          <cell r="J2404">
            <v>1081.0999999999999</v>
          </cell>
          <cell r="K2404">
            <v>540.27070000000003</v>
          </cell>
          <cell r="M2404">
            <v>2465.0600000000004</v>
          </cell>
        </row>
        <row r="2405">
          <cell r="D2405" t="str">
            <v>VIA SUL</v>
          </cell>
          <cell r="E2405">
            <v>44377</v>
          </cell>
          <cell r="J2405">
            <v>967.3</v>
          </cell>
          <cell r="K2405">
            <v>475.05990000000003</v>
          </cell>
          <cell r="M2405">
            <v>2282.25</v>
          </cell>
        </row>
        <row r="2406">
          <cell r="D2406" t="str">
            <v>VIA SUL</v>
          </cell>
          <cell r="E2406">
            <v>44377</v>
          </cell>
          <cell r="J2406">
            <v>489.30000000000007</v>
          </cell>
          <cell r="K2406">
            <v>291.48</v>
          </cell>
          <cell r="M2406">
            <v>1619.3100000000002</v>
          </cell>
        </row>
        <row r="2407">
          <cell r="D2407" t="str">
            <v>VIA SUL</v>
          </cell>
          <cell r="E2407">
            <v>44377</v>
          </cell>
          <cell r="J2407">
            <v>1650</v>
          </cell>
          <cell r="K2407">
            <v>701.62</v>
          </cell>
          <cell r="M2407">
            <v>3177.75</v>
          </cell>
        </row>
        <row r="2408">
          <cell r="D2408" t="str">
            <v>VIA SUL</v>
          </cell>
          <cell r="E2408">
            <v>44377</v>
          </cell>
          <cell r="J2408">
            <v>910.4</v>
          </cell>
          <cell r="K2408">
            <v>458.6096</v>
          </cell>
          <cell r="M2408">
            <v>2089.6</v>
          </cell>
        </row>
        <row r="2409">
          <cell r="D2409" t="str">
            <v>VIA SUL</v>
          </cell>
          <cell r="E2409">
            <v>44377</v>
          </cell>
          <cell r="J2409">
            <v>1386</v>
          </cell>
          <cell r="K2409">
            <v>581.69999999999993</v>
          </cell>
          <cell r="M2409">
            <v>2678.5499999999997</v>
          </cell>
        </row>
        <row r="2410">
          <cell r="D2410" t="str">
            <v>VIA SUL</v>
          </cell>
          <cell r="E2410">
            <v>44377</v>
          </cell>
          <cell r="J2410">
            <v>621</v>
          </cell>
          <cell r="K2410">
            <v>300.97980000000001</v>
          </cell>
          <cell r="M2410">
            <v>1569.96</v>
          </cell>
        </row>
        <row r="2411">
          <cell r="D2411" t="str">
            <v>VIA SUL</v>
          </cell>
          <cell r="E2411">
            <v>44377</v>
          </cell>
          <cell r="J2411">
            <v>300</v>
          </cell>
          <cell r="K2411">
            <v>207.36</v>
          </cell>
          <cell r="M2411">
            <v>1152.05</v>
          </cell>
        </row>
        <row r="2412">
          <cell r="D2412" t="str">
            <v>VIA SUL</v>
          </cell>
          <cell r="E2412">
            <v>44377</v>
          </cell>
          <cell r="J2412">
            <v>1198.4000000000001</v>
          </cell>
          <cell r="K2412">
            <v>416.6</v>
          </cell>
          <cell r="M2412">
            <v>2254.88</v>
          </cell>
        </row>
        <row r="2413">
          <cell r="D2413" t="str">
            <v>VIA SUL</v>
          </cell>
          <cell r="E2413">
            <v>44377</v>
          </cell>
          <cell r="J2413">
            <v>1006.6000000000001</v>
          </cell>
          <cell r="K2413">
            <v>420.28</v>
          </cell>
          <cell r="M2413">
            <v>2062.9</v>
          </cell>
        </row>
        <row r="2414">
          <cell r="D2414" t="str">
            <v>VIA SUL</v>
          </cell>
          <cell r="E2414">
            <v>44377</v>
          </cell>
          <cell r="J2414">
            <v>345</v>
          </cell>
          <cell r="K2414">
            <v>211.58</v>
          </cell>
          <cell r="M2414">
            <v>1175.5</v>
          </cell>
        </row>
        <row r="2415">
          <cell r="D2415" t="str">
            <v>VIA SUL</v>
          </cell>
          <cell r="E2415">
            <v>44377</v>
          </cell>
          <cell r="J2415">
            <v>549.45000000000005</v>
          </cell>
          <cell r="K2415">
            <v>252.47970000000001</v>
          </cell>
          <cell r="M2415">
            <v>1402.06</v>
          </cell>
        </row>
        <row r="2416">
          <cell r="D2416" t="str">
            <v>VIA SUL</v>
          </cell>
          <cell r="E2416">
            <v>44377</v>
          </cell>
          <cell r="J2416">
            <v>1264</v>
          </cell>
          <cell r="K2416">
            <v>511.36959999999999</v>
          </cell>
          <cell r="M2416">
            <v>2368</v>
          </cell>
        </row>
        <row r="2417">
          <cell r="D2417" t="str">
            <v>VIA SUL</v>
          </cell>
          <cell r="E2417">
            <v>44377</v>
          </cell>
          <cell r="J2417">
            <v>602.1</v>
          </cell>
          <cell r="K2417">
            <v>256.1499</v>
          </cell>
          <cell r="M2417">
            <v>1423.08</v>
          </cell>
        </row>
        <row r="2418">
          <cell r="D2418" t="str">
            <v>VIA SUL</v>
          </cell>
          <cell r="E2418">
            <v>44377</v>
          </cell>
          <cell r="J2418">
            <v>432</v>
          </cell>
          <cell r="K2418">
            <v>267.93</v>
          </cell>
          <cell r="M2418">
            <v>1225.53</v>
          </cell>
        </row>
        <row r="2419">
          <cell r="D2419" t="str">
            <v>VIA SUL</v>
          </cell>
          <cell r="E2419">
            <v>44377</v>
          </cell>
          <cell r="J2419">
            <v>512</v>
          </cell>
          <cell r="K2419">
            <v>254.85</v>
          </cell>
          <cell r="M2419">
            <v>1286</v>
          </cell>
        </row>
        <row r="2420">
          <cell r="D2420" t="str">
            <v>VIA SUL</v>
          </cell>
          <cell r="E2420">
            <v>44377</v>
          </cell>
          <cell r="J2420">
            <v>240</v>
          </cell>
          <cell r="K2420">
            <v>161.04</v>
          </cell>
          <cell r="M2420">
            <v>894.64</v>
          </cell>
        </row>
        <row r="2421">
          <cell r="D2421" t="str">
            <v>VIA SUL</v>
          </cell>
          <cell r="E2421">
            <v>44377</v>
          </cell>
          <cell r="J2421">
            <v>401.40000000000003</v>
          </cell>
          <cell r="K2421">
            <v>183.49020000000002</v>
          </cell>
          <cell r="M2421">
            <v>1019.4000000000001</v>
          </cell>
        </row>
        <row r="2422">
          <cell r="D2422" t="str">
            <v>VIA SUL</v>
          </cell>
          <cell r="E2422">
            <v>44377</v>
          </cell>
          <cell r="J2422">
            <v>405.02</v>
          </cell>
          <cell r="K2422">
            <v>182.2002</v>
          </cell>
          <cell r="M2422">
            <v>1008.4200000000001</v>
          </cell>
        </row>
        <row r="2423">
          <cell r="D2423" t="str">
            <v>VIA SUL</v>
          </cell>
          <cell r="E2423">
            <v>44377</v>
          </cell>
          <cell r="J2423">
            <v>299.39999999999998</v>
          </cell>
          <cell r="K2423">
            <v>188.8698</v>
          </cell>
          <cell r="M2423">
            <v>899.40000000000009</v>
          </cell>
        </row>
        <row r="2424">
          <cell r="D2424" t="str">
            <v>VIA SUL</v>
          </cell>
          <cell r="E2424">
            <v>44377</v>
          </cell>
          <cell r="J2424">
            <v>449.40000000000003</v>
          </cell>
          <cell r="K2424">
            <v>204.31979999999999</v>
          </cell>
          <cell r="M2424">
            <v>1059.78</v>
          </cell>
        </row>
        <row r="2425">
          <cell r="D2425" t="str">
            <v>VIA SUL</v>
          </cell>
          <cell r="E2425">
            <v>44377</v>
          </cell>
          <cell r="J2425">
            <v>440</v>
          </cell>
          <cell r="K2425">
            <v>217.99039999999999</v>
          </cell>
          <cell r="M2425">
            <v>1062.1600000000001</v>
          </cell>
        </row>
        <row r="2426">
          <cell r="D2426" t="str">
            <v>VIA SUL</v>
          </cell>
          <cell r="E2426">
            <v>44377</v>
          </cell>
          <cell r="J2426">
            <v>401.40000000000003</v>
          </cell>
          <cell r="K2426">
            <v>214.06979999999999</v>
          </cell>
          <cell r="M2426">
            <v>1019.4000000000001</v>
          </cell>
        </row>
        <row r="2427">
          <cell r="D2427" t="str">
            <v>VIA SUL</v>
          </cell>
          <cell r="E2427">
            <v>44377</v>
          </cell>
          <cell r="J2427">
            <v>385</v>
          </cell>
          <cell r="K2427">
            <v>170.96029999999999</v>
          </cell>
          <cell r="M2427">
            <v>947.66</v>
          </cell>
        </row>
        <row r="2428">
          <cell r="D2428" t="str">
            <v>VIA SUL</v>
          </cell>
          <cell r="E2428">
            <v>44377</v>
          </cell>
          <cell r="J2428">
            <v>233.70000000000002</v>
          </cell>
          <cell r="K2428">
            <v>135.66</v>
          </cell>
          <cell r="M2428">
            <v>753.72</v>
          </cell>
        </row>
        <row r="2429">
          <cell r="D2429" t="str">
            <v>VIA SUL</v>
          </cell>
          <cell r="E2429">
            <v>44377</v>
          </cell>
          <cell r="J2429">
            <v>276</v>
          </cell>
          <cell r="K2429">
            <v>302.27</v>
          </cell>
          <cell r="M2429">
            <v>959.6</v>
          </cell>
        </row>
        <row r="2430">
          <cell r="D2430" t="str">
            <v>VIA SUL</v>
          </cell>
          <cell r="E2430">
            <v>44377</v>
          </cell>
          <cell r="J2430">
            <v>371.77</v>
          </cell>
          <cell r="K2430">
            <v>161.30029999999999</v>
          </cell>
          <cell r="M2430">
            <v>894.6</v>
          </cell>
        </row>
        <row r="2431">
          <cell r="D2431" t="str">
            <v>VIA SUL</v>
          </cell>
          <cell r="E2431">
            <v>44377</v>
          </cell>
          <cell r="J2431">
            <v>342</v>
          </cell>
          <cell r="K2431">
            <v>151.09019999999998</v>
          </cell>
          <cell r="M2431">
            <v>839.40000000000009</v>
          </cell>
        </row>
        <row r="2432">
          <cell r="D2432" t="str">
            <v>VIA SUL</v>
          </cell>
          <cell r="E2432">
            <v>44377</v>
          </cell>
          <cell r="J2432">
            <v>318.60000000000002</v>
          </cell>
          <cell r="K2432">
            <v>176.2698</v>
          </cell>
          <cell r="M2432">
            <v>839.40000000000009</v>
          </cell>
        </row>
        <row r="2433">
          <cell r="D2433" t="str">
            <v>VIA SUL</v>
          </cell>
          <cell r="E2433">
            <v>44377</v>
          </cell>
          <cell r="J2433">
            <v>299.39999999999998</v>
          </cell>
          <cell r="K2433">
            <v>136.78020000000001</v>
          </cell>
          <cell r="M2433">
            <v>759.90000000000009</v>
          </cell>
        </row>
        <row r="2434">
          <cell r="D2434" t="str">
            <v>VIA SUL</v>
          </cell>
          <cell r="E2434">
            <v>44377</v>
          </cell>
          <cell r="J2434">
            <v>307.20000000000005</v>
          </cell>
          <cell r="K2434">
            <v>163.66980000000001</v>
          </cell>
          <cell r="M2434">
            <v>779.40000000000009</v>
          </cell>
        </row>
        <row r="2435">
          <cell r="D2435" t="str">
            <v>VIA SUL</v>
          </cell>
          <cell r="E2435">
            <v>44377</v>
          </cell>
          <cell r="J2435">
            <v>276</v>
          </cell>
          <cell r="K2435">
            <v>126.89999999999999</v>
          </cell>
          <cell r="M2435">
            <v>705</v>
          </cell>
        </row>
        <row r="2436">
          <cell r="D2436" t="str">
            <v>VIA SUL</v>
          </cell>
          <cell r="E2436">
            <v>44377</v>
          </cell>
          <cell r="J2436">
            <v>225</v>
          </cell>
          <cell r="K2436">
            <v>117.4299</v>
          </cell>
          <cell r="M2436">
            <v>633.48</v>
          </cell>
        </row>
        <row r="2437">
          <cell r="D2437" t="str">
            <v>VIA SUL</v>
          </cell>
          <cell r="E2437">
            <v>44377</v>
          </cell>
          <cell r="J2437">
            <v>267.60000000000002</v>
          </cell>
          <cell r="K2437">
            <v>122.33</v>
          </cell>
          <cell r="M2437">
            <v>679.6</v>
          </cell>
        </row>
        <row r="2438">
          <cell r="D2438" t="str">
            <v>VIA SUL</v>
          </cell>
          <cell r="E2438">
            <v>44377</v>
          </cell>
          <cell r="J2438">
            <v>625.9</v>
          </cell>
          <cell r="K2438">
            <v>333.19990000000001</v>
          </cell>
          <cell r="M2438">
            <v>1245.42</v>
          </cell>
        </row>
        <row r="2439">
          <cell r="D2439" t="str">
            <v>VIA SUL</v>
          </cell>
          <cell r="E2439">
            <v>44377</v>
          </cell>
          <cell r="J2439">
            <v>227.6</v>
          </cell>
          <cell r="K2439">
            <v>163.88</v>
          </cell>
          <cell r="M2439">
            <v>676.96</v>
          </cell>
        </row>
        <row r="2440">
          <cell r="D2440" t="str">
            <v>VIA SUL</v>
          </cell>
          <cell r="E2440">
            <v>44377</v>
          </cell>
          <cell r="J2440">
            <v>265.55</v>
          </cell>
          <cell r="K2440">
            <v>114.56</v>
          </cell>
          <cell r="M2440">
            <v>656.5</v>
          </cell>
        </row>
        <row r="2441">
          <cell r="D2441" t="str">
            <v>VIA SUL</v>
          </cell>
          <cell r="E2441">
            <v>44377</v>
          </cell>
          <cell r="J2441">
            <v>338.45</v>
          </cell>
          <cell r="K2441">
            <v>188.43020000000001</v>
          </cell>
          <cell r="M2441">
            <v>802.9</v>
          </cell>
        </row>
        <row r="2442">
          <cell r="D2442" t="str">
            <v>VIA SUL</v>
          </cell>
          <cell r="E2442">
            <v>44377</v>
          </cell>
          <cell r="J2442">
            <v>130</v>
          </cell>
          <cell r="K2442">
            <v>88.88</v>
          </cell>
          <cell r="M2442">
            <v>493.82</v>
          </cell>
        </row>
        <row r="2443">
          <cell r="D2443" t="str">
            <v>VIA SUL</v>
          </cell>
          <cell r="E2443">
            <v>44377</v>
          </cell>
          <cell r="J2443">
            <v>129.80000000000001</v>
          </cell>
          <cell r="K2443">
            <v>86.36</v>
          </cell>
          <cell r="M2443">
            <v>479.8</v>
          </cell>
        </row>
        <row r="2444">
          <cell r="D2444" t="str">
            <v>VIA SUL</v>
          </cell>
          <cell r="E2444">
            <v>44377</v>
          </cell>
          <cell r="J2444">
            <v>259.60000000000002</v>
          </cell>
          <cell r="K2444">
            <v>111.52</v>
          </cell>
          <cell r="M2444">
            <v>619.6</v>
          </cell>
        </row>
        <row r="2445">
          <cell r="D2445" t="str">
            <v>VIA SUL</v>
          </cell>
          <cell r="E2445">
            <v>44377</v>
          </cell>
          <cell r="J2445">
            <v>179.8</v>
          </cell>
          <cell r="K2445">
            <v>93.56</v>
          </cell>
          <cell r="M2445">
            <v>519.79999999999995</v>
          </cell>
        </row>
        <row r="2446">
          <cell r="D2446" t="str">
            <v>VIA SUL</v>
          </cell>
          <cell r="E2446">
            <v>44377</v>
          </cell>
          <cell r="J2446">
            <v>149.80000000000001</v>
          </cell>
          <cell r="K2446">
            <v>84.6</v>
          </cell>
          <cell r="M2446">
            <v>470</v>
          </cell>
        </row>
        <row r="2447">
          <cell r="D2447" t="str">
            <v>VIA SUL</v>
          </cell>
          <cell r="E2447">
            <v>44377</v>
          </cell>
          <cell r="J2447">
            <v>129.80000000000001</v>
          </cell>
          <cell r="K2447">
            <v>79.16</v>
          </cell>
          <cell r="M2447">
            <v>439.8</v>
          </cell>
        </row>
        <row r="2448">
          <cell r="D2448" t="str">
            <v>VIA SUL</v>
          </cell>
          <cell r="E2448">
            <v>44377</v>
          </cell>
          <cell r="J2448">
            <v>1216.6000000000001</v>
          </cell>
          <cell r="K2448">
            <v>347.9196</v>
          </cell>
          <cell r="M2448">
            <v>1785.14</v>
          </cell>
        </row>
        <row r="2449">
          <cell r="D2449" t="str">
            <v>VIA SUL</v>
          </cell>
          <cell r="E2449">
            <v>44377</v>
          </cell>
          <cell r="J2449">
            <v>201.04</v>
          </cell>
          <cell r="K2449">
            <v>90.73</v>
          </cell>
          <cell r="M2449">
            <v>504</v>
          </cell>
        </row>
        <row r="2450">
          <cell r="D2450" t="str">
            <v>VIA SUL</v>
          </cell>
          <cell r="E2450">
            <v>44377</v>
          </cell>
          <cell r="J2450">
            <v>99.8</v>
          </cell>
          <cell r="K2450">
            <v>68.36</v>
          </cell>
          <cell r="M2450">
            <v>379.82</v>
          </cell>
        </row>
        <row r="2451">
          <cell r="D2451" t="str">
            <v>VIA SUL</v>
          </cell>
          <cell r="E2451">
            <v>44377</v>
          </cell>
          <cell r="J2451">
            <v>239.39999999999998</v>
          </cell>
          <cell r="K2451">
            <v>97.08</v>
          </cell>
          <cell r="M2451">
            <v>539.40000000000009</v>
          </cell>
        </row>
        <row r="2452">
          <cell r="D2452" t="str">
            <v>VIA SUL</v>
          </cell>
          <cell r="E2452">
            <v>44377</v>
          </cell>
          <cell r="J2452">
            <v>198</v>
          </cell>
          <cell r="K2452">
            <v>90.75</v>
          </cell>
          <cell r="M2452">
            <v>488.25</v>
          </cell>
        </row>
        <row r="2453">
          <cell r="D2453" t="str">
            <v>VIA SUL</v>
          </cell>
          <cell r="E2453">
            <v>44377</v>
          </cell>
          <cell r="J2453">
            <v>199.8</v>
          </cell>
          <cell r="K2453">
            <v>86.36</v>
          </cell>
          <cell r="M2453">
            <v>479.8</v>
          </cell>
        </row>
        <row r="2454">
          <cell r="D2454" t="str">
            <v>VIA SUL</v>
          </cell>
          <cell r="E2454">
            <v>44377</v>
          </cell>
          <cell r="J2454">
            <v>147.75</v>
          </cell>
          <cell r="K2454">
            <v>111.64999999999999</v>
          </cell>
          <cell r="M2454">
            <v>440.5</v>
          </cell>
        </row>
        <row r="2455">
          <cell r="D2455" t="str">
            <v>VIA SUL</v>
          </cell>
          <cell r="E2455">
            <v>44377</v>
          </cell>
          <cell r="J2455">
            <v>143.9</v>
          </cell>
          <cell r="K2455">
            <v>68.38</v>
          </cell>
          <cell r="M2455">
            <v>379.9</v>
          </cell>
        </row>
        <row r="2456">
          <cell r="D2456" t="str">
            <v>VIA SUL</v>
          </cell>
          <cell r="E2456">
            <v>44377</v>
          </cell>
          <cell r="J2456">
            <v>209.29999999999998</v>
          </cell>
          <cell r="K2456">
            <v>97.880300000000005</v>
          </cell>
          <cell r="M2456">
            <v>473.90000000000003</v>
          </cell>
        </row>
        <row r="2457">
          <cell r="D2457" t="str">
            <v>VIA SUL</v>
          </cell>
          <cell r="E2457">
            <v>44377</v>
          </cell>
          <cell r="J2457">
            <v>170.7</v>
          </cell>
          <cell r="K2457">
            <v>74.540099999999995</v>
          </cell>
          <cell r="M2457">
            <v>396.78</v>
          </cell>
        </row>
        <row r="2458">
          <cell r="D2458" t="str">
            <v>VIA SUL</v>
          </cell>
          <cell r="E2458">
            <v>44377</v>
          </cell>
          <cell r="J2458">
            <v>204.84</v>
          </cell>
          <cell r="K2458">
            <v>135.15</v>
          </cell>
          <cell r="M2458">
            <v>491</v>
          </cell>
        </row>
        <row r="2459">
          <cell r="D2459" t="str">
            <v>VIA SUL</v>
          </cell>
          <cell r="E2459">
            <v>44377</v>
          </cell>
          <cell r="J2459">
            <v>204.6</v>
          </cell>
          <cell r="K2459">
            <v>77.8</v>
          </cell>
          <cell r="M2459">
            <v>432.2</v>
          </cell>
        </row>
        <row r="2460">
          <cell r="D2460" t="str">
            <v>VIA SUL</v>
          </cell>
          <cell r="E2460">
            <v>44377</v>
          </cell>
          <cell r="J2460">
            <v>158</v>
          </cell>
          <cell r="K2460">
            <v>69.92</v>
          </cell>
          <cell r="M2460">
            <v>375.64</v>
          </cell>
        </row>
        <row r="2461">
          <cell r="D2461" t="str">
            <v>VIA SUL</v>
          </cell>
          <cell r="E2461">
            <v>44377</v>
          </cell>
          <cell r="J2461">
            <v>161.69999999999999</v>
          </cell>
          <cell r="K2461">
            <v>98.1999</v>
          </cell>
          <cell r="M2461">
            <v>405.72</v>
          </cell>
        </row>
        <row r="2462">
          <cell r="D2462" t="str">
            <v>VIA SUL</v>
          </cell>
          <cell r="E2462">
            <v>44377</v>
          </cell>
          <cell r="J2462">
            <v>60</v>
          </cell>
          <cell r="K2462">
            <v>44.98</v>
          </cell>
          <cell r="M2462">
            <v>249.9</v>
          </cell>
        </row>
        <row r="2463">
          <cell r="D2463" t="str">
            <v>VIA SUL</v>
          </cell>
          <cell r="E2463">
            <v>44377</v>
          </cell>
          <cell r="J2463">
            <v>291.60000000000002</v>
          </cell>
          <cell r="K2463">
            <v>117.11</v>
          </cell>
          <cell r="M2463">
            <v>551.28</v>
          </cell>
        </row>
        <row r="2464">
          <cell r="D2464" t="str">
            <v>VIA SUL</v>
          </cell>
          <cell r="E2464">
            <v>44377</v>
          </cell>
          <cell r="J2464">
            <v>170.7</v>
          </cell>
          <cell r="K2464">
            <v>67.5</v>
          </cell>
          <cell r="M2464">
            <v>375</v>
          </cell>
        </row>
        <row r="2465">
          <cell r="D2465" t="str">
            <v>VIA SUL</v>
          </cell>
          <cell r="E2465">
            <v>44377</v>
          </cell>
          <cell r="J2465">
            <v>138</v>
          </cell>
          <cell r="K2465">
            <v>86.31989999999999</v>
          </cell>
          <cell r="M2465">
            <v>359.70000000000005</v>
          </cell>
        </row>
        <row r="2466">
          <cell r="D2466" t="str">
            <v>VIA SUL</v>
          </cell>
          <cell r="E2466">
            <v>44377</v>
          </cell>
          <cell r="J2466">
            <v>69.900000000000006</v>
          </cell>
          <cell r="K2466">
            <v>43.18</v>
          </cell>
          <cell r="M2466">
            <v>239.9</v>
          </cell>
        </row>
        <row r="2467">
          <cell r="D2467" t="str">
            <v>VIA SUL</v>
          </cell>
          <cell r="E2467">
            <v>44377</v>
          </cell>
          <cell r="J2467">
            <v>119.69999999999999</v>
          </cell>
          <cell r="K2467">
            <v>53.94</v>
          </cell>
          <cell r="M2467">
            <v>299.70000000000005</v>
          </cell>
        </row>
        <row r="2468">
          <cell r="D2468" t="str">
            <v>VIA SUL</v>
          </cell>
          <cell r="E2468">
            <v>44377</v>
          </cell>
          <cell r="J2468">
            <v>105.8</v>
          </cell>
          <cell r="K2468">
            <v>50.36</v>
          </cell>
          <cell r="M2468">
            <v>279.8</v>
          </cell>
        </row>
        <row r="2469">
          <cell r="D2469" t="str">
            <v>VIA SUL</v>
          </cell>
          <cell r="E2469">
            <v>44377</v>
          </cell>
          <cell r="J2469">
            <v>136</v>
          </cell>
          <cell r="K2469">
            <v>56.729599999999998</v>
          </cell>
          <cell r="M2469">
            <v>315.2</v>
          </cell>
        </row>
        <row r="2470">
          <cell r="D2470" t="str">
            <v>VIA SUL</v>
          </cell>
          <cell r="E2470">
            <v>44377</v>
          </cell>
          <cell r="J2470">
            <v>179.7</v>
          </cell>
          <cell r="K2470">
            <v>101.58</v>
          </cell>
          <cell r="M2470">
            <v>403.56000000000006</v>
          </cell>
        </row>
        <row r="2471">
          <cell r="D2471" t="str">
            <v>VIA SUL</v>
          </cell>
          <cell r="E2471">
            <v>44377</v>
          </cell>
          <cell r="J2471">
            <v>163.04</v>
          </cell>
          <cell r="K2471">
            <v>84.14</v>
          </cell>
          <cell r="M2471">
            <v>367.64</v>
          </cell>
        </row>
        <row r="2472">
          <cell r="D2472" t="str">
            <v>VIA SUL</v>
          </cell>
          <cell r="E2472">
            <v>44377</v>
          </cell>
          <cell r="J2472">
            <v>60</v>
          </cell>
          <cell r="K2472">
            <v>39.58</v>
          </cell>
          <cell r="M2472">
            <v>219.91</v>
          </cell>
        </row>
        <row r="2473">
          <cell r="D2473" t="str">
            <v>VIA SUL</v>
          </cell>
          <cell r="E2473">
            <v>44377</v>
          </cell>
          <cell r="J2473">
            <v>60</v>
          </cell>
          <cell r="K2473">
            <v>39.58</v>
          </cell>
          <cell r="M2473">
            <v>219.91</v>
          </cell>
        </row>
        <row r="2474">
          <cell r="D2474" t="str">
            <v>VIA SUL</v>
          </cell>
          <cell r="E2474">
            <v>44377</v>
          </cell>
          <cell r="J2474">
            <v>110</v>
          </cell>
          <cell r="K2474">
            <v>50.36</v>
          </cell>
          <cell r="M2474">
            <v>279.8</v>
          </cell>
        </row>
        <row r="2475">
          <cell r="D2475" t="str">
            <v>VIA SUL</v>
          </cell>
          <cell r="E2475">
            <v>44377</v>
          </cell>
          <cell r="J2475">
            <v>58.9</v>
          </cell>
          <cell r="K2475">
            <v>38.700000000000003</v>
          </cell>
          <cell r="M2475">
            <v>215</v>
          </cell>
        </row>
        <row r="2476">
          <cell r="D2476" t="str">
            <v>VIA SUL</v>
          </cell>
          <cell r="E2476">
            <v>44377</v>
          </cell>
          <cell r="J2476">
            <v>139.80000000000001</v>
          </cell>
          <cell r="K2476">
            <v>55.04</v>
          </cell>
          <cell r="M2476">
            <v>305.82</v>
          </cell>
        </row>
        <row r="2477">
          <cell r="D2477" t="str">
            <v>VIA SUL</v>
          </cell>
          <cell r="E2477">
            <v>44377</v>
          </cell>
          <cell r="J2477">
            <v>198</v>
          </cell>
          <cell r="K2477">
            <v>74.120100000000008</v>
          </cell>
          <cell r="M2477">
            <v>383.07</v>
          </cell>
        </row>
        <row r="2478">
          <cell r="D2478" t="str">
            <v>VIA SUL</v>
          </cell>
          <cell r="E2478">
            <v>44377</v>
          </cell>
          <cell r="J2478">
            <v>132</v>
          </cell>
          <cell r="K2478">
            <v>55.72</v>
          </cell>
          <cell r="M2478">
            <v>298.44</v>
          </cell>
        </row>
        <row r="2479">
          <cell r="D2479" t="str">
            <v>VIA SUL</v>
          </cell>
          <cell r="E2479">
            <v>44377</v>
          </cell>
          <cell r="J2479">
            <v>104.3</v>
          </cell>
          <cell r="K2479">
            <v>46.76</v>
          </cell>
          <cell r="M2479">
            <v>259.8</v>
          </cell>
        </row>
        <row r="2480">
          <cell r="D2480" t="str">
            <v>VIA SUL</v>
          </cell>
          <cell r="E2480">
            <v>44377</v>
          </cell>
          <cell r="J2480">
            <v>99.8</v>
          </cell>
          <cell r="K2480">
            <v>50.75</v>
          </cell>
          <cell r="M2480">
            <v>258.76</v>
          </cell>
        </row>
        <row r="2481">
          <cell r="D2481" t="str">
            <v>VIA SUL</v>
          </cell>
          <cell r="E2481">
            <v>44377</v>
          </cell>
          <cell r="J2481">
            <v>125.82</v>
          </cell>
          <cell r="K2481">
            <v>51.23</v>
          </cell>
          <cell r="M2481">
            <v>284.62</v>
          </cell>
        </row>
        <row r="2482">
          <cell r="D2482" t="str">
            <v>VIA SUL</v>
          </cell>
          <cell r="E2482">
            <v>44377</v>
          </cell>
          <cell r="J2482">
            <v>105</v>
          </cell>
          <cell r="K2482">
            <v>46.599900000000005</v>
          </cell>
          <cell r="M2482">
            <v>258.89999999999998</v>
          </cell>
        </row>
        <row r="2483">
          <cell r="D2483" t="str">
            <v>VIA SUL</v>
          </cell>
          <cell r="E2483">
            <v>44377</v>
          </cell>
          <cell r="J2483">
            <v>135.80000000000001</v>
          </cell>
          <cell r="K2483">
            <v>53.25</v>
          </cell>
          <cell r="M2483">
            <v>295.82</v>
          </cell>
        </row>
        <row r="2484">
          <cell r="D2484" t="str">
            <v>VIA SUL</v>
          </cell>
          <cell r="E2484">
            <v>44377</v>
          </cell>
          <cell r="J2484">
            <v>948</v>
          </cell>
          <cell r="K2484">
            <v>321.09000000000003</v>
          </cell>
          <cell r="M2484">
            <v>1375.08</v>
          </cell>
        </row>
        <row r="2485">
          <cell r="D2485" t="str">
            <v>VIA SUL</v>
          </cell>
          <cell r="E2485">
            <v>44377</v>
          </cell>
          <cell r="J2485">
            <v>129.80000000000001</v>
          </cell>
          <cell r="K2485">
            <v>51.26</v>
          </cell>
          <cell r="M2485">
            <v>284.82</v>
          </cell>
        </row>
        <row r="2486">
          <cell r="D2486" t="str">
            <v>VIA SUL</v>
          </cell>
          <cell r="E2486">
            <v>44377</v>
          </cell>
          <cell r="J2486">
            <v>138</v>
          </cell>
          <cell r="K2486">
            <v>55.989899999999999</v>
          </cell>
          <cell r="M2486">
            <v>297.36</v>
          </cell>
        </row>
        <row r="2487">
          <cell r="D2487" t="str">
            <v>VIA SUL</v>
          </cell>
          <cell r="E2487">
            <v>44377</v>
          </cell>
          <cell r="J2487">
            <v>111</v>
          </cell>
          <cell r="K2487">
            <v>46.59</v>
          </cell>
          <cell r="M2487">
            <v>258.82</v>
          </cell>
        </row>
        <row r="2488">
          <cell r="D2488" t="str">
            <v>VIA SUL</v>
          </cell>
          <cell r="E2488">
            <v>44377</v>
          </cell>
          <cell r="J2488">
            <v>74.900000000000006</v>
          </cell>
          <cell r="K2488">
            <v>39.479999999999997</v>
          </cell>
          <cell r="M2488">
            <v>215.06</v>
          </cell>
        </row>
        <row r="2489">
          <cell r="D2489" t="str">
            <v>VIA SUL</v>
          </cell>
          <cell r="E2489">
            <v>44377</v>
          </cell>
          <cell r="J2489">
            <v>66</v>
          </cell>
          <cell r="K2489">
            <v>37.049999999999997</v>
          </cell>
          <cell r="M2489">
            <v>203.01</v>
          </cell>
        </row>
        <row r="2490">
          <cell r="D2490" t="str">
            <v>VIA SUL</v>
          </cell>
          <cell r="E2490">
            <v>44377</v>
          </cell>
          <cell r="J2490">
            <v>113.8</v>
          </cell>
          <cell r="K2490">
            <v>46.76</v>
          </cell>
          <cell r="M2490">
            <v>259.8</v>
          </cell>
        </row>
        <row r="2491">
          <cell r="D2491" t="str">
            <v>VIA SUL</v>
          </cell>
          <cell r="E2491">
            <v>44377</v>
          </cell>
          <cell r="J2491">
            <v>72.900000000000006</v>
          </cell>
          <cell r="K2491">
            <v>37.78</v>
          </cell>
          <cell r="M2491">
            <v>209.9</v>
          </cell>
        </row>
        <row r="2492">
          <cell r="D2492" t="str">
            <v>VIA SUL</v>
          </cell>
          <cell r="E2492">
            <v>44377</v>
          </cell>
          <cell r="J2492">
            <v>58.9</v>
          </cell>
          <cell r="K2492">
            <v>82.04</v>
          </cell>
          <cell r="M2492">
            <v>239.9</v>
          </cell>
        </row>
        <row r="2493">
          <cell r="D2493" t="str">
            <v>VIA SUL</v>
          </cell>
          <cell r="E2493">
            <v>44377</v>
          </cell>
          <cell r="J2493">
            <v>65</v>
          </cell>
          <cell r="K2493">
            <v>34.780199999999994</v>
          </cell>
          <cell r="M2493">
            <v>193.18</v>
          </cell>
        </row>
        <row r="2494">
          <cell r="D2494" t="str">
            <v>VIA SUL</v>
          </cell>
          <cell r="E2494">
            <v>44377</v>
          </cell>
          <cell r="J2494">
            <v>113.8</v>
          </cell>
          <cell r="K2494">
            <v>45</v>
          </cell>
          <cell r="M2494">
            <v>250</v>
          </cell>
        </row>
        <row r="2495">
          <cell r="D2495" t="str">
            <v>VIA SUL</v>
          </cell>
          <cell r="E2495">
            <v>44377</v>
          </cell>
          <cell r="J2495">
            <v>113.8</v>
          </cell>
          <cell r="K2495">
            <v>45</v>
          </cell>
          <cell r="M2495">
            <v>250</v>
          </cell>
        </row>
        <row r="2496">
          <cell r="D2496" t="str">
            <v>VIA SUL</v>
          </cell>
          <cell r="E2496">
            <v>44377</v>
          </cell>
          <cell r="J2496">
            <v>58.9</v>
          </cell>
          <cell r="K2496">
            <v>33.619999999999997</v>
          </cell>
          <cell r="M2496">
            <v>183.59</v>
          </cell>
        </row>
        <row r="2497">
          <cell r="D2497" t="str">
            <v>VIA SUL</v>
          </cell>
          <cell r="E2497">
            <v>44377</v>
          </cell>
          <cell r="J2497">
            <v>133.80000000000001</v>
          </cell>
          <cell r="K2497">
            <v>50.12</v>
          </cell>
          <cell r="M2497">
            <v>273.5</v>
          </cell>
        </row>
        <row r="2498">
          <cell r="D2498" t="str">
            <v>VIA SUL</v>
          </cell>
          <cell r="E2498">
            <v>44377</v>
          </cell>
          <cell r="J2498">
            <v>137.80000000000001</v>
          </cell>
          <cell r="K2498">
            <v>49.84</v>
          </cell>
          <cell r="M2498">
            <v>275.02</v>
          </cell>
        </row>
        <row r="2499">
          <cell r="D2499" t="str">
            <v>VIA SUL</v>
          </cell>
          <cell r="E2499">
            <v>44377</v>
          </cell>
          <cell r="J2499">
            <v>52.9</v>
          </cell>
          <cell r="K2499">
            <v>30.58</v>
          </cell>
          <cell r="M2499">
            <v>169.9</v>
          </cell>
        </row>
        <row r="2500">
          <cell r="D2500" t="str">
            <v>VIA SUL</v>
          </cell>
          <cell r="E2500">
            <v>44377</v>
          </cell>
          <cell r="J2500">
            <v>58.9</v>
          </cell>
          <cell r="K2500">
            <v>34.28</v>
          </cell>
          <cell r="M2500">
            <v>177.63</v>
          </cell>
        </row>
        <row r="2501">
          <cell r="D2501" t="str">
            <v>VIA SUL</v>
          </cell>
          <cell r="E2501">
            <v>44377</v>
          </cell>
          <cell r="J2501">
            <v>100</v>
          </cell>
          <cell r="K2501">
            <v>40.71</v>
          </cell>
          <cell r="M2501">
            <v>225.04</v>
          </cell>
        </row>
        <row r="2502">
          <cell r="D2502" t="str">
            <v>VIA SUL</v>
          </cell>
          <cell r="E2502">
            <v>44377</v>
          </cell>
          <cell r="J2502">
            <v>80</v>
          </cell>
          <cell r="K2502">
            <v>35.96</v>
          </cell>
          <cell r="M2502">
            <v>199.8</v>
          </cell>
        </row>
        <row r="2503">
          <cell r="D2503" t="str">
            <v>VIA SUL</v>
          </cell>
          <cell r="E2503">
            <v>44377</v>
          </cell>
          <cell r="J2503">
            <v>104.9</v>
          </cell>
          <cell r="K2503">
            <v>41.38</v>
          </cell>
          <cell r="M2503">
            <v>229.9</v>
          </cell>
        </row>
        <row r="2504">
          <cell r="D2504" t="str">
            <v>VIA SUL</v>
          </cell>
          <cell r="E2504">
            <v>44377</v>
          </cell>
          <cell r="J2504">
            <v>69</v>
          </cell>
          <cell r="K2504">
            <v>33.96</v>
          </cell>
          <cell r="M2504">
            <v>184.99</v>
          </cell>
        </row>
        <row r="2505">
          <cell r="D2505" t="str">
            <v>VIA SUL</v>
          </cell>
          <cell r="E2505">
            <v>44377</v>
          </cell>
          <cell r="J2505">
            <v>98.6</v>
          </cell>
          <cell r="K2505">
            <v>41.15</v>
          </cell>
          <cell r="M2505">
            <v>218.78</v>
          </cell>
        </row>
        <row r="2506">
          <cell r="D2506" t="str">
            <v>VIA SUL</v>
          </cell>
          <cell r="E2506">
            <v>44377</v>
          </cell>
          <cell r="J2506">
            <v>68.949999999999989</v>
          </cell>
          <cell r="K2506">
            <v>33.67</v>
          </cell>
          <cell r="M2506">
            <v>181.45</v>
          </cell>
        </row>
        <row r="2507">
          <cell r="D2507" t="str">
            <v>VIA SUL</v>
          </cell>
          <cell r="E2507">
            <v>44377</v>
          </cell>
          <cell r="J2507">
            <v>60</v>
          </cell>
          <cell r="K2507">
            <v>30.549599999999998</v>
          </cell>
          <cell r="M2507">
            <v>167.52</v>
          </cell>
        </row>
        <row r="2508">
          <cell r="D2508" t="str">
            <v>VIA SUL</v>
          </cell>
          <cell r="E2508">
            <v>44377</v>
          </cell>
          <cell r="J2508">
            <v>119.69999999999999</v>
          </cell>
          <cell r="K2508">
            <v>42.900000000000006</v>
          </cell>
          <cell r="M2508">
            <v>237.63</v>
          </cell>
        </row>
        <row r="2509">
          <cell r="D2509" t="str">
            <v>VIA SUL</v>
          </cell>
          <cell r="E2509">
            <v>44377</v>
          </cell>
          <cell r="J2509">
            <v>164.7</v>
          </cell>
          <cell r="K2509">
            <v>52.62</v>
          </cell>
          <cell r="M2509">
            <v>292.32</v>
          </cell>
        </row>
        <row r="2510">
          <cell r="D2510" t="str">
            <v>VIA SUL</v>
          </cell>
          <cell r="E2510">
            <v>44377</v>
          </cell>
          <cell r="J2510">
            <v>132</v>
          </cell>
          <cell r="K2510">
            <v>45</v>
          </cell>
          <cell r="M2510">
            <v>250</v>
          </cell>
        </row>
        <row r="2511">
          <cell r="D2511" t="str">
            <v>VIA SUL</v>
          </cell>
          <cell r="E2511">
            <v>44377</v>
          </cell>
          <cell r="J2511">
            <v>56.9</v>
          </cell>
          <cell r="K2511">
            <v>31.83</v>
          </cell>
          <cell r="M2511">
            <v>160.93</v>
          </cell>
        </row>
        <row r="2512">
          <cell r="D2512" t="str">
            <v>VIA SUL</v>
          </cell>
          <cell r="E2512">
            <v>44377</v>
          </cell>
          <cell r="J2512">
            <v>75.900000000000006</v>
          </cell>
          <cell r="K2512">
            <v>32.380000000000003</v>
          </cell>
          <cell r="M2512">
            <v>179.9</v>
          </cell>
        </row>
        <row r="2513">
          <cell r="D2513" t="str">
            <v>VIA SUL</v>
          </cell>
          <cell r="E2513">
            <v>44377</v>
          </cell>
          <cell r="J2513">
            <v>55.6</v>
          </cell>
          <cell r="K2513">
            <v>27.86</v>
          </cell>
          <cell r="M2513">
            <v>154.80000000000001</v>
          </cell>
        </row>
        <row r="2514">
          <cell r="D2514" t="str">
            <v>VIA SUL</v>
          </cell>
          <cell r="E2514">
            <v>44377</v>
          </cell>
          <cell r="J2514">
            <v>59.8</v>
          </cell>
          <cell r="K2514">
            <v>28.76</v>
          </cell>
          <cell r="M2514">
            <v>159.80000000000001</v>
          </cell>
        </row>
        <row r="2515">
          <cell r="D2515" t="str">
            <v>VIA SUL</v>
          </cell>
          <cell r="E2515">
            <v>44377</v>
          </cell>
          <cell r="J2515">
            <v>60</v>
          </cell>
          <cell r="K2515">
            <v>28.76</v>
          </cell>
          <cell r="M2515">
            <v>159.80000000000001</v>
          </cell>
        </row>
        <row r="2516">
          <cell r="D2516" t="str">
            <v>VIA SUL</v>
          </cell>
          <cell r="E2516">
            <v>44377</v>
          </cell>
          <cell r="J2516">
            <v>68.900000000000006</v>
          </cell>
          <cell r="K2516">
            <v>30.58</v>
          </cell>
          <cell r="M2516">
            <v>169.9</v>
          </cell>
        </row>
        <row r="2517">
          <cell r="D2517" t="str">
            <v>VIA SUL</v>
          </cell>
          <cell r="E2517">
            <v>44377</v>
          </cell>
          <cell r="J2517">
            <v>145.80000000000001</v>
          </cell>
          <cell r="K2517">
            <v>54.03</v>
          </cell>
          <cell r="M2517">
            <v>268.24</v>
          </cell>
        </row>
        <row r="2518">
          <cell r="D2518" t="str">
            <v>VIA SUL</v>
          </cell>
          <cell r="E2518">
            <v>44377</v>
          </cell>
          <cell r="J2518">
            <v>120</v>
          </cell>
          <cell r="K2518">
            <v>41.419499999999999</v>
          </cell>
          <cell r="M2518">
            <v>227.7</v>
          </cell>
        </row>
        <row r="2519">
          <cell r="D2519" t="str">
            <v>VIA SUL</v>
          </cell>
          <cell r="E2519">
            <v>44377</v>
          </cell>
          <cell r="J2519">
            <v>64.900000000000006</v>
          </cell>
          <cell r="K2519">
            <v>28.78</v>
          </cell>
          <cell r="M2519">
            <v>159.9</v>
          </cell>
        </row>
        <row r="2520">
          <cell r="D2520" t="str">
            <v>VIA SUL</v>
          </cell>
          <cell r="E2520">
            <v>44377</v>
          </cell>
          <cell r="J2520">
            <v>56.9</v>
          </cell>
          <cell r="K2520">
            <v>26.98</v>
          </cell>
          <cell r="M2520">
            <v>149.9</v>
          </cell>
        </row>
        <row r="2521">
          <cell r="D2521" t="str">
            <v>VIA SUL</v>
          </cell>
          <cell r="E2521">
            <v>44377</v>
          </cell>
          <cell r="J2521">
            <v>58.9</v>
          </cell>
          <cell r="K2521">
            <v>30.14</v>
          </cell>
          <cell r="M2521">
            <v>153.91</v>
          </cell>
        </row>
        <row r="2522">
          <cell r="D2522" t="str">
            <v>VIA SUL</v>
          </cell>
          <cell r="E2522">
            <v>44377</v>
          </cell>
          <cell r="J2522">
            <v>69.900000000000006</v>
          </cell>
          <cell r="K2522">
            <v>33.22</v>
          </cell>
          <cell r="M2522">
            <v>167.93</v>
          </cell>
        </row>
        <row r="2523">
          <cell r="D2523" t="str">
            <v>VIA SUL</v>
          </cell>
          <cell r="E2523">
            <v>44377</v>
          </cell>
          <cell r="J2523">
            <v>87</v>
          </cell>
          <cell r="K2523">
            <v>33.270000000000003</v>
          </cell>
          <cell r="M2523">
            <v>184.82</v>
          </cell>
        </row>
        <row r="2524">
          <cell r="D2524" t="str">
            <v>VIA SUL</v>
          </cell>
          <cell r="E2524">
            <v>44377</v>
          </cell>
          <cell r="J2524">
            <v>87</v>
          </cell>
          <cell r="K2524">
            <v>33.270000000000003</v>
          </cell>
          <cell r="M2524">
            <v>184.82</v>
          </cell>
        </row>
        <row r="2525">
          <cell r="D2525" t="str">
            <v>VIA SUL</v>
          </cell>
          <cell r="E2525">
            <v>44377</v>
          </cell>
          <cell r="J2525">
            <v>109.8</v>
          </cell>
          <cell r="K2525">
            <v>89.31</v>
          </cell>
          <cell r="M2525">
            <v>262.3</v>
          </cell>
        </row>
        <row r="2526">
          <cell r="D2526" t="str">
            <v>VIA SUL</v>
          </cell>
          <cell r="E2526">
            <v>44377</v>
          </cell>
          <cell r="J2526">
            <v>59.9</v>
          </cell>
          <cell r="K2526">
            <v>26.98</v>
          </cell>
          <cell r="M2526">
            <v>149.9</v>
          </cell>
        </row>
        <row r="2527">
          <cell r="D2527" t="str">
            <v>VIA SUL</v>
          </cell>
          <cell r="E2527">
            <v>44377</v>
          </cell>
          <cell r="J2527">
            <v>52.8</v>
          </cell>
          <cell r="K2527">
            <v>25.16</v>
          </cell>
          <cell r="M2527">
            <v>139.80000000000001</v>
          </cell>
        </row>
        <row r="2528">
          <cell r="D2528" t="str">
            <v>VIA SUL</v>
          </cell>
          <cell r="E2528">
            <v>44377</v>
          </cell>
          <cell r="J2528">
            <v>52.94</v>
          </cell>
          <cell r="K2528">
            <v>25.18</v>
          </cell>
          <cell r="M2528">
            <v>139.9</v>
          </cell>
        </row>
        <row r="2529">
          <cell r="D2529" t="str">
            <v>VIA SUL</v>
          </cell>
          <cell r="E2529">
            <v>44377</v>
          </cell>
          <cell r="J2529">
            <v>57.9</v>
          </cell>
          <cell r="K2529">
            <v>26.08</v>
          </cell>
          <cell r="M2529">
            <v>144.9</v>
          </cell>
        </row>
        <row r="2530">
          <cell r="D2530" t="str">
            <v>VIA SUL</v>
          </cell>
          <cell r="E2530">
            <v>44377</v>
          </cell>
          <cell r="J2530">
            <v>58.199999999999996</v>
          </cell>
          <cell r="K2530">
            <v>25.86</v>
          </cell>
          <cell r="M2530">
            <v>143.69999999999999</v>
          </cell>
        </row>
        <row r="2531">
          <cell r="D2531" t="str">
            <v>VIA SUL</v>
          </cell>
          <cell r="E2531">
            <v>44377</v>
          </cell>
          <cell r="J2531">
            <v>51.96</v>
          </cell>
          <cell r="K2531">
            <v>25.66</v>
          </cell>
          <cell r="M2531">
            <v>137.16</v>
          </cell>
        </row>
        <row r="2532">
          <cell r="D2532" t="str">
            <v>VIA SUL</v>
          </cell>
          <cell r="E2532">
            <v>44377</v>
          </cell>
          <cell r="J2532">
            <v>55.8</v>
          </cell>
          <cell r="K2532">
            <v>25.16</v>
          </cell>
          <cell r="M2532">
            <v>139.80000000000001</v>
          </cell>
        </row>
        <row r="2533">
          <cell r="D2533" t="str">
            <v>VIA SUL</v>
          </cell>
          <cell r="E2533">
            <v>44377</v>
          </cell>
          <cell r="J2533">
            <v>64.900000000000006</v>
          </cell>
          <cell r="K2533">
            <v>26.98</v>
          </cell>
          <cell r="M2533">
            <v>149.9</v>
          </cell>
        </row>
        <row r="2534">
          <cell r="D2534" t="str">
            <v>VIA SUL</v>
          </cell>
          <cell r="E2534">
            <v>44377</v>
          </cell>
          <cell r="J2534">
            <v>52.5</v>
          </cell>
          <cell r="K2534">
            <v>24.1997</v>
          </cell>
          <cell r="M2534">
            <v>134.54</v>
          </cell>
        </row>
        <row r="2535">
          <cell r="D2535" t="str">
            <v>VIA SUL</v>
          </cell>
          <cell r="E2535">
            <v>44377</v>
          </cell>
          <cell r="J2535">
            <v>52.5</v>
          </cell>
          <cell r="K2535">
            <v>24.2102</v>
          </cell>
          <cell r="M2535">
            <v>134.54</v>
          </cell>
        </row>
        <row r="2536">
          <cell r="D2536" t="str">
            <v>VIA SUL</v>
          </cell>
          <cell r="E2536">
            <v>44377</v>
          </cell>
          <cell r="J2536">
            <v>68.949999999999989</v>
          </cell>
          <cell r="K2536">
            <v>27.650000000000002</v>
          </cell>
          <cell r="M2536">
            <v>153.35000000000002</v>
          </cell>
        </row>
        <row r="2537">
          <cell r="D2537" t="str">
            <v>VIA SUL</v>
          </cell>
          <cell r="E2537">
            <v>44377</v>
          </cell>
          <cell r="J2537">
            <v>105.8</v>
          </cell>
          <cell r="K2537">
            <v>57.36</v>
          </cell>
          <cell r="M2537">
            <v>219.8</v>
          </cell>
        </row>
        <row r="2538">
          <cell r="D2538" t="str">
            <v>VIA SUL</v>
          </cell>
          <cell r="E2538">
            <v>44377</v>
          </cell>
          <cell r="J2538">
            <v>49.9</v>
          </cell>
          <cell r="K2538">
            <v>23.38</v>
          </cell>
          <cell r="M2538">
            <v>129.9</v>
          </cell>
        </row>
        <row r="2539">
          <cell r="D2539" t="str">
            <v>VIA SUL</v>
          </cell>
          <cell r="E2539">
            <v>44377</v>
          </cell>
          <cell r="J2539">
            <v>51.21</v>
          </cell>
          <cell r="K2539">
            <v>23.38</v>
          </cell>
          <cell r="M2539">
            <v>129.9</v>
          </cell>
        </row>
        <row r="2540">
          <cell r="D2540" t="str">
            <v>VIA SUL</v>
          </cell>
          <cell r="E2540">
            <v>44377</v>
          </cell>
          <cell r="J2540">
            <v>88</v>
          </cell>
          <cell r="K2540">
            <v>32.42</v>
          </cell>
          <cell r="M2540">
            <v>175.28</v>
          </cell>
        </row>
        <row r="2541">
          <cell r="D2541" t="str">
            <v>VIA SUL</v>
          </cell>
          <cell r="E2541">
            <v>44377</v>
          </cell>
          <cell r="J2541">
            <v>59.9</v>
          </cell>
          <cell r="K2541">
            <v>25.18</v>
          </cell>
          <cell r="M2541">
            <v>139.9</v>
          </cell>
        </row>
        <row r="2542">
          <cell r="D2542" t="str">
            <v>VIA SUL</v>
          </cell>
          <cell r="E2542">
            <v>44377</v>
          </cell>
          <cell r="J2542">
            <v>60</v>
          </cell>
          <cell r="K2542">
            <v>25.2</v>
          </cell>
          <cell r="M2542">
            <v>140</v>
          </cell>
        </row>
        <row r="2543">
          <cell r="D2543" t="str">
            <v>VIA SUL</v>
          </cell>
          <cell r="E2543">
            <v>44377</v>
          </cell>
          <cell r="J2543">
            <v>52.9</v>
          </cell>
          <cell r="K2543">
            <v>23.38</v>
          </cell>
          <cell r="M2543">
            <v>129.9</v>
          </cell>
        </row>
        <row r="2544">
          <cell r="D2544" t="str">
            <v>VIA SUL</v>
          </cell>
          <cell r="E2544">
            <v>44377</v>
          </cell>
          <cell r="J2544">
            <v>52.9</v>
          </cell>
          <cell r="K2544">
            <v>23.38</v>
          </cell>
          <cell r="M2544">
            <v>129.9</v>
          </cell>
        </row>
        <row r="2545">
          <cell r="D2545" t="str">
            <v>VIA SUL</v>
          </cell>
          <cell r="E2545">
            <v>44377</v>
          </cell>
          <cell r="J2545">
            <v>49.9</v>
          </cell>
          <cell r="K2545">
            <v>22.66</v>
          </cell>
          <cell r="M2545">
            <v>125.91</v>
          </cell>
        </row>
        <row r="2546">
          <cell r="D2546" t="str">
            <v>VIA SUL</v>
          </cell>
          <cell r="E2546">
            <v>44377</v>
          </cell>
          <cell r="J2546">
            <v>105.8</v>
          </cell>
          <cell r="K2546">
            <v>35.04</v>
          </cell>
          <cell r="M2546">
            <v>193.78</v>
          </cell>
        </row>
        <row r="2547">
          <cell r="D2547" t="str">
            <v>VIA SUL</v>
          </cell>
          <cell r="E2547">
            <v>44377</v>
          </cell>
          <cell r="J2547">
            <v>53.9</v>
          </cell>
          <cell r="K2547">
            <v>23.38</v>
          </cell>
          <cell r="M2547">
            <v>129.9</v>
          </cell>
        </row>
        <row r="2548">
          <cell r="D2548" t="str">
            <v>VIA SUL</v>
          </cell>
          <cell r="E2548">
            <v>44377</v>
          </cell>
          <cell r="J2548">
            <v>45.8</v>
          </cell>
          <cell r="K2548">
            <v>21.56</v>
          </cell>
          <cell r="M2548">
            <v>119.8</v>
          </cell>
        </row>
        <row r="2549">
          <cell r="D2549" t="str">
            <v>VIA SUL</v>
          </cell>
          <cell r="E2549">
            <v>44377</v>
          </cell>
          <cell r="J2549">
            <v>52.5</v>
          </cell>
          <cell r="K2549">
            <v>22.9803</v>
          </cell>
          <cell r="M2549">
            <v>127.47</v>
          </cell>
        </row>
        <row r="2550">
          <cell r="D2550" t="str">
            <v>VIA SUL</v>
          </cell>
          <cell r="E2550">
            <v>44377</v>
          </cell>
          <cell r="J2550">
            <v>29.08</v>
          </cell>
          <cell r="K2550">
            <v>17.55</v>
          </cell>
          <cell r="M2550">
            <v>97.52</v>
          </cell>
        </row>
        <row r="2551">
          <cell r="D2551" t="str">
            <v>VIA SUL</v>
          </cell>
          <cell r="E2551">
            <v>44377</v>
          </cell>
          <cell r="J2551">
            <v>47.9</v>
          </cell>
          <cell r="K2551">
            <v>21.58</v>
          </cell>
          <cell r="M2551">
            <v>119.9</v>
          </cell>
        </row>
        <row r="2552">
          <cell r="D2552" t="str">
            <v>VIA SUL</v>
          </cell>
          <cell r="E2552">
            <v>44377</v>
          </cell>
          <cell r="J2552">
            <v>48.36</v>
          </cell>
          <cell r="K2552">
            <v>21.58</v>
          </cell>
          <cell r="M2552">
            <v>119.9</v>
          </cell>
        </row>
        <row r="2553">
          <cell r="D2553" t="str">
            <v>VIA SUL</v>
          </cell>
          <cell r="E2553">
            <v>44377</v>
          </cell>
          <cell r="J2553">
            <v>56.9</v>
          </cell>
          <cell r="K2553">
            <v>23.38</v>
          </cell>
          <cell r="M2553">
            <v>129.9</v>
          </cell>
        </row>
        <row r="2554">
          <cell r="D2554" t="str">
            <v>VIA SUL</v>
          </cell>
          <cell r="E2554">
            <v>44377</v>
          </cell>
          <cell r="J2554">
            <v>68.900000000000006</v>
          </cell>
          <cell r="K2554">
            <v>26</v>
          </cell>
          <cell r="M2554">
            <v>144.41999999999999</v>
          </cell>
        </row>
        <row r="2555">
          <cell r="D2555" t="str">
            <v>VIA SUL</v>
          </cell>
          <cell r="E2555">
            <v>44377</v>
          </cell>
          <cell r="J2555">
            <v>64.900000000000006</v>
          </cell>
          <cell r="K2555">
            <v>77.72</v>
          </cell>
          <cell r="M2555">
            <v>191.92</v>
          </cell>
        </row>
        <row r="2556">
          <cell r="D2556" t="str">
            <v>VIA SUL</v>
          </cell>
          <cell r="E2556">
            <v>44377</v>
          </cell>
          <cell r="J2556">
            <v>61.9</v>
          </cell>
          <cell r="K2556">
            <v>24.28</v>
          </cell>
          <cell r="M2556">
            <v>134.91</v>
          </cell>
        </row>
        <row r="2557">
          <cell r="D2557" t="str">
            <v>VIA SUL</v>
          </cell>
          <cell r="E2557">
            <v>44377</v>
          </cell>
          <cell r="J2557">
            <v>49.8</v>
          </cell>
          <cell r="K2557">
            <v>21.56</v>
          </cell>
          <cell r="M2557">
            <v>119.8</v>
          </cell>
        </row>
        <row r="2558">
          <cell r="D2558" t="str">
            <v>VIA SUL</v>
          </cell>
          <cell r="E2558">
            <v>44377</v>
          </cell>
          <cell r="J2558">
            <v>49.9</v>
          </cell>
          <cell r="K2558">
            <v>21.58</v>
          </cell>
          <cell r="M2558">
            <v>119.9</v>
          </cell>
        </row>
        <row r="2559">
          <cell r="D2559" t="str">
            <v>VIA SUL</v>
          </cell>
          <cell r="E2559">
            <v>44377</v>
          </cell>
          <cell r="J2559">
            <v>50</v>
          </cell>
          <cell r="K2559">
            <v>21.58</v>
          </cell>
          <cell r="M2559">
            <v>119.9</v>
          </cell>
        </row>
        <row r="2560">
          <cell r="D2560" t="str">
            <v>VIA SUL</v>
          </cell>
          <cell r="E2560">
            <v>44377</v>
          </cell>
          <cell r="J2560">
            <v>26.099999999999998</v>
          </cell>
          <cell r="K2560">
            <v>16.200000000000003</v>
          </cell>
          <cell r="M2560">
            <v>89.97</v>
          </cell>
        </row>
        <row r="2561">
          <cell r="D2561" t="str">
            <v>VIA SUL</v>
          </cell>
          <cell r="E2561">
            <v>44377</v>
          </cell>
          <cell r="J2561">
            <v>67.900000000000006</v>
          </cell>
          <cell r="K2561">
            <v>25.33</v>
          </cell>
          <cell r="M2561">
            <v>140.71</v>
          </cell>
        </row>
        <row r="2562">
          <cell r="D2562" t="str">
            <v>VIA SUL</v>
          </cell>
          <cell r="E2562">
            <v>44377</v>
          </cell>
          <cell r="J2562">
            <v>63.9</v>
          </cell>
          <cell r="K2562">
            <v>24.28</v>
          </cell>
          <cell r="M2562">
            <v>134.91</v>
          </cell>
        </row>
        <row r="2563">
          <cell r="D2563" t="str">
            <v>VIA SUL</v>
          </cell>
          <cell r="E2563">
            <v>44377</v>
          </cell>
          <cell r="J2563">
            <v>60</v>
          </cell>
          <cell r="K2563">
            <v>23.38</v>
          </cell>
          <cell r="M2563">
            <v>129.9</v>
          </cell>
        </row>
        <row r="2564">
          <cell r="D2564" t="str">
            <v>VIA SUL</v>
          </cell>
          <cell r="E2564">
            <v>44377</v>
          </cell>
          <cell r="J2564">
            <v>60</v>
          </cell>
          <cell r="K2564">
            <v>23.38</v>
          </cell>
          <cell r="M2564">
            <v>129.9</v>
          </cell>
        </row>
        <row r="2565">
          <cell r="D2565" t="str">
            <v>VIA SUL</v>
          </cell>
          <cell r="E2565">
            <v>44377</v>
          </cell>
          <cell r="J2565">
            <v>39.599999999999994</v>
          </cell>
          <cell r="K2565">
            <v>18.899999999999999</v>
          </cell>
          <cell r="M2565">
            <v>105</v>
          </cell>
        </row>
        <row r="2566">
          <cell r="D2566" t="str">
            <v>VIA SUL</v>
          </cell>
          <cell r="E2566">
            <v>44377</v>
          </cell>
          <cell r="J2566">
            <v>71.699999999999989</v>
          </cell>
          <cell r="K2566">
            <v>25.86</v>
          </cell>
          <cell r="M2566">
            <v>143.69999999999999</v>
          </cell>
        </row>
        <row r="2567">
          <cell r="D2567" t="str">
            <v>VIA SUL</v>
          </cell>
          <cell r="E2567">
            <v>44377</v>
          </cell>
          <cell r="J2567">
            <v>52.5</v>
          </cell>
          <cell r="K2567">
            <v>21.54</v>
          </cell>
          <cell r="M2567">
            <v>119.69999999999999</v>
          </cell>
        </row>
        <row r="2568">
          <cell r="D2568" t="str">
            <v>VIA SUL</v>
          </cell>
          <cell r="E2568">
            <v>44377</v>
          </cell>
          <cell r="J2568">
            <v>56.9</v>
          </cell>
          <cell r="K2568">
            <v>22.5</v>
          </cell>
          <cell r="M2568">
            <v>125</v>
          </cell>
        </row>
        <row r="2569">
          <cell r="D2569" t="str">
            <v>VIA SUL</v>
          </cell>
          <cell r="E2569">
            <v>44377</v>
          </cell>
          <cell r="J2569">
            <v>45</v>
          </cell>
          <cell r="K2569">
            <v>19.78</v>
          </cell>
          <cell r="M2569">
            <v>109.9</v>
          </cell>
        </row>
        <row r="2570">
          <cell r="D2570" t="str">
            <v>VIA SUL</v>
          </cell>
          <cell r="E2570">
            <v>44377</v>
          </cell>
          <cell r="J2570">
            <v>89.8</v>
          </cell>
          <cell r="K2570">
            <v>29.69</v>
          </cell>
          <cell r="M2570">
            <v>164.16</v>
          </cell>
        </row>
        <row r="2571">
          <cell r="D2571" t="str">
            <v>VIA SUL</v>
          </cell>
          <cell r="E2571">
            <v>44377</v>
          </cell>
          <cell r="J2571">
            <v>29.55</v>
          </cell>
          <cell r="K2571">
            <v>16.18</v>
          </cell>
          <cell r="M2571">
            <v>89.9</v>
          </cell>
        </row>
        <row r="2572">
          <cell r="D2572" t="str">
            <v>VIA SUL</v>
          </cell>
          <cell r="E2572">
            <v>44377</v>
          </cell>
          <cell r="J2572">
            <v>37.9</v>
          </cell>
          <cell r="K2572">
            <v>17.98</v>
          </cell>
          <cell r="M2572">
            <v>99.9</v>
          </cell>
        </row>
        <row r="2573">
          <cell r="D2573" t="str">
            <v>VIA SUL</v>
          </cell>
          <cell r="E2573">
            <v>44377</v>
          </cell>
          <cell r="J2573">
            <v>33.24</v>
          </cell>
          <cell r="K2573">
            <v>16.88</v>
          </cell>
          <cell r="M2573">
            <v>93.82</v>
          </cell>
        </row>
        <row r="2574">
          <cell r="D2574" t="str">
            <v>VIA SUL</v>
          </cell>
          <cell r="E2574">
            <v>44377</v>
          </cell>
          <cell r="J2574">
            <v>46.9</v>
          </cell>
          <cell r="K2574">
            <v>19.78</v>
          </cell>
          <cell r="M2574">
            <v>110.06</v>
          </cell>
        </row>
        <row r="2575">
          <cell r="D2575" t="str">
            <v>VIA SUL</v>
          </cell>
          <cell r="E2575">
            <v>44377</v>
          </cell>
          <cell r="J2575">
            <v>39.9</v>
          </cell>
          <cell r="K2575">
            <v>17.98</v>
          </cell>
          <cell r="M2575">
            <v>99.9</v>
          </cell>
        </row>
        <row r="2576">
          <cell r="D2576" t="str">
            <v>VIA SUL</v>
          </cell>
          <cell r="E2576">
            <v>44377</v>
          </cell>
          <cell r="J2576">
            <v>73.260000000000005</v>
          </cell>
          <cell r="K2576">
            <v>25.279800000000002</v>
          </cell>
          <cell r="M2576">
            <v>140.46</v>
          </cell>
        </row>
        <row r="2577">
          <cell r="D2577" t="str">
            <v>VIA SUL</v>
          </cell>
          <cell r="E2577">
            <v>44377</v>
          </cell>
          <cell r="J2577">
            <v>40</v>
          </cell>
          <cell r="K2577">
            <v>17.98</v>
          </cell>
          <cell r="M2577">
            <v>99.9</v>
          </cell>
        </row>
        <row r="2578">
          <cell r="D2578" t="str">
            <v>VIA SUL</v>
          </cell>
          <cell r="E2578">
            <v>44377</v>
          </cell>
          <cell r="J2578">
            <v>52</v>
          </cell>
          <cell r="K2578">
            <v>19.95</v>
          </cell>
          <cell r="M2578">
            <v>110.82</v>
          </cell>
        </row>
        <row r="2579">
          <cell r="D2579" t="str">
            <v>VIA SUL</v>
          </cell>
          <cell r="E2579">
            <v>44377</v>
          </cell>
          <cell r="J2579">
            <v>72.900000000000006</v>
          </cell>
          <cell r="K2579">
            <v>31.53</v>
          </cell>
          <cell r="M2579">
            <v>143.24</v>
          </cell>
        </row>
        <row r="2580">
          <cell r="D2580" t="str">
            <v>VIA SUL</v>
          </cell>
          <cell r="E2580">
            <v>44377</v>
          </cell>
          <cell r="J2580">
            <v>72.900000000000006</v>
          </cell>
          <cell r="K2580">
            <v>31.53</v>
          </cell>
          <cell r="M2580">
            <v>143.24</v>
          </cell>
        </row>
        <row r="2581">
          <cell r="D2581" t="str">
            <v>VIA SUL</v>
          </cell>
          <cell r="E2581">
            <v>44377</v>
          </cell>
          <cell r="J2581">
            <v>43.5</v>
          </cell>
          <cell r="K2581">
            <v>17.98</v>
          </cell>
          <cell r="M2581">
            <v>99.9</v>
          </cell>
        </row>
        <row r="2582">
          <cell r="D2582" t="str">
            <v>VIA SUL</v>
          </cell>
          <cell r="E2582">
            <v>44377</v>
          </cell>
          <cell r="J2582">
            <v>37.5</v>
          </cell>
          <cell r="K2582">
            <v>16.61</v>
          </cell>
          <cell r="M2582">
            <v>92.35</v>
          </cell>
        </row>
        <row r="2583">
          <cell r="D2583" t="str">
            <v>VIA SUL</v>
          </cell>
          <cell r="E2583">
            <v>44377</v>
          </cell>
          <cell r="J2583">
            <v>45.41</v>
          </cell>
          <cell r="K2583">
            <v>18.350000000000001</v>
          </cell>
          <cell r="M2583">
            <v>101.92</v>
          </cell>
        </row>
        <row r="2584">
          <cell r="D2584" t="str">
            <v>VIA SUL</v>
          </cell>
          <cell r="E2584">
            <v>44377</v>
          </cell>
          <cell r="J2584">
            <v>38.799999999999997</v>
          </cell>
          <cell r="K2584">
            <v>16.88</v>
          </cell>
          <cell r="M2584">
            <v>93.82</v>
          </cell>
        </row>
        <row r="2585">
          <cell r="D2585" t="str">
            <v>VIA SUL</v>
          </cell>
          <cell r="E2585">
            <v>44377</v>
          </cell>
          <cell r="J2585">
            <v>35.9</v>
          </cell>
          <cell r="K2585">
            <v>16.18</v>
          </cell>
          <cell r="M2585">
            <v>89.9</v>
          </cell>
        </row>
        <row r="2586">
          <cell r="D2586" t="str">
            <v>VIA SUL</v>
          </cell>
          <cell r="E2586">
            <v>44377</v>
          </cell>
          <cell r="J2586">
            <v>35.9</v>
          </cell>
          <cell r="K2586">
            <v>16.18</v>
          </cell>
          <cell r="M2586">
            <v>89.9</v>
          </cell>
        </row>
        <row r="2587">
          <cell r="D2587" t="str">
            <v>VIA SUL</v>
          </cell>
          <cell r="E2587">
            <v>44377</v>
          </cell>
          <cell r="J2587">
            <v>53.1</v>
          </cell>
          <cell r="K2587">
            <v>21.03</v>
          </cell>
          <cell r="M2587">
            <v>111.93</v>
          </cell>
        </row>
        <row r="2588">
          <cell r="D2588" t="str">
            <v>VIA SUL</v>
          </cell>
          <cell r="E2588">
            <v>44377</v>
          </cell>
          <cell r="J2588">
            <v>44.9</v>
          </cell>
          <cell r="K2588">
            <v>17.98</v>
          </cell>
          <cell r="M2588">
            <v>99.9</v>
          </cell>
        </row>
        <row r="2589">
          <cell r="D2589" t="str">
            <v>VIA SUL</v>
          </cell>
          <cell r="E2589">
            <v>44377</v>
          </cell>
          <cell r="J2589">
            <v>44.97</v>
          </cell>
          <cell r="K2589">
            <v>18.12</v>
          </cell>
          <cell r="M2589">
            <v>99.93</v>
          </cell>
        </row>
        <row r="2590">
          <cell r="D2590" t="str">
            <v>VIA SUL</v>
          </cell>
          <cell r="E2590">
            <v>44377</v>
          </cell>
          <cell r="J2590">
            <v>63</v>
          </cell>
          <cell r="K2590">
            <v>22.18</v>
          </cell>
          <cell r="M2590">
            <v>121.96</v>
          </cell>
        </row>
        <row r="2591">
          <cell r="D2591" t="str">
            <v>VIA SUL</v>
          </cell>
          <cell r="E2591">
            <v>44377</v>
          </cell>
          <cell r="J2591">
            <v>49.9</v>
          </cell>
          <cell r="K2591">
            <v>18.89</v>
          </cell>
          <cell r="M2591">
            <v>104.93</v>
          </cell>
        </row>
        <row r="2592">
          <cell r="D2592" t="str">
            <v>VIA SUL</v>
          </cell>
          <cell r="E2592">
            <v>44377</v>
          </cell>
          <cell r="J2592">
            <v>50.9</v>
          </cell>
          <cell r="K2592">
            <v>18.989999999999998</v>
          </cell>
          <cell r="M2592">
            <v>105.51</v>
          </cell>
        </row>
        <row r="2593">
          <cell r="D2593" t="str">
            <v>VIA SUL</v>
          </cell>
          <cell r="E2593">
            <v>44377</v>
          </cell>
          <cell r="J2593">
            <v>29.9</v>
          </cell>
          <cell r="K2593">
            <v>14.38</v>
          </cell>
          <cell r="M2593">
            <v>79.900000000000006</v>
          </cell>
        </row>
        <row r="2594">
          <cell r="D2594" t="str">
            <v>VIA SUL</v>
          </cell>
          <cell r="E2594">
            <v>44377</v>
          </cell>
          <cell r="J2594">
            <v>29.55</v>
          </cell>
          <cell r="K2594">
            <v>14.24</v>
          </cell>
          <cell r="M2594">
            <v>79.11</v>
          </cell>
        </row>
        <row r="2595">
          <cell r="D2595" t="str">
            <v>VIA SUL</v>
          </cell>
          <cell r="E2595">
            <v>44377</v>
          </cell>
          <cell r="J2595">
            <v>29.55</v>
          </cell>
          <cell r="K2595">
            <v>14.24</v>
          </cell>
          <cell r="M2595">
            <v>79.11</v>
          </cell>
        </row>
        <row r="2596">
          <cell r="D2596" t="str">
            <v>VIA SUL</v>
          </cell>
          <cell r="E2596">
            <v>44377</v>
          </cell>
          <cell r="J2596">
            <v>26.5</v>
          </cell>
          <cell r="K2596">
            <v>13.5</v>
          </cell>
          <cell r="M2596">
            <v>75</v>
          </cell>
        </row>
        <row r="2597">
          <cell r="D2597" t="str">
            <v>VIA SUL</v>
          </cell>
          <cell r="E2597">
            <v>44377</v>
          </cell>
          <cell r="J2597">
            <v>38.9</v>
          </cell>
          <cell r="K2597">
            <v>16.18</v>
          </cell>
          <cell r="M2597">
            <v>89.98</v>
          </cell>
        </row>
        <row r="2598">
          <cell r="D2598" t="str">
            <v>VIA SUL</v>
          </cell>
          <cell r="E2598">
            <v>44377</v>
          </cell>
          <cell r="J2598">
            <v>56.9</v>
          </cell>
          <cell r="K2598">
            <v>27.98</v>
          </cell>
          <cell r="M2598">
            <v>119.74</v>
          </cell>
        </row>
        <row r="2599">
          <cell r="D2599" t="str">
            <v>VIA SUL</v>
          </cell>
          <cell r="E2599">
            <v>44377</v>
          </cell>
          <cell r="J2599">
            <v>38.9</v>
          </cell>
          <cell r="K2599">
            <v>16.18</v>
          </cell>
          <cell r="M2599">
            <v>89.9</v>
          </cell>
        </row>
        <row r="2600">
          <cell r="D2600" t="str">
            <v>VIA SUL</v>
          </cell>
          <cell r="E2600">
            <v>44377</v>
          </cell>
          <cell r="J2600">
            <v>39.9</v>
          </cell>
          <cell r="K2600">
            <v>16.18</v>
          </cell>
          <cell r="M2600">
            <v>89.9</v>
          </cell>
        </row>
        <row r="2601">
          <cell r="D2601" t="str">
            <v>VIA SUL</v>
          </cell>
          <cell r="E2601">
            <v>44377</v>
          </cell>
          <cell r="J2601">
            <v>48</v>
          </cell>
          <cell r="K2601">
            <v>18.36</v>
          </cell>
          <cell r="M2601">
            <v>99.449999999999989</v>
          </cell>
        </row>
        <row r="2602">
          <cell r="D2602" t="str">
            <v>VIA SUL</v>
          </cell>
          <cell r="E2602">
            <v>44377</v>
          </cell>
          <cell r="J2602">
            <v>25.98</v>
          </cell>
          <cell r="K2602">
            <v>12.64</v>
          </cell>
          <cell r="M2602">
            <v>70.22</v>
          </cell>
        </row>
        <row r="2603">
          <cell r="D2603" t="str">
            <v>VIA SUL</v>
          </cell>
          <cell r="E2603">
            <v>44377</v>
          </cell>
          <cell r="J2603">
            <v>17.8</v>
          </cell>
          <cell r="K2603">
            <v>10.76</v>
          </cell>
          <cell r="M2603">
            <v>59.8</v>
          </cell>
        </row>
        <row r="2604">
          <cell r="D2604" t="str">
            <v>VIA SUL</v>
          </cell>
          <cell r="E2604">
            <v>44377</v>
          </cell>
          <cell r="J2604">
            <v>40.880000000000003</v>
          </cell>
          <cell r="K2604">
            <v>28.68</v>
          </cell>
          <cell r="M2604">
            <v>99.44</v>
          </cell>
        </row>
        <row r="2605">
          <cell r="D2605" t="str">
            <v>VIA SUL</v>
          </cell>
          <cell r="E2605">
            <v>44377</v>
          </cell>
          <cell r="J2605">
            <v>19.8</v>
          </cell>
          <cell r="K2605">
            <v>10.8</v>
          </cell>
          <cell r="M2605">
            <v>59.99</v>
          </cell>
        </row>
        <row r="2606">
          <cell r="D2606" t="str">
            <v>VIA SUL</v>
          </cell>
          <cell r="E2606">
            <v>44377</v>
          </cell>
          <cell r="J2606">
            <v>43.6</v>
          </cell>
          <cell r="K2606">
            <v>17.989999999999998</v>
          </cell>
          <cell r="M2606">
            <v>90.93</v>
          </cell>
        </row>
        <row r="2607">
          <cell r="D2607" t="str">
            <v>VIA SUL</v>
          </cell>
          <cell r="E2607">
            <v>44377</v>
          </cell>
          <cell r="J2607">
            <v>42.9</v>
          </cell>
          <cell r="K2607">
            <v>15.82</v>
          </cell>
          <cell r="M2607">
            <v>87.91</v>
          </cell>
        </row>
        <row r="2608">
          <cell r="D2608" t="str">
            <v>VIA SUL</v>
          </cell>
          <cell r="E2608">
            <v>44377</v>
          </cell>
          <cell r="J2608">
            <v>56.9</v>
          </cell>
          <cell r="K2608">
            <v>27</v>
          </cell>
          <cell r="M2608">
            <v>112.5</v>
          </cell>
        </row>
        <row r="2609">
          <cell r="D2609" t="str">
            <v>VIA SUL</v>
          </cell>
          <cell r="E2609">
            <v>44377</v>
          </cell>
          <cell r="J2609">
            <v>18</v>
          </cell>
          <cell r="K2609">
            <v>10.119999999999999</v>
          </cell>
          <cell r="M2609">
            <v>56.22</v>
          </cell>
        </row>
        <row r="2610">
          <cell r="D2610" t="str">
            <v>VIA SUL</v>
          </cell>
          <cell r="E2610">
            <v>44377</v>
          </cell>
          <cell r="J2610">
            <v>13</v>
          </cell>
          <cell r="K2610">
            <v>8.98</v>
          </cell>
          <cell r="M2610">
            <v>49.9</v>
          </cell>
        </row>
        <row r="2611">
          <cell r="D2611" t="str">
            <v>VIA SUL</v>
          </cell>
          <cell r="E2611">
            <v>44377</v>
          </cell>
          <cell r="J2611">
            <v>29.9</v>
          </cell>
          <cell r="K2611">
            <v>12.58</v>
          </cell>
          <cell r="M2611">
            <v>69.900000000000006</v>
          </cell>
        </row>
        <row r="2612">
          <cell r="D2612" t="str">
            <v>VIA SUL</v>
          </cell>
          <cell r="E2612">
            <v>44377</v>
          </cell>
          <cell r="J2612">
            <v>22</v>
          </cell>
          <cell r="K2612">
            <v>10.72</v>
          </cell>
          <cell r="M2612">
            <v>59.6</v>
          </cell>
        </row>
        <row r="2613">
          <cell r="D2613" t="str">
            <v>VIA SUL</v>
          </cell>
          <cell r="E2613">
            <v>44377</v>
          </cell>
          <cell r="J2613">
            <v>72.900000000000006</v>
          </cell>
          <cell r="K2613">
            <v>30.41</v>
          </cell>
          <cell r="M2613">
            <v>130.16</v>
          </cell>
        </row>
        <row r="2614">
          <cell r="D2614" t="str">
            <v>VIA SUL</v>
          </cell>
          <cell r="E2614">
            <v>44377</v>
          </cell>
          <cell r="J2614">
            <v>50</v>
          </cell>
          <cell r="K2614">
            <v>43.16</v>
          </cell>
          <cell r="M2614">
            <v>119.9</v>
          </cell>
        </row>
        <row r="2615">
          <cell r="D2615" t="str">
            <v>VIA SUL</v>
          </cell>
          <cell r="E2615">
            <v>44377</v>
          </cell>
          <cell r="J2615">
            <v>14.52</v>
          </cell>
          <cell r="K2615">
            <v>9</v>
          </cell>
          <cell r="M2615">
            <v>50</v>
          </cell>
        </row>
        <row r="2616">
          <cell r="D2616" t="str">
            <v>VIA SUL</v>
          </cell>
          <cell r="E2616">
            <v>44377</v>
          </cell>
          <cell r="J2616">
            <v>14.52</v>
          </cell>
          <cell r="K2616">
            <v>9</v>
          </cell>
          <cell r="M2616">
            <v>50</v>
          </cell>
        </row>
        <row r="2617">
          <cell r="D2617" t="str">
            <v>VIA SUL</v>
          </cell>
          <cell r="E2617">
            <v>44377</v>
          </cell>
          <cell r="J2617">
            <v>31.9</v>
          </cell>
          <cell r="K2617">
            <v>12.66</v>
          </cell>
          <cell r="M2617">
            <v>70.31</v>
          </cell>
        </row>
        <row r="2618">
          <cell r="D2618" t="str">
            <v>VIA SUL</v>
          </cell>
          <cell r="E2618">
            <v>44377</v>
          </cell>
          <cell r="J2618">
            <v>23.5</v>
          </cell>
          <cell r="K2618">
            <v>10.78</v>
          </cell>
          <cell r="M2618">
            <v>59.9</v>
          </cell>
        </row>
        <row r="2619">
          <cell r="D2619" t="str">
            <v>VIA SUL</v>
          </cell>
          <cell r="E2619">
            <v>44377</v>
          </cell>
          <cell r="J2619">
            <v>18</v>
          </cell>
          <cell r="K2619">
            <v>9.4700000000000006</v>
          </cell>
          <cell r="M2619">
            <v>52.62</v>
          </cell>
        </row>
        <row r="2620">
          <cell r="D2620" t="str">
            <v>VIA SUL</v>
          </cell>
          <cell r="E2620">
            <v>44377</v>
          </cell>
          <cell r="J2620">
            <v>65.900000000000006</v>
          </cell>
          <cell r="K2620">
            <v>21.58</v>
          </cell>
          <cell r="M2620">
            <v>112.41</v>
          </cell>
        </row>
        <row r="2621">
          <cell r="D2621" t="str">
            <v>VIA SUL</v>
          </cell>
          <cell r="E2621">
            <v>44377</v>
          </cell>
          <cell r="J2621">
            <v>26.9</v>
          </cell>
          <cell r="K2621">
            <v>11.32</v>
          </cell>
          <cell r="M2621">
            <v>62.91</v>
          </cell>
        </row>
        <row r="2622">
          <cell r="D2622" t="str">
            <v>VIA SUL</v>
          </cell>
          <cell r="E2622">
            <v>44377</v>
          </cell>
          <cell r="J2622">
            <v>22.5</v>
          </cell>
          <cell r="K2622">
            <v>10.3101</v>
          </cell>
          <cell r="M2622">
            <v>57.300000000000004</v>
          </cell>
        </row>
        <row r="2623">
          <cell r="D2623" t="str">
            <v>VIA SUL</v>
          </cell>
          <cell r="E2623">
            <v>44377</v>
          </cell>
          <cell r="J2623">
            <v>19.899999999999999</v>
          </cell>
          <cell r="K2623">
            <v>9.6999999999999993</v>
          </cell>
          <cell r="M2623">
            <v>53.91</v>
          </cell>
        </row>
        <row r="2624">
          <cell r="D2624" t="str">
            <v>VIA SUL</v>
          </cell>
          <cell r="E2624">
            <v>44377</v>
          </cell>
          <cell r="J2624">
            <v>40</v>
          </cell>
          <cell r="K2624">
            <v>14.04</v>
          </cell>
          <cell r="M2624">
            <v>77.8</v>
          </cell>
        </row>
        <row r="2625">
          <cell r="D2625" t="str">
            <v>VIA SUL</v>
          </cell>
          <cell r="E2625">
            <v>44377</v>
          </cell>
          <cell r="J2625">
            <v>35.9</v>
          </cell>
          <cell r="K2625">
            <v>12.94</v>
          </cell>
          <cell r="M2625">
            <v>71.91</v>
          </cell>
        </row>
        <row r="2626">
          <cell r="D2626" t="str">
            <v>VIA SUL</v>
          </cell>
          <cell r="E2626">
            <v>44377</v>
          </cell>
          <cell r="J2626">
            <v>47.8</v>
          </cell>
          <cell r="K2626">
            <v>15.54</v>
          </cell>
          <cell r="M2626">
            <v>86.32</v>
          </cell>
        </row>
        <row r="2627">
          <cell r="D2627" t="str">
            <v>VIA SUL</v>
          </cell>
          <cell r="E2627">
            <v>44377</v>
          </cell>
          <cell r="J2627">
            <v>40</v>
          </cell>
          <cell r="K2627">
            <v>15.24</v>
          </cell>
          <cell r="M2627">
            <v>78.14</v>
          </cell>
        </row>
        <row r="2628">
          <cell r="D2628" t="str">
            <v>VIA SUL</v>
          </cell>
          <cell r="E2628">
            <v>44377</v>
          </cell>
          <cell r="J2628">
            <v>28</v>
          </cell>
          <cell r="K2628">
            <v>11.07</v>
          </cell>
          <cell r="M2628">
            <v>61.51</v>
          </cell>
        </row>
        <row r="2629">
          <cell r="D2629" t="str">
            <v>VIA SUL</v>
          </cell>
          <cell r="E2629">
            <v>44377</v>
          </cell>
          <cell r="J2629">
            <v>54.9</v>
          </cell>
          <cell r="K2629">
            <v>19.14</v>
          </cell>
          <cell r="M2629">
            <v>95.72</v>
          </cell>
        </row>
        <row r="2630">
          <cell r="D2630" t="str">
            <v>VIA SUL</v>
          </cell>
          <cell r="E2630">
            <v>44377</v>
          </cell>
          <cell r="J2630">
            <v>19.399999999999999</v>
          </cell>
          <cell r="K2630">
            <v>8.98</v>
          </cell>
          <cell r="M2630">
            <v>49.9</v>
          </cell>
        </row>
        <row r="2631">
          <cell r="D2631" t="str">
            <v>VIA SUL</v>
          </cell>
          <cell r="E2631">
            <v>44377</v>
          </cell>
          <cell r="J2631">
            <v>27.72</v>
          </cell>
          <cell r="K2631">
            <v>10.78</v>
          </cell>
          <cell r="M2631">
            <v>59.9</v>
          </cell>
        </row>
        <row r="2632">
          <cell r="D2632" t="str">
            <v>VIA SUL</v>
          </cell>
          <cell r="E2632">
            <v>44377</v>
          </cell>
          <cell r="J2632">
            <v>19.579999999999998</v>
          </cell>
          <cell r="K2632">
            <v>8.98</v>
          </cell>
          <cell r="M2632">
            <v>49.9</v>
          </cell>
        </row>
        <row r="2633">
          <cell r="D2633" t="str">
            <v>VIA SUL</v>
          </cell>
          <cell r="E2633">
            <v>44377</v>
          </cell>
          <cell r="J2633">
            <v>11.53</v>
          </cell>
          <cell r="K2633">
            <v>7.18</v>
          </cell>
          <cell r="M2633">
            <v>39.9</v>
          </cell>
        </row>
        <row r="2634">
          <cell r="D2634" t="str">
            <v>VIA SUL</v>
          </cell>
          <cell r="E2634">
            <v>44377</v>
          </cell>
          <cell r="J2634">
            <v>20</v>
          </cell>
          <cell r="K2634">
            <v>8.98</v>
          </cell>
          <cell r="M2634">
            <v>49.9</v>
          </cell>
        </row>
        <row r="2635">
          <cell r="D2635" t="str">
            <v>VIA SUL</v>
          </cell>
          <cell r="E2635">
            <v>44377</v>
          </cell>
          <cell r="J2635">
            <v>20</v>
          </cell>
          <cell r="K2635">
            <v>8.98</v>
          </cell>
          <cell r="M2635">
            <v>49.9</v>
          </cell>
        </row>
        <row r="2636">
          <cell r="D2636" t="str">
            <v>VIA SUL</v>
          </cell>
          <cell r="E2636">
            <v>44377</v>
          </cell>
          <cell r="J2636">
            <v>20</v>
          </cell>
          <cell r="K2636">
            <v>8.98</v>
          </cell>
          <cell r="M2636">
            <v>49.9</v>
          </cell>
        </row>
        <row r="2637">
          <cell r="D2637" t="str">
            <v>VIA SUL</v>
          </cell>
          <cell r="E2637">
            <v>44377</v>
          </cell>
          <cell r="J2637">
            <v>31</v>
          </cell>
          <cell r="K2637">
            <v>11.32</v>
          </cell>
          <cell r="M2637">
            <v>62.91</v>
          </cell>
        </row>
        <row r="2638">
          <cell r="D2638" t="str">
            <v>VIA SUL</v>
          </cell>
          <cell r="E2638">
            <v>44377</v>
          </cell>
          <cell r="J2638">
            <v>22.66</v>
          </cell>
          <cell r="K2638">
            <v>9.49</v>
          </cell>
          <cell r="M2638">
            <v>52.71</v>
          </cell>
        </row>
        <row r="2639">
          <cell r="D2639" t="str">
            <v>VIA SUL</v>
          </cell>
          <cell r="E2639">
            <v>44377</v>
          </cell>
          <cell r="J2639">
            <v>29.9</v>
          </cell>
          <cell r="K2639">
            <v>11.07</v>
          </cell>
          <cell r="M2639">
            <v>61.51</v>
          </cell>
        </row>
        <row r="2640">
          <cell r="D2640" t="str">
            <v>VIA SUL</v>
          </cell>
          <cell r="E2640">
            <v>44377</v>
          </cell>
          <cell r="J2640">
            <v>44.85</v>
          </cell>
          <cell r="K2640">
            <v>14.24</v>
          </cell>
          <cell r="M2640">
            <v>79.11</v>
          </cell>
        </row>
        <row r="2641">
          <cell r="D2641" t="str">
            <v>VIA SUL</v>
          </cell>
          <cell r="E2641">
            <v>44377</v>
          </cell>
          <cell r="J2641">
            <v>15.6</v>
          </cell>
          <cell r="K2641">
            <v>7.94</v>
          </cell>
          <cell r="M2641">
            <v>43.4</v>
          </cell>
        </row>
        <row r="2642">
          <cell r="D2642" t="str">
            <v>VIA SUL</v>
          </cell>
          <cell r="E2642">
            <v>44377</v>
          </cell>
          <cell r="J2642">
            <v>52.31</v>
          </cell>
          <cell r="K2642">
            <v>15.84</v>
          </cell>
          <cell r="M2642">
            <v>88</v>
          </cell>
        </row>
        <row r="2643">
          <cell r="D2643" t="str">
            <v>VIA SUL</v>
          </cell>
          <cell r="E2643">
            <v>44377</v>
          </cell>
          <cell r="J2643">
            <v>13.2</v>
          </cell>
          <cell r="K2643">
            <v>7.18</v>
          </cell>
          <cell r="M2643">
            <v>39.9</v>
          </cell>
        </row>
        <row r="2644">
          <cell r="D2644" t="str">
            <v>VIA SUL</v>
          </cell>
          <cell r="E2644">
            <v>44377</v>
          </cell>
          <cell r="J2644">
            <v>9.4</v>
          </cell>
          <cell r="K2644">
            <v>6.3</v>
          </cell>
          <cell r="M2644">
            <v>35.020000000000003</v>
          </cell>
        </row>
        <row r="2645">
          <cell r="D2645" t="str">
            <v>VIA SUL</v>
          </cell>
          <cell r="E2645">
            <v>44377</v>
          </cell>
          <cell r="J2645">
            <v>22</v>
          </cell>
          <cell r="K2645">
            <v>8.98</v>
          </cell>
          <cell r="M2645">
            <v>49.9</v>
          </cell>
        </row>
        <row r="2646">
          <cell r="D2646" t="str">
            <v>VIA SUL</v>
          </cell>
          <cell r="E2646">
            <v>44377</v>
          </cell>
          <cell r="J2646">
            <v>13.9</v>
          </cell>
          <cell r="K2646">
            <v>7.18</v>
          </cell>
          <cell r="M2646">
            <v>39.9</v>
          </cell>
        </row>
        <row r="2647">
          <cell r="D2647" t="str">
            <v>VIA SUL</v>
          </cell>
          <cell r="E2647">
            <v>44377</v>
          </cell>
          <cell r="J2647">
            <v>13.9</v>
          </cell>
          <cell r="K2647">
            <v>7.18</v>
          </cell>
          <cell r="M2647">
            <v>39.9</v>
          </cell>
        </row>
        <row r="2648">
          <cell r="D2648" t="str">
            <v>VIA SUL</v>
          </cell>
          <cell r="E2648">
            <v>44377</v>
          </cell>
          <cell r="J2648">
            <v>56.9</v>
          </cell>
          <cell r="K2648">
            <v>19.77</v>
          </cell>
          <cell r="M2648">
            <v>95.17</v>
          </cell>
        </row>
        <row r="2649">
          <cell r="D2649" t="str">
            <v>VIA SUL</v>
          </cell>
          <cell r="E2649">
            <v>44377</v>
          </cell>
          <cell r="J2649">
            <v>15</v>
          </cell>
          <cell r="K2649">
            <v>7.18</v>
          </cell>
          <cell r="M2649">
            <v>39.9</v>
          </cell>
        </row>
        <row r="2650">
          <cell r="D2650" t="str">
            <v>VIA SUL</v>
          </cell>
          <cell r="E2650">
            <v>44377</v>
          </cell>
          <cell r="J2650">
            <v>15</v>
          </cell>
          <cell r="K2650">
            <v>7.18</v>
          </cell>
          <cell r="M2650">
            <v>39.9</v>
          </cell>
        </row>
        <row r="2651">
          <cell r="D2651" t="str">
            <v>VIA SUL</v>
          </cell>
          <cell r="E2651">
            <v>44377</v>
          </cell>
          <cell r="J2651">
            <v>15</v>
          </cell>
          <cell r="K2651">
            <v>7.18</v>
          </cell>
          <cell r="M2651">
            <v>39.9</v>
          </cell>
        </row>
        <row r="2652">
          <cell r="D2652" t="str">
            <v>VIA SUL</v>
          </cell>
          <cell r="E2652">
            <v>44377</v>
          </cell>
          <cell r="J2652">
            <v>15</v>
          </cell>
          <cell r="K2652">
            <v>7.18</v>
          </cell>
          <cell r="M2652">
            <v>39.9</v>
          </cell>
        </row>
        <row r="2653">
          <cell r="D2653" t="str">
            <v>VIA SUL</v>
          </cell>
          <cell r="E2653">
            <v>44377</v>
          </cell>
          <cell r="J2653">
            <v>28.6</v>
          </cell>
          <cell r="K2653">
            <v>10.119999999999999</v>
          </cell>
          <cell r="M2653">
            <v>56.22</v>
          </cell>
        </row>
        <row r="2654">
          <cell r="D2654" t="str">
            <v>VIA SUL</v>
          </cell>
          <cell r="E2654">
            <v>44377</v>
          </cell>
          <cell r="J2654">
            <v>23.9</v>
          </cell>
          <cell r="K2654">
            <v>8.98</v>
          </cell>
          <cell r="M2654">
            <v>49.9</v>
          </cell>
        </row>
        <row r="2655">
          <cell r="D2655" t="str">
            <v>VIA SUL</v>
          </cell>
          <cell r="E2655">
            <v>44377</v>
          </cell>
          <cell r="J2655">
            <v>15.9</v>
          </cell>
          <cell r="K2655">
            <v>7.18</v>
          </cell>
          <cell r="M2655">
            <v>39.9</v>
          </cell>
        </row>
        <row r="2656">
          <cell r="D2656" t="str">
            <v>VIA SUL</v>
          </cell>
          <cell r="E2656">
            <v>44377</v>
          </cell>
          <cell r="J2656">
            <v>15</v>
          </cell>
          <cell r="K2656">
            <v>6.8</v>
          </cell>
          <cell r="M2656">
            <v>37.82</v>
          </cell>
        </row>
        <row r="2657">
          <cell r="D2657" t="str">
            <v>VIA SUL</v>
          </cell>
          <cell r="E2657">
            <v>44377</v>
          </cell>
          <cell r="J2657">
            <v>15.2</v>
          </cell>
          <cell r="K2657">
            <v>6.99</v>
          </cell>
          <cell r="M2657">
            <v>38.19</v>
          </cell>
        </row>
        <row r="2658">
          <cell r="D2658" t="str">
            <v>VIA SUL</v>
          </cell>
          <cell r="E2658">
            <v>44377</v>
          </cell>
          <cell r="J2658">
            <v>8.6999999999999993</v>
          </cell>
          <cell r="K2658">
            <v>5.4</v>
          </cell>
          <cell r="M2658">
            <v>29.99</v>
          </cell>
        </row>
        <row r="2659">
          <cell r="D2659" t="str">
            <v>VIA SUL</v>
          </cell>
          <cell r="E2659">
            <v>44377</v>
          </cell>
          <cell r="J2659">
            <v>8.9</v>
          </cell>
          <cell r="K2659">
            <v>5.38</v>
          </cell>
          <cell r="M2659">
            <v>29.9</v>
          </cell>
        </row>
        <row r="2660">
          <cell r="D2660" t="str">
            <v>VIA SUL</v>
          </cell>
          <cell r="E2660">
            <v>44377</v>
          </cell>
          <cell r="J2660">
            <v>38.72</v>
          </cell>
          <cell r="K2660">
            <v>11.9</v>
          </cell>
          <cell r="M2660">
            <v>65.319999999999993</v>
          </cell>
        </row>
        <row r="2661">
          <cell r="D2661" t="str">
            <v>VIA SUL</v>
          </cell>
          <cell r="E2661">
            <v>44377</v>
          </cell>
          <cell r="J2661">
            <v>38.9</v>
          </cell>
          <cell r="K2661">
            <v>31.47</v>
          </cell>
          <cell r="M2661">
            <v>84.92</v>
          </cell>
        </row>
        <row r="2662">
          <cell r="D2662" t="str">
            <v>VIA SUL</v>
          </cell>
          <cell r="E2662">
            <v>44377</v>
          </cell>
          <cell r="J2662">
            <v>28.6</v>
          </cell>
          <cell r="K2662">
            <v>9.69</v>
          </cell>
          <cell r="M2662">
            <v>52.32</v>
          </cell>
        </row>
        <row r="2663">
          <cell r="D2663" t="str">
            <v>VIA SUL</v>
          </cell>
          <cell r="E2663">
            <v>44377</v>
          </cell>
          <cell r="J2663">
            <v>22</v>
          </cell>
          <cell r="K2663">
            <v>7.9</v>
          </cell>
          <cell r="M2663">
            <v>43.91</v>
          </cell>
        </row>
        <row r="2664">
          <cell r="D2664" t="str">
            <v>VIA SUL</v>
          </cell>
          <cell r="E2664">
            <v>44377</v>
          </cell>
          <cell r="J2664">
            <v>22.38</v>
          </cell>
          <cell r="K2664">
            <v>7.9</v>
          </cell>
          <cell r="M2664">
            <v>43.91</v>
          </cell>
        </row>
        <row r="2665">
          <cell r="D2665" t="str">
            <v>VIA SUL</v>
          </cell>
          <cell r="E2665">
            <v>44377</v>
          </cell>
          <cell r="J2665">
            <v>19.899999999999999</v>
          </cell>
          <cell r="K2665">
            <v>7.29</v>
          </cell>
          <cell r="M2665">
            <v>40.5</v>
          </cell>
        </row>
        <row r="2666">
          <cell r="D2666" t="str">
            <v>VIA SUL</v>
          </cell>
          <cell r="E2666">
            <v>44377</v>
          </cell>
          <cell r="J2666">
            <v>8.9</v>
          </cell>
          <cell r="K2666">
            <v>4.74</v>
          </cell>
          <cell r="M2666">
            <v>26.31</v>
          </cell>
        </row>
        <row r="2667">
          <cell r="D2667" t="str">
            <v>VIA SUL</v>
          </cell>
          <cell r="E2667">
            <v>44377</v>
          </cell>
          <cell r="J2667">
            <v>44.9</v>
          </cell>
          <cell r="K2667">
            <v>13.97</v>
          </cell>
          <cell r="M2667">
            <v>71.17</v>
          </cell>
        </row>
        <row r="2668">
          <cell r="D2668" t="str">
            <v>VIA SUL</v>
          </cell>
          <cell r="E2668">
            <v>44377</v>
          </cell>
          <cell r="J2668">
            <v>14.9</v>
          </cell>
          <cell r="K2668">
            <v>5.92</v>
          </cell>
          <cell r="M2668">
            <v>32.9</v>
          </cell>
        </row>
        <row r="2669">
          <cell r="D2669" t="str">
            <v>VIA SUL</v>
          </cell>
          <cell r="E2669">
            <v>44377</v>
          </cell>
          <cell r="J2669">
            <v>14.9</v>
          </cell>
          <cell r="K2669">
            <v>5.92</v>
          </cell>
          <cell r="M2669">
            <v>32.9</v>
          </cell>
        </row>
        <row r="2670">
          <cell r="D2670" t="str">
            <v>VIA SUL</v>
          </cell>
          <cell r="E2670">
            <v>44377</v>
          </cell>
          <cell r="J2670">
            <v>12.6</v>
          </cell>
          <cell r="K2670">
            <v>5.38</v>
          </cell>
          <cell r="M2670">
            <v>29.9</v>
          </cell>
        </row>
        <row r="2671">
          <cell r="D2671" t="str">
            <v>VIA SUL</v>
          </cell>
          <cell r="E2671">
            <v>44377</v>
          </cell>
          <cell r="J2671">
            <v>12.6</v>
          </cell>
          <cell r="K2671">
            <v>5.38</v>
          </cell>
          <cell r="M2671">
            <v>29.9</v>
          </cell>
        </row>
        <row r="2672">
          <cell r="D2672" t="str">
            <v>VIA SUL</v>
          </cell>
          <cell r="E2672">
            <v>44377</v>
          </cell>
          <cell r="J2672">
            <v>19.36</v>
          </cell>
          <cell r="K2672">
            <v>6.93</v>
          </cell>
          <cell r="M2672">
            <v>38.08</v>
          </cell>
        </row>
        <row r="2673">
          <cell r="D2673" t="str">
            <v>VIA SUL</v>
          </cell>
          <cell r="E2673">
            <v>44377</v>
          </cell>
          <cell r="J2673">
            <v>13.9</v>
          </cell>
          <cell r="K2673">
            <v>14.36</v>
          </cell>
          <cell r="M2673">
            <v>39.9</v>
          </cell>
        </row>
        <row r="2674">
          <cell r="D2674" t="str">
            <v>VIA SUL</v>
          </cell>
          <cell r="E2674">
            <v>44377</v>
          </cell>
          <cell r="J2674">
            <v>17.8</v>
          </cell>
          <cell r="K2674">
            <v>6.3</v>
          </cell>
          <cell r="M2674">
            <v>35.020000000000003</v>
          </cell>
        </row>
        <row r="2675">
          <cell r="D2675" t="str">
            <v>VIA SUL</v>
          </cell>
          <cell r="E2675">
            <v>44377</v>
          </cell>
          <cell r="J2675">
            <v>10</v>
          </cell>
          <cell r="K2675">
            <v>4.4800000000000004</v>
          </cell>
          <cell r="M2675">
            <v>24.9</v>
          </cell>
        </row>
        <row r="2676">
          <cell r="D2676" t="str">
            <v>VIA SUL</v>
          </cell>
          <cell r="E2676">
            <v>44377</v>
          </cell>
          <cell r="J2676">
            <v>10</v>
          </cell>
          <cell r="K2676">
            <v>4.4800000000000004</v>
          </cell>
          <cell r="M2676">
            <v>24.9</v>
          </cell>
        </row>
        <row r="2677">
          <cell r="D2677" t="str">
            <v>VIA SUL</v>
          </cell>
          <cell r="E2677">
            <v>44377</v>
          </cell>
          <cell r="J2677">
            <v>10</v>
          </cell>
          <cell r="K2677">
            <v>4.4800000000000004</v>
          </cell>
          <cell r="M2677">
            <v>24.9</v>
          </cell>
        </row>
        <row r="2678">
          <cell r="D2678" t="str">
            <v>VIA SUL</v>
          </cell>
          <cell r="E2678">
            <v>44377</v>
          </cell>
          <cell r="J2678">
            <v>18.7</v>
          </cell>
          <cell r="K2678">
            <v>6.4</v>
          </cell>
          <cell r="M2678">
            <v>35.119999999999997</v>
          </cell>
        </row>
        <row r="2679">
          <cell r="D2679" t="str">
            <v>VIA SUL</v>
          </cell>
          <cell r="E2679">
            <v>44377</v>
          </cell>
          <cell r="J2679">
            <v>30.9</v>
          </cell>
          <cell r="K2679">
            <v>10.66</v>
          </cell>
          <cell r="M2679">
            <v>51.32</v>
          </cell>
        </row>
        <row r="2680">
          <cell r="D2680" t="str">
            <v>VIA SUL</v>
          </cell>
          <cell r="E2680">
            <v>44377</v>
          </cell>
          <cell r="J2680">
            <v>4.7</v>
          </cell>
          <cell r="K2680">
            <v>3.15</v>
          </cell>
          <cell r="M2680">
            <v>17.510000000000002</v>
          </cell>
        </row>
        <row r="2681">
          <cell r="D2681" t="str">
            <v>VIA SUL</v>
          </cell>
          <cell r="E2681">
            <v>44377</v>
          </cell>
          <cell r="J2681">
            <v>15</v>
          </cell>
          <cell r="K2681">
            <v>5.58</v>
          </cell>
          <cell r="M2681">
            <v>30.21</v>
          </cell>
        </row>
        <row r="2682">
          <cell r="D2682" t="str">
            <v>VIA SUL</v>
          </cell>
          <cell r="E2682">
            <v>44377</v>
          </cell>
          <cell r="J2682">
            <v>29.700000000000003</v>
          </cell>
          <cell r="K2682">
            <v>9.1701000000000015</v>
          </cell>
          <cell r="M2682">
            <v>47.94</v>
          </cell>
        </row>
        <row r="2683">
          <cell r="D2683" t="str">
            <v>VIA SUL</v>
          </cell>
          <cell r="E2683">
            <v>44377</v>
          </cell>
          <cell r="J2683">
            <v>23.76</v>
          </cell>
          <cell r="K2683">
            <v>7.18</v>
          </cell>
          <cell r="M2683">
            <v>39.9</v>
          </cell>
        </row>
        <row r="2684">
          <cell r="D2684" t="str">
            <v>VIA SUL</v>
          </cell>
          <cell r="E2684">
            <v>44377</v>
          </cell>
          <cell r="J2684">
            <v>25</v>
          </cell>
          <cell r="K2684">
            <v>7.7</v>
          </cell>
          <cell r="M2684">
            <v>41.59</v>
          </cell>
        </row>
        <row r="2685">
          <cell r="D2685" t="str">
            <v>VIA SUL</v>
          </cell>
          <cell r="E2685">
            <v>44377</v>
          </cell>
          <cell r="J2685">
            <v>10</v>
          </cell>
          <cell r="K2685">
            <v>3.94</v>
          </cell>
          <cell r="M2685">
            <v>21.91</v>
          </cell>
        </row>
        <row r="2686">
          <cell r="D2686" t="str">
            <v>VIA SUL</v>
          </cell>
          <cell r="E2686">
            <v>44377</v>
          </cell>
          <cell r="J2686">
            <v>15</v>
          </cell>
          <cell r="K2686">
            <v>5.58</v>
          </cell>
          <cell r="M2686">
            <v>28.43</v>
          </cell>
        </row>
        <row r="2687">
          <cell r="D2687" t="str">
            <v>VIA SUL</v>
          </cell>
          <cell r="E2687">
            <v>44377</v>
          </cell>
          <cell r="J2687">
            <v>6.75</v>
          </cell>
          <cell r="K2687">
            <v>3.15</v>
          </cell>
          <cell r="M2687">
            <v>17.510000000000002</v>
          </cell>
        </row>
        <row r="2688">
          <cell r="D2688" t="str">
            <v>VIA SUL</v>
          </cell>
          <cell r="E2688">
            <v>44377</v>
          </cell>
          <cell r="J2688">
            <v>8.99</v>
          </cell>
          <cell r="K2688">
            <v>3.63</v>
          </cell>
          <cell r="M2688">
            <v>20.149999999999999</v>
          </cell>
        </row>
        <row r="2689">
          <cell r="D2689" t="str">
            <v>VIA SUL</v>
          </cell>
          <cell r="E2689">
            <v>44377</v>
          </cell>
          <cell r="J2689">
            <v>7.9</v>
          </cell>
          <cell r="K2689">
            <v>3.22</v>
          </cell>
          <cell r="M2689">
            <v>17.91</v>
          </cell>
        </row>
        <row r="2690">
          <cell r="D2690" t="str">
            <v>VIA SUL</v>
          </cell>
          <cell r="E2690">
            <v>44377</v>
          </cell>
          <cell r="J2690">
            <v>12</v>
          </cell>
          <cell r="K2690">
            <v>4.18</v>
          </cell>
          <cell r="M2690">
            <v>22.64</v>
          </cell>
        </row>
        <row r="2691">
          <cell r="D2691" t="str">
            <v>VIA SUL</v>
          </cell>
          <cell r="E2691">
            <v>44377</v>
          </cell>
          <cell r="J2691">
            <v>9.9</v>
          </cell>
          <cell r="K2691">
            <v>3.58</v>
          </cell>
          <cell r="M2691">
            <v>19.899999999999999</v>
          </cell>
        </row>
        <row r="2692">
          <cell r="D2692" t="str">
            <v>VIA SUL</v>
          </cell>
          <cell r="E2692">
            <v>44377</v>
          </cell>
          <cell r="J2692">
            <v>8.5</v>
          </cell>
          <cell r="K2692">
            <v>3.17</v>
          </cell>
          <cell r="M2692">
            <v>17.600000000000001</v>
          </cell>
        </row>
        <row r="2693">
          <cell r="D2693" t="str">
            <v>VIA SUL</v>
          </cell>
          <cell r="E2693">
            <v>44377</v>
          </cell>
          <cell r="J2693">
            <v>16</v>
          </cell>
          <cell r="K2693">
            <v>4.6399999999999997</v>
          </cell>
          <cell r="M2693">
            <v>25.78</v>
          </cell>
        </row>
        <row r="2694">
          <cell r="D2694" t="str">
            <v>VIA SUL</v>
          </cell>
          <cell r="E2694">
            <v>44377</v>
          </cell>
          <cell r="J2694">
            <v>21.9</v>
          </cell>
          <cell r="K2694">
            <v>7.56</v>
          </cell>
          <cell r="M2694">
            <v>34.33</v>
          </cell>
        </row>
        <row r="2695">
          <cell r="D2695" t="str">
            <v>VIA SUL</v>
          </cell>
          <cell r="E2695">
            <v>44377</v>
          </cell>
          <cell r="J2695">
            <v>9.9</v>
          </cell>
          <cell r="K2695">
            <v>3.15</v>
          </cell>
          <cell r="M2695">
            <v>17.510000000000002</v>
          </cell>
        </row>
        <row r="2696">
          <cell r="D2696" t="str">
            <v>VIA SUL</v>
          </cell>
          <cell r="E2696">
            <v>44377</v>
          </cell>
          <cell r="J2696">
            <v>0</v>
          </cell>
          <cell r="K2696">
            <v>0</v>
          </cell>
          <cell r="M2696">
            <v>0</v>
          </cell>
        </row>
        <row r="2697">
          <cell r="D2697" t="str">
            <v>VIA SUL</v>
          </cell>
          <cell r="E2697">
            <v>44377</v>
          </cell>
          <cell r="J2697">
            <v>0</v>
          </cell>
          <cell r="K2697">
            <v>0</v>
          </cell>
          <cell r="M2697">
            <v>0</v>
          </cell>
        </row>
        <row r="2698">
          <cell r="D2698" t="str">
            <v>VIA SUL</v>
          </cell>
          <cell r="E2698">
            <v>44377</v>
          </cell>
          <cell r="J2698">
            <v>0</v>
          </cell>
          <cell r="K2698">
            <v>0</v>
          </cell>
          <cell r="M2698">
            <v>0</v>
          </cell>
        </row>
        <row r="2699">
          <cell r="D2699" t="str">
            <v>VIA SUL</v>
          </cell>
          <cell r="E2699">
            <v>44377</v>
          </cell>
          <cell r="J2699">
            <v>-53.9</v>
          </cell>
          <cell r="K2699">
            <v>0</v>
          </cell>
          <cell r="M2699">
            <v>-139.9</v>
          </cell>
        </row>
        <row r="2700">
          <cell r="D2700" t="str">
            <v>VIA SUL</v>
          </cell>
          <cell r="E2700">
            <v>44377</v>
          </cell>
          <cell r="J2700">
            <v>-67.900000000000006</v>
          </cell>
          <cell r="K2700">
            <v>0</v>
          </cell>
          <cell r="M2700">
            <v>-159.9</v>
          </cell>
        </row>
        <row r="2701">
          <cell r="D2701" t="str">
            <v>VIA SUL</v>
          </cell>
          <cell r="E2701">
            <v>44377</v>
          </cell>
          <cell r="J2701">
            <v>-64.900000000000006</v>
          </cell>
          <cell r="K2701">
            <v>0</v>
          </cell>
          <cell r="M2701">
            <v>-159.9</v>
          </cell>
        </row>
        <row r="2702">
          <cell r="D2702" t="str">
            <v>VIA SUL</v>
          </cell>
          <cell r="E2702">
            <v>44377</v>
          </cell>
          <cell r="J2702">
            <v>-99.99</v>
          </cell>
          <cell r="K2702">
            <v>0</v>
          </cell>
          <cell r="M2702">
            <v>-249.98</v>
          </cell>
        </row>
        <row r="2703">
          <cell r="D2703" t="str">
            <v>IANDÊ</v>
          </cell>
          <cell r="E2703">
            <v>44408</v>
          </cell>
          <cell r="J2703">
            <v>1057.5</v>
          </cell>
          <cell r="K2703">
            <v>703.51049999999998</v>
          </cell>
          <cell r="M2703">
            <v>3658.5</v>
          </cell>
        </row>
        <row r="2704">
          <cell r="D2704" t="str">
            <v>IANDÊ</v>
          </cell>
          <cell r="E2704">
            <v>44408</v>
          </cell>
          <cell r="J2704">
            <v>864</v>
          </cell>
          <cell r="K2704">
            <v>472.1508</v>
          </cell>
          <cell r="M2704">
            <v>2480.04</v>
          </cell>
        </row>
        <row r="2705">
          <cell r="D2705" t="str">
            <v>IANDÊ</v>
          </cell>
          <cell r="E2705">
            <v>44408</v>
          </cell>
          <cell r="J2705">
            <v>584.1</v>
          </cell>
          <cell r="K2705">
            <v>423.18989999999997</v>
          </cell>
          <cell r="M2705">
            <v>2108.25</v>
          </cell>
        </row>
        <row r="2706">
          <cell r="D2706" t="str">
            <v>IANDÊ</v>
          </cell>
          <cell r="E2706">
            <v>44408</v>
          </cell>
          <cell r="J2706">
            <v>749.25</v>
          </cell>
          <cell r="K2706">
            <v>373.95</v>
          </cell>
          <cell r="M2706">
            <v>2077.5</v>
          </cell>
        </row>
        <row r="2707">
          <cell r="D2707" t="str">
            <v>IANDÊ</v>
          </cell>
          <cell r="E2707">
            <v>44408</v>
          </cell>
          <cell r="J2707">
            <v>423</v>
          </cell>
          <cell r="K2707">
            <v>344.21999999999997</v>
          </cell>
          <cell r="M2707">
            <v>1472.4</v>
          </cell>
        </row>
        <row r="2708">
          <cell r="D2708" t="str">
            <v>IANDÊ</v>
          </cell>
          <cell r="E2708">
            <v>44408</v>
          </cell>
          <cell r="J2708">
            <v>240</v>
          </cell>
          <cell r="K2708">
            <v>175.43</v>
          </cell>
          <cell r="M2708">
            <v>974.6</v>
          </cell>
        </row>
        <row r="2709">
          <cell r="D2709" t="str">
            <v>IANDÊ</v>
          </cell>
          <cell r="E2709">
            <v>44408</v>
          </cell>
          <cell r="J2709">
            <v>349.5</v>
          </cell>
          <cell r="K2709">
            <v>198.4</v>
          </cell>
          <cell r="M2709">
            <v>1097.7</v>
          </cell>
        </row>
        <row r="2710">
          <cell r="D2710" t="str">
            <v>IANDÊ</v>
          </cell>
          <cell r="E2710">
            <v>44408</v>
          </cell>
          <cell r="J2710">
            <v>319.60000000000002</v>
          </cell>
          <cell r="K2710">
            <v>179.92</v>
          </cell>
          <cell r="M2710">
            <v>999.6</v>
          </cell>
        </row>
        <row r="2711">
          <cell r="D2711" t="str">
            <v>IANDÊ</v>
          </cell>
          <cell r="E2711">
            <v>44408</v>
          </cell>
          <cell r="J2711">
            <v>336</v>
          </cell>
          <cell r="K2711">
            <v>201.4502</v>
          </cell>
          <cell r="M2711">
            <v>979.30000000000007</v>
          </cell>
        </row>
        <row r="2712">
          <cell r="D2712" t="str">
            <v>IANDÊ</v>
          </cell>
          <cell r="E2712">
            <v>44408</v>
          </cell>
          <cell r="J2712">
            <v>366.87</v>
          </cell>
          <cell r="K2712">
            <v>170.73000000000002</v>
          </cell>
          <cell r="M2712">
            <v>948.5</v>
          </cell>
        </row>
        <row r="2713">
          <cell r="D2713" t="str">
            <v>IANDÊ</v>
          </cell>
          <cell r="E2713">
            <v>44408</v>
          </cell>
          <cell r="J2713">
            <v>239.70000000000002</v>
          </cell>
          <cell r="K2713">
            <v>134.94</v>
          </cell>
          <cell r="M2713">
            <v>749.7</v>
          </cell>
        </row>
        <row r="2714">
          <cell r="D2714" t="str">
            <v>IANDÊ</v>
          </cell>
          <cell r="E2714">
            <v>44408</v>
          </cell>
          <cell r="J2714">
            <v>209.70000000000002</v>
          </cell>
          <cell r="K2714">
            <v>126.9999</v>
          </cell>
          <cell r="M2714">
            <v>705.15000000000009</v>
          </cell>
        </row>
        <row r="2715">
          <cell r="D2715" t="str">
            <v>IANDÊ</v>
          </cell>
          <cell r="E2715">
            <v>44408</v>
          </cell>
          <cell r="J2715">
            <v>2139</v>
          </cell>
          <cell r="K2715">
            <v>551.89920000000006</v>
          </cell>
          <cell r="M2715">
            <v>3052.57</v>
          </cell>
        </row>
        <row r="2716">
          <cell r="D2716" t="str">
            <v>IANDÊ</v>
          </cell>
          <cell r="E2716">
            <v>44408</v>
          </cell>
          <cell r="J2716">
            <v>414</v>
          </cell>
          <cell r="K2716">
            <v>171.03</v>
          </cell>
          <cell r="M2716">
            <v>933.83999999999992</v>
          </cell>
        </row>
        <row r="2717">
          <cell r="D2717" t="str">
            <v>IANDÊ</v>
          </cell>
          <cell r="E2717">
            <v>44408</v>
          </cell>
          <cell r="J2717">
            <v>9085</v>
          </cell>
          <cell r="K2717">
            <v>2066.1590000000001</v>
          </cell>
          <cell r="M2717">
            <v>11478.15</v>
          </cell>
        </row>
        <row r="2718">
          <cell r="D2718" t="str">
            <v>IANDÊ</v>
          </cell>
          <cell r="E2718">
            <v>44408</v>
          </cell>
          <cell r="J2718">
            <v>898.80000000000007</v>
          </cell>
          <cell r="K2718">
            <v>266.31960000000004</v>
          </cell>
          <cell r="M2718">
            <v>1475.52</v>
          </cell>
        </row>
        <row r="2719">
          <cell r="D2719" t="str">
            <v>IANDÊ</v>
          </cell>
          <cell r="E2719">
            <v>44408</v>
          </cell>
          <cell r="J2719">
            <v>337</v>
          </cell>
          <cell r="K2719">
            <v>135.44999999999999</v>
          </cell>
          <cell r="M2719">
            <v>752.5</v>
          </cell>
        </row>
        <row r="2720">
          <cell r="D2720" t="str">
            <v>IANDÊ</v>
          </cell>
          <cell r="E2720">
            <v>44408</v>
          </cell>
          <cell r="J2720">
            <v>249.75</v>
          </cell>
          <cell r="K2720">
            <v>114.71000000000001</v>
          </cell>
          <cell r="M2720">
            <v>636.04999999999995</v>
          </cell>
        </row>
        <row r="2721">
          <cell r="D2721" t="str">
            <v>IANDÊ</v>
          </cell>
          <cell r="E2721">
            <v>44408</v>
          </cell>
          <cell r="J2721">
            <v>230.24</v>
          </cell>
          <cell r="K2721">
            <v>106.07</v>
          </cell>
          <cell r="M2721">
            <v>588.48</v>
          </cell>
        </row>
        <row r="2722">
          <cell r="D2722" t="str">
            <v>IANDÊ</v>
          </cell>
          <cell r="E2722">
            <v>44408</v>
          </cell>
          <cell r="J2722">
            <v>2208</v>
          </cell>
          <cell r="K2722">
            <v>591.38879999999995</v>
          </cell>
          <cell r="M2722">
            <v>3044.48</v>
          </cell>
        </row>
        <row r="2723">
          <cell r="D2723" t="str">
            <v>IANDÊ</v>
          </cell>
          <cell r="E2723">
            <v>44408</v>
          </cell>
          <cell r="J2723">
            <v>139.80000000000001</v>
          </cell>
          <cell r="K2723">
            <v>81.87</v>
          </cell>
          <cell r="M2723">
            <v>451.94</v>
          </cell>
        </row>
        <row r="2724">
          <cell r="D2724" t="str">
            <v>IANDÊ</v>
          </cell>
          <cell r="E2724">
            <v>44408</v>
          </cell>
          <cell r="J2724">
            <v>176.7</v>
          </cell>
          <cell r="K2724">
            <v>93.080100000000002</v>
          </cell>
          <cell r="M2724">
            <v>484.65000000000003</v>
          </cell>
        </row>
        <row r="2725">
          <cell r="D2725" t="str">
            <v>IANDÊ</v>
          </cell>
          <cell r="E2725">
            <v>44408</v>
          </cell>
          <cell r="J2725">
            <v>215.70000000000002</v>
          </cell>
          <cell r="K2725">
            <v>93.9</v>
          </cell>
          <cell r="M2725">
            <v>521.70000000000005</v>
          </cell>
        </row>
        <row r="2726">
          <cell r="D2726" t="str">
            <v>IANDÊ</v>
          </cell>
          <cell r="E2726">
            <v>44408</v>
          </cell>
          <cell r="J2726">
            <v>215.70000000000002</v>
          </cell>
          <cell r="K2726">
            <v>129.51990000000001</v>
          </cell>
          <cell r="M2726">
            <v>539.70000000000005</v>
          </cell>
        </row>
        <row r="2727">
          <cell r="D2727" t="str">
            <v>IANDÊ</v>
          </cell>
          <cell r="E2727">
            <v>44408</v>
          </cell>
          <cell r="J2727">
            <v>181.41</v>
          </cell>
          <cell r="K2727">
            <v>80.150099999999995</v>
          </cell>
          <cell r="M2727">
            <v>444.57</v>
          </cell>
        </row>
        <row r="2728">
          <cell r="D2728" t="str">
            <v>IANDÊ</v>
          </cell>
          <cell r="E2728">
            <v>44408</v>
          </cell>
          <cell r="J2728">
            <v>161.69999999999999</v>
          </cell>
          <cell r="K2728">
            <v>75.539999999999992</v>
          </cell>
          <cell r="M2728">
            <v>419.70000000000005</v>
          </cell>
        </row>
        <row r="2729">
          <cell r="D2729" t="str">
            <v>IANDÊ</v>
          </cell>
          <cell r="E2729">
            <v>44408</v>
          </cell>
          <cell r="J2729">
            <v>149.69999999999999</v>
          </cell>
          <cell r="K2729">
            <v>67.800000000000011</v>
          </cell>
          <cell r="M2729">
            <v>376.71</v>
          </cell>
        </row>
        <row r="2730">
          <cell r="D2730" t="str">
            <v>IANDÊ</v>
          </cell>
          <cell r="E2730">
            <v>44408</v>
          </cell>
          <cell r="J2730">
            <v>4266</v>
          </cell>
          <cell r="K2730">
            <v>971.00099999999998</v>
          </cell>
          <cell r="M2730">
            <v>5394.6</v>
          </cell>
        </row>
        <row r="2731">
          <cell r="D2731" t="str">
            <v>IANDÊ</v>
          </cell>
          <cell r="E2731">
            <v>44408</v>
          </cell>
          <cell r="J2731">
            <v>153.60000000000002</v>
          </cell>
          <cell r="K2731">
            <v>67.340100000000007</v>
          </cell>
          <cell r="M2731">
            <v>374.1</v>
          </cell>
        </row>
        <row r="2732">
          <cell r="D2732" t="str">
            <v>IANDÊ</v>
          </cell>
          <cell r="E2732">
            <v>44408</v>
          </cell>
          <cell r="J2732">
            <v>359.5</v>
          </cell>
          <cell r="K2732">
            <v>112.5</v>
          </cell>
          <cell r="M2732">
            <v>625</v>
          </cell>
        </row>
        <row r="2733">
          <cell r="D2733" t="str">
            <v>IANDÊ</v>
          </cell>
          <cell r="E2733">
            <v>44408</v>
          </cell>
          <cell r="J2733">
            <v>65</v>
          </cell>
          <cell r="K2733">
            <v>46.78</v>
          </cell>
          <cell r="M2733">
            <v>259.89999999999998</v>
          </cell>
        </row>
        <row r="2734">
          <cell r="D2734" t="str">
            <v>IANDÊ</v>
          </cell>
          <cell r="E2734">
            <v>44408</v>
          </cell>
          <cell r="J2734">
            <v>50</v>
          </cell>
          <cell r="K2734">
            <v>43.18</v>
          </cell>
          <cell r="M2734">
            <v>239.9</v>
          </cell>
        </row>
        <row r="2735">
          <cell r="D2735" t="str">
            <v>IANDÊ</v>
          </cell>
          <cell r="E2735">
            <v>44408</v>
          </cell>
          <cell r="J2735">
            <v>50</v>
          </cell>
          <cell r="K2735">
            <v>43.18</v>
          </cell>
          <cell r="M2735">
            <v>239.9</v>
          </cell>
        </row>
        <row r="2736">
          <cell r="D2736" t="str">
            <v>IANDÊ</v>
          </cell>
          <cell r="E2736">
            <v>44408</v>
          </cell>
          <cell r="J2736">
            <v>60</v>
          </cell>
          <cell r="K2736">
            <v>44.98</v>
          </cell>
          <cell r="M2736">
            <v>249.9</v>
          </cell>
        </row>
        <row r="2737">
          <cell r="D2737" t="str">
            <v>IANDÊ</v>
          </cell>
          <cell r="E2737">
            <v>44408</v>
          </cell>
          <cell r="J2737">
            <v>77.900000000000006</v>
          </cell>
          <cell r="K2737">
            <v>46.78</v>
          </cell>
          <cell r="M2737">
            <v>259.89999999999998</v>
          </cell>
        </row>
        <row r="2738">
          <cell r="D2738" t="str">
            <v>IANDÊ</v>
          </cell>
          <cell r="E2738">
            <v>44408</v>
          </cell>
          <cell r="J2738">
            <v>133.80000000000001</v>
          </cell>
          <cell r="K2738">
            <v>58.87</v>
          </cell>
          <cell r="M2738">
            <v>326.02</v>
          </cell>
        </row>
        <row r="2739">
          <cell r="D2739" t="str">
            <v>IANDÊ</v>
          </cell>
          <cell r="E2739">
            <v>44408</v>
          </cell>
          <cell r="J2739">
            <v>69.900000000000006</v>
          </cell>
          <cell r="K2739">
            <v>43.18</v>
          </cell>
          <cell r="M2739">
            <v>239.9</v>
          </cell>
        </row>
        <row r="2740">
          <cell r="D2740" t="str">
            <v>IANDÊ</v>
          </cell>
          <cell r="E2740">
            <v>44408</v>
          </cell>
          <cell r="J2740">
            <v>105.88</v>
          </cell>
          <cell r="K2740">
            <v>50.36</v>
          </cell>
          <cell r="M2740">
            <v>279.8</v>
          </cell>
        </row>
        <row r="2741">
          <cell r="D2741" t="str">
            <v>IANDÊ</v>
          </cell>
          <cell r="E2741">
            <v>44408</v>
          </cell>
          <cell r="J2741">
            <v>114.94</v>
          </cell>
          <cell r="K2741">
            <v>51.71</v>
          </cell>
          <cell r="M2741">
            <v>286.16000000000003</v>
          </cell>
        </row>
        <row r="2742">
          <cell r="D2742" t="str">
            <v>IANDÊ</v>
          </cell>
          <cell r="E2742">
            <v>44408</v>
          </cell>
          <cell r="J2742">
            <v>110</v>
          </cell>
          <cell r="K2742">
            <v>50.36</v>
          </cell>
          <cell r="M2742">
            <v>279.8</v>
          </cell>
        </row>
        <row r="2743">
          <cell r="D2743" t="str">
            <v>IANDÊ</v>
          </cell>
          <cell r="E2743">
            <v>44408</v>
          </cell>
          <cell r="J2743">
            <v>110</v>
          </cell>
          <cell r="K2743">
            <v>50.36</v>
          </cell>
          <cell r="M2743">
            <v>279.8</v>
          </cell>
        </row>
        <row r="2744">
          <cell r="D2744" t="str">
            <v>IANDÊ</v>
          </cell>
          <cell r="E2744">
            <v>44408</v>
          </cell>
          <cell r="J2744">
            <v>65</v>
          </cell>
          <cell r="K2744">
            <v>39.770000000000003</v>
          </cell>
          <cell r="M2744">
            <v>220.92</v>
          </cell>
        </row>
        <row r="2745">
          <cell r="D2745" t="str">
            <v>IANDÊ</v>
          </cell>
          <cell r="E2745">
            <v>44408</v>
          </cell>
          <cell r="J2745">
            <v>113.8</v>
          </cell>
          <cell r="K2745">
            <v>50.36</v>
          </cell>
          <cell r="M2745">
            <v>279.8</v>
          </cell>
        </row>
        <row r="2746">
          <cell r="D2746" t="str">
            <v>IANDÊ</v>
          </cell>
          <cell r="E2746">
            <v>44408</v>
          </cell>
          <cell r="J2746">
            <v>113.8</v>
          </cell>
          <cell r="K2746">
            <v>50.36</v>
          </cell>
          <cell r="M2746">
            <v>279.8</v>
          </cell>
        </row>
        <row r="2747">
          <cell r="D2747" t="str">
            <v>IANDÊ</v>
          </cell>
          <cell r="E2747">
            <v>44408</v>
          </cell>
          <cell r="J2747">
            <v>114</v>
          </cell>
          <cell r="K2747">
            <v>50.36</v>
          </cell>
          <cell r="M2747">
            <v>279.8</v>
          </cell>
        </row>
        <row r="2748">
          <cell r="D2748" t="str">
            <v>IANDÊ</v>
          </cell>
          <cell r="E2748">
            <v>44408</v>
          </cell>
          <cell r="J2748">
            <v>123.8</v>
          </cell>
          <cell r="K2748">
            <v>52.51</v>
          </cell>
          <cell r="M2748">
            <v>291.32</v>
          </cell>
        </row>
        <row r="2749">
          <cell r="D2749" t="str">
            <v>IANDÊ</v>
          </cell>
          <cell r="E2749">
            <v>44408</v>
          </cell>
          <cell r="J2749">
            <v>126</v>
          </cell>
          <cell r="K2749">
            <v>52.83</v>
          </cell>
          <cell r="M2749">
            <v>293.10000000000002</v>
          </cell>
        </row>
        <row r="2750">
          <cell r="D2750" t="str">
            <v>IANDÊ</v>
          </cell>
          <cell r="E2750">
            <v>44408</v>
          </cell>
          <cell r="J2750">
            <v>96</v>
          </cell>
          <cell r="K2750">
            <v>46.12</v>
          </cell>
          <cell r="M2750">
            <v>256.16000000000003</v>
          </cell>
        </row>
        <row r="2751">
          <cell r="D2751" t="str">
            <v>IANDÊ</v>
          </cell>
          <cell r="E2751">
            <v>44408</v>
          </cell>
          <cell r="J2751">
            <v>101.8</v>
          </cell>
          <cell r="K2751">
            <v>46.76</v>
          </cell>
          <cell r="M2751">
            <v>259.8</v>
          </cell>
        </row>
        <row r="2752">
          <cell r="D2752" t="str">
            <v>IANDÊ</v>
          </cell>
          <cell r="E2752">
            <v>44408</v>
          </cell>
          <cell r="J2752">
            <v>107.8</v>
          </cell>
          <cell r="K2752">
            <v>47.84</v>
          </cell>
          <cell r="M2752">
            <v>265.82</v>
          </cell>
        </row>
        <row r="2753">
          <cell r="D2753" t="str">
            <v>IANDÊ</v>
          </cell>
          <cell r="E2753">
            <v>44408</v>
          </cell>
          <cell r="J2753">
            <v>105.8</v>
          </cell>
          <cell r="K2753">
            <v>46.76</v>
          </cell>
          <cell r="M2753">
            <v>259.8</v>
          </cell>
        </row>
        <row r="2754">
          <cell r="D2754" t="str">
            <v>IANDÊ</v>
          </cell>
          <cell r="E2754">
            <v>44408</v>
          </cell>
          <cell r="J2754">
            <v>106.22</v>
          </cell>
          <cell r="K2754">
            <v>46.76</v>
          </cell>
          <cell r="M2754">
            <v>259.8</v>
          </cell>
        </row>
        <row r="2755">
          <cell r="D2755" t="str">
            <v>IANDÊ</v>
          </cell>
          <cell r="E2755">
            <v>44408</v>
          </cell>
          <cell r="J2755">
            <v>106.22</v>
          </cell>
          <cell r="K2755">
            <v>46.76</v>
          </cell>
          <cell r="M2755">
            <v>259.8</v>
          </cell>
        </row>
        <row r="2756">
          <cell r="D2756" t="str">
            <v>IANDÊ</v>
          </cell>
          <cell r="E2756">
            <v>44408</v>
          </cell>
          <cell r="J2756">
            <v>102.42</v>
          </cell>
          <cell r="K2756">
            <v>44.57</v>
          </cell>
          <cell r="M2756">
            <v>246.34</v>
          </cell>
        </row>
        <row r="2757">
          <cell r="D2757" t="str">
            <v>IANDÊ</v>
          </cell>
          <cell r="E2757">
            <v>44408</v>
          </cell>
          <cell r="J2757">
            <v>113.8</v>
          </cell>
          <cell r="K2757">
            <v>46.76</v>
          </cell>
          <cell r="M2757">
            <v>259.8</v>
          </cell>
        </row>
        <row r="2758">
          <cell r="D2758" t="str">
            <v>IANDÊ</v>
          </cell>
          <cell r="E2758">
            <v>44408</v>
          </cell>
          <cell r="J2758">
            <v>109.8</v>
          </cell>
          <cell r="K2758">
            <v>46.61</v>
          </cell>
          <cell r="M2758">
            <v>255.28</v>
          </cell>
        </row>
        <row r="2759">
          <cell r="D2759" t="str">
            <v>IANDÊ</v>
          </cell>
          <cell r="E2759">
            <v>44408</v>
          </cell>
          <cell r="J2759">
            <v>49.9</v>
          </cell>
          <cell r="K2759">
            <v>32.380000000000003</v>
          </cell>
          <cell r="M2759">
            <v>179.9</v>
          </cell>
        </row>
        <row r="2760">
          <cell r="D2760" t="str">
            <v>IANDÊ</v>
          </cell>
          <cell r="E2760">
            <v>44408</v>
          </cell>
          <cell r="J2760">
            <v>89.8</v>
          </cell>
          <cell r="K2760">
            <v>40.57</v>
          </cell>
          <cell r="M2760">
            <v>225.4</v>
          </cell>
        </row>
        <row r="2761">
          <cell r="D2761" t="str">
            <v>IANDÊ</v>
          </cell>
          <cell r="E2761">
            <v>44408</v>
          </cell>
          <cell r="J2761">
            <v>119</v>
          </cell>
          <cell r="K2761">
            <v>49.699999999999996</v>
          </cell>
          <cell r="M2761">
            <v>260.40000000000003</v>
          </cell>
        </row>
        <row r="2762">
          <cell r="D2762" t="str">
            <v>IANDÊ</v>
          </cell>
          <cell r="E2762">
            <v>44408</v>
          </cell>
          <cell r="J2762">
            <v>95</v>
          </cell>
          <cell r="K2762">
            <v>39.56</v>
          </cell>
          <cell r="M2762">
            <v>219.8</v>
          </cell>
        </row>
        <row r="2763">
          <cell r="D2763" t="str">
            <v>IANDÊ</v>
          </cell>
          <cell r="E2763">
            <v>44408</v>
          </cell>
          <cell r="J2763">
            <v>81.52</v>
          </cell>
          <cell r="K2763">
            <v>35.96</v>
          </cell>
          <cell r="M2763">
            <v>199.8</v>
          </cell>
        </row>
        <row r="2764">
          <cell r="D2764" t="str">
            <v>IANDÊ</v>
          </cell>
          <cell r="E2764">
            <v>44408</v>
          </cell>
          <cell r="J2764">
            <v>74.900000000000006</v>
          </cell>
          <cell r="K2764">
            <v>35.369999999999997</v>
          </cell>
          <cell r="M2764">
            <v>188.98</v>
          </cell>
        </row>
        <row r="2765">
          <cell r="D2765" t="str">
            <v>IANDÊ</v>
          </cell>
          <cell r="E2765">
            <v>44408</v>
          </cell>
          <cell r="J2765">
            <v>414</v>
          </cell>
          <cell r="K2765">
            <v>107.89019999999999</v>
          </cell>
          <cell r="M2765">
            <v>599.40000000000009</v>
          </cell>
        </row>
        <row r="2766">
          <cell r="D2766" t="str">
            <v>IANDÊ</v>
          </cell>
          <cell r="E2766">
            <v>44408</v>
          </cell>
          <cell r="J2766">
            <v>63.9</v>
          </cell>
          <cell r="K2766">
            <v>34.6</v>
          </cell>
          <cell r="M2766">
            <v>174.93</v>
          </cell>
        </row>
        <row r="2767">
          <cell r="D2767" t="str">
            <v>IANDÊ</v>
          </cell>
          <cell r="E2767">
            <v>44408</v>
          </cell>
          <cell r="J2767">
            <v>54.9</v>
          </cell>
          <cell r="K2767">
            <v>28.78</v>
          </cell>
          <cell r="M2767">
            <v>159.9</v>
          </cell>
        </row>
        <row r="2768">
          <cell r="D2768" t="str">
            <v>IANDÊ</v>
          </cell>
          <cell r="E2768">
            <v>44408</v>
          </cell>
          <cell r="J2768">
            <v>71.900000000000006</v>
          </cell>
          <cell r="K2768">
            <v>32.380000000000003</v>
          </cell>
          <cell r="M2768">
            <v>179.9</v>
          </cell>
        </row>
        <row r="2769">
          <cell r="D2769" t="str">
            <v>IANDÊ</v>
          </cell>
          <cell r="E2769">
            <v>44408</v>
          </cell>
          <cell r="J2769">
            <v>45</v>
          </cell>
          <cell r="K2769">
            <v>26.080000000000002</v>
          </cell>
          <cell r="M2769">
            <v>144.9</v>
          </cell>
        </row>
        <row r="2770">
          <cell r="D2770" t="str">
            <v>IANDÊ</v>
          </cell>
          <cell r="E2770">
            <v>44408</v>
          </cell>
          <cell r="J2770">
            <v>99.9</v>
          </cell>
          <cell r="K2770">
            <v>38</v>
          </cell>
          <cell r="M2770">
            <v>211.11</v>
          </cell>
        </row>
        <row r="2771">
          <cell r="D2771" t="str">
            <v>IANDÊ</v>
          </cell>
          <cell r="E2771">
            <v>44408</v>
          </cell>
          <cell r="J2771">
            <v>132</v>
          </cell>
          <cell r="K2771">
            <v>45</v>
          </cell>
          <cell r="M2771">
            <v>250</v>
          </cell>
        </row>
        <row r="2772">
          <cell r="D2772" t="str">
            <v>IANDÊ</v>
          </cell>
          <cell r="E2772">
            <v>44408</v>
          </cell>
          <cell r="J2772">
            <v>56.9</v>
          </cell>
          <cell r="K2772">
            <v>31.83</v>
          </cell>
          <cell r="M2772">
            <v>160.93</v>
          </cell>
        </row>
        <row r="2773">
          <cell r="D2773" t="str">
            <v>IANDÊ</v>
          </cell>
          <cell r="E2773">
            <v>44408</v>
          </cell>
          <cell r="J2773">
            <v>84</v>
          </cell>
          <cell r="K2773">
            <v>34.159999999999997</v>
          </cell>
          <cell r="M2773">
            <v>189.82</v>
          </cell>
        </row>
        <row r="2774">
          <cell r="D2774" t="str">
            <v>IANDÊ</v>
          </cell>
          <cell r="E2774">
            <v>44408</v>
          </cell>
          <cell r="J2774">
            <v>77.900000000000006</v>
          </cell>
          <cell r="K2774">
            <v>32.380000000000003</v>
          </cell>
          <cell r="M2774">
            <v>179.9</v>
          </cell>
        </row>
        <row r="2775">
          <cell r="D2775" t="str">
            <v>IANDÊ</v>
          </cell>
          <cell r="E2775">
            <v>44408</v>
          </cell>
          <cell r="J2775">
            <v>79.8</v>
          </cell>
          <cell r="K2775">
            <v>32.36</v>
          </cell>
          <cell r="M2775">
            <v>179.8</v>
          </cell>
        </row>
        <row r="2776">
          <cell r="D2776" t="str">
            <v>IANDÊ</v>
          </cell>
          <cell r="E2776">
            <v>44408</v>
          </cell>
          <cell r="J2776">
            <v>63.9</v>
          </cell>
          <cell r="K2776">
            <v>28.78</v>
          </cell>
          <cell r="M2776">
            <v>159.9</v>
          </cell>
        </row>
        <row r="2777">
          <cell r="D2777" t="str">
            <v>IANDÊ</v>
          </cell>
          <cell r="E2777">
            <v>44408</v>
          </cell>
          <cell r="J2777">
            <v>64.900000000000006</v>
          </cell>
          <cell r="K2777">
            <v>28.78</v>
          </cell>
          <cell r="M2777">
            <v>159.9</v>
          </cell>
        </row>
        <row r="2778">
          <cell r="D2778" t="str">
            <v>IANDÊ</v>
          </cell>
          <cell r="E2778">
            <v>44408</v>
          </cell>
          <cell r="J2778">
            <v>64.900000000000006</v>
          </cell>
          <cell r="K2778">
            <v>28.78</v>
          </cell>
          <cell r="M2778">
            <v>159.9</v>
          </cell>
        </row>
        <row r="2779">
          <cell r="D2779" t="str">
            <v>IANDÊ</v>
          </cell>
          <cell r="E2779">
            <v>44408</v>
          </cell>
          <cell r="J2779">
            <v>56.9</v>
          </cell>
          <cell r="K2779">
            <v>26.98</v>
          </cell>
          <cell r="M2779">
            <v>149.9</v>
          </cell>
        </row>
        <row r="2780">
          <cell r="D2780" t="str">
            <v>IANDÊ</v>
          </cell>
          <cell r="E2780">
            <v>44408</v>
          </cell>
          <cell r="J2780">
            <v>57.86</v>
          </cell>
          <cell r="K2780">
            <v>26.98</v>
          </cell>
          <cell r="M2780">
            <v>149.9</v>
          </cell>
        </row>
        <row r="2781">
          <cell r="D2781" t="str">
            <v>IANDÊ</v>
          </cell>
          <cell r="E2781">
            <v>44408</v>
          </cell>
          <cell r="J2781">
            <v>49.9</v>
          </cell>
          <cell r="K2781">
            <v>25.18</v>
          </cell>
          <cell r="M2781">
            <v>139.9</v>
          </cell>
        </row>
        <row r="2782">
          <cell r="D2782" t="str">
            <v>IANDÊ</v>
          </cell>
          <cell r="E2782">
            <v>44408</v>
          </cell>
          <cell r="J2782">
            <v>66</v>
          </cell>
          <cell r="K2782">
            <v>28.35</v>
          </cell>
          <cell r="M2782">
            <v>157.5</v>
          </cell>
        </row>
        <row r="2783">
          <cell r="D2783" t="str">
            <v>IANDÊ</v>
          </cell>
          <cell r="E2783">
            <v>44408</v>
          </cell>
          <cell r="J2783">
            <v>59.9</v>
          </cell>
          <cell r="K2783">
            <v>26.98</v>
          </cell>
          <cell r="M2783">
            <v>149.9</v>
          </cell>
        </row>
        <row r="2784">
          <cell r="D2784" t="str">
            <v>IANDÊ</v>
          </cell>
          <cell r="E2784">
            <v>44408</v>
          </cell>
          <cell r="J2784">
            <v>59.9</v>
          </cell>
          <cell r="K2784">
            <v>26.98</v>
          </cell>
          <cell r="M2784">
            <v>149.9</v>
          </cell>
        </row>
        <row r="2785">
          <cell r="D2785" t="str">
            <v>IANDÊ</v>
          </cell>
          <cell r="E2785">
            <v>44408</v>
          </cell>
          <cell r="J2785">
            <v>54.9</v>
          </cell>
          <cell r="K2785">
            <v>29.06</v>
          </cell>
          <cell r="M2785">
            <v>146.93</v>
          </cell>
        </row>
        <row r="2786">
          <cell r="D2786" t="str">
            <v>IANDÊ</v>
          </cell>
          <cell r="E2786">
            <v>44408</v>
          </cell>
          <cell r="J2786">
            <v>56.91</v>
          </cell>
          <cell r="K2786">
            <v>26.51</v>
          </cell>
          <cell r="M2786">
            <v>146.19</v>
          </cell>
        </row>
        <row r="2787">
          <cell r="D2787" t="str">
            <v>IANDÊ</v>
          </cell>
          <cell r="E2787">
            <v>44408</v>
          </cell>
          <cell r="J2787">
            <v>52.41</v>
          </cell>
          <cell r="K2787">
            <v>25.18</v>
          </cell>
          <cell r="M2787">
            <v>139.9</v>
          </cell>
        </row>
        <row r="2788">
          <cell r="D2788" t="str">
            <v>IANDÊ</v>
          </cell>
          <cell r="E2788">
            <v>44408</v>
          </cell>
          <cell r="J2788">
            <v>52.8</v>
          </cell>
          <cell r="K2788">
            <v>25.2</v>
          </cell>
          <cell r="M2788">
            <v>140</v>
          </cell>
        </row>
        <row r="2789">
          <cell r="D2789" t="str">
            <v>IANDÊ</v>
          </cell>
          <cell r="E2789">
            <v>44408</v>
          </cell>
          <cell r="J2789">
            <v>53.1</v>
          </cell>
          <cell r="K2789">
            <v>25.18</v>
          </cell>
          <cell r="M2789">
            <v>139.9</v>
          </cell>
        </row>
        <row r="2790">
          <cell r="D2790" t="str">
            <v>IANDÊ</v>
          </cell>
          <cell r="E2790">
            <v>44408</v>
          </cell>
          <cell r="J2790">
            <v>53.1</v>
          </cell>
          <cell r="K2790">
            <v>25.18</v>
          </cell>
          <cell r="M2790">
            <v>139.9</v>
          </cell>
        </row>
        <row r="2791">
          <cell r="D2791" t="str">
            <v>IANDÊ</v>
          </cell>
          <cell r="E2791">
            <v>44408</v>
          </cell>
          <cell r="J2791">
            <v>55.44</v>
          </cell>
          <cell r="K2791">
            <v>43.14</v>
          </cell>
          <cell r="M2791">
            <v>159.80000000000001</v>
          </cell>
        </row>
        <row r="2792">
          <cell r="D2792" t="str">
            <v>IANDÊ</v>
          </cell>
          <cell r="E2792">
            <v>44408</v>
          </cell>
          <cell r="J2792">
            <v>143.80000000000001</v>
          </cell>
          <cell r="K2792">
            <v>45</v>
          </cell>
          <cell r="M2792">
            <v>250</v>
          </cell>
        </row>
        <row r="2793">
          <cell r="D2793" t="str">
            <v>IANDÊ</v>
          </cell>
          <cell r="E2793">
            <v>44408</v>
          </cell>
          <cell r="J2793">
            <v>61.9</v>
          </cell>
          <cell r="K2793">
            <v>26.98</v>
          </cell>
          <cell r="M2793">
            <v>149.9</v>
          </cell>
        </row>
        <row r="2794">
          <cell r="D2794" t="str">
            <v>IANDÊ</v>
          </cell>
          <cell r="E2794">
            <v>44408</v>
          </cell>
          <cell r="J2794">
            <v>61.9</v>
          </cell>
          <cell r="K2794">
            <v>26.98</v>
          </cell>
          <cell r="M2794">
            <v>149.9</v>
          </cell>
        </row>
        <row r="2795">
          <cell r="D2795" t="str">
            <v>IANDÊ</v>
          </cell>
          <cell r="E2795">
            <v>44408</v>
          </cell>
          <cell r="J2795">
            <v>63</v>
          </cell>
          <cell r="K2795">
            <v>27.09</v>
          </cell>
          <cell r="M2795">
            <v>150.5</v>
          </cell>
        </row>
        <row r="2796">
          <cell r="D2796" t="str">
            <v>IANDÊ</v>
          </cell>
          <cell r="E2796">
            <v>44408</v>
          </cell>
          <cell r="J2796">
            <v>55</v>
          </cell>
          <cell r="K2796">
            <v>25.18</v>
          </cell>
          <cell r="M2796">
            <v>139.9</v>
          </cell>
        </row>
        <row r="2797">
          <cell r="D2797" t="str">
            <v>IANDÊ</v>
          </cell>
          <cell r="E2797">
            <v>44408</v>
          </cell>
          <cell r="J2797">
            <v>63.9</v>
          </cell>
          <cell r="K2797">
            <v>26.98</v>
          </cell>
          <cell r="M2797">
            <v>149.9</v>
          </cell>
        </row>
        <row r="2798">
          <cell r="D2798" t="str">
            <v>IANDÊ</v>
          </cell>
          <cell r="E2798">
            <v>44408</v>
          </cell>
          <cell r="J2798">
            <v>38.4</v>
          </cell>
          <cell r="K2798">
            <v>21.329599999999999</v>
          </cell>
          <cell r="M2798">
            <v>118.48</v>
          </cell>
        </row>
        <row r="2799">
          <cell r="D2799" t="str">
            <v>IANDÊ</v>
          </cell>
          <cell r="E2799">
            <v>44408</v>
          </cell>
          <cell r="J2799">
            <v>57.47</v>
          </cell>
          <cell r="K2799">
            <v>25.18</v>
          </cell>
          <cell r="M2799">
            <v>139.9</v>
          </cell>
        </row>
        <row r="2800">
          <cell r="D2800" t="str">
            <v>IANDÊ</v>
          </cell>
          <cell r="E2800">
            <v>44408</v>
          </cell>
          <cell r="J2800">
            <v>49.3</v>
          </cell>
          <cell r="K2800">
            <v>23.38</v>
          </cell>
          <cell r="M2800">
            <v>129.9</v>
          </cell>
        </row>
        <row r="2801">
          <cell r="D2801" t="str">
            <v>IANDÊ</v>
          </cell>
          <cell r="E2801">
            <v>44408</v>
          </cell>
          <cell r="J2801">
            <v>45</v>
          </cell>
          <cell r="K2801">
            <v>22.95</v>
          </cell>
          <cell r="M2801">
            <v>125.01</v>
          </cell>
        </row>
        <row r="2802">
          <cell r="D2802" t="str">
            <v>IANDÊ</v>
          </cell>
          <cell r="E2802">
            <v>44408</v>
          </cell>
          <cell r="J2802">
            <v>58</v>
          </cell>
          <cell r="K2802">
            <v>25.16</v>
          </cell>
          <cell r="M2802">
            <v>139.80000000000001</v>
          </cell>
        </row>
        <row r="2803">
          <cell r="D2803" t="str">
            <v>IANDÊ</v>
          </cell>
          <cell r="E2803">
            <v>44408</v>
          </cell>
          <cell r="J2803">
            <v>49.9</v>
          </cell>
          <cell r="K2803">
            <v>23.38</v>
          </cell>
          <cell r="M2803">
            <v>129.9</v>
          </cell>
        </row>
        <row r="2804">
          <cell r="D2804" t="str">
            <v>IANDÊ</v>
          </cell>
          <cell r="E2804">
            <v>44408</v>
          </cell>
          <cell r="J2804">
            <v>58.9</v>
          </cell>
          <cell r="K2804">
            <v>25.18</v>
          </cell>
          <cell r="M2804">
            <v>139.9</v>
          </cell>
        </row>
        <row r="2805">
          <cell r="D2805" t="str">
            <v>IANDÊ</v>
          </cell>
          <cell r="E2805">
            <v>44408</v>
          </cell>
          <cell r="J2805">
            <v>50.9</v>
          </cell>
          <cell r="K2805">
            <v>23.38</v>
          </cell>
          <cell r="M2805">
            <v>129.9</v>
          </cell>
        </row>
        <row r="2806">
          <cell r="D2806" t="str">
            <v>IANDÊ</v>
          </cell>
          <cell r="E2806">
            <v>44408</v>
          </cell>
          <cell r="J2806">
            <v>48.35</v>
          </cell>
          <cell r="K2806">
            <v>21.58</v>
          </cell>
          <cell r="M2806">
            <v>125</v>
          </cell>
        </row>
        <row r="2807">
          <cell r="D2807" t="str">
            <v>IANDÊ</v>
          </cell>
          <cell r="E2807">
            <v>44408</v>
          </cell>
          <cell r="J2807">
            <v>52.5</v>
          </cell>
          <cell r="K2807">
            <v>23.849699999999999</v>
          </cell>
          <cell r="M2807">
            <v>131.11000000000001</v>
          </cell>
        </row>
        <row r="2808">
          <cell r="D2808" t="str">
            <v>IANDÊ</v>
          </cell>
          <cell r="E2808">
            <v>44408</v>
          </cell>
          <cell r="J2808">
            <v>67.8</v>
          </cell>
          <cell r="K2808">
            <v>26.9</v>
          </cell>
          <cell r="M2808">
            <v>149.41999999999999</v>
          </cell>
        </row>
        <row r="2809">
          <cell r="D2809" t="str">
            <v>IANDÊ</v>
          </cell>
          <cell r="E2809">
            <v>44408</v>
          </cell>
          <cell r="J2809">
            <v>69</v>
          </cell>
          <cell r="K2809">
            <v>27.09</v>
          </cell>
          <cell r="M2809">
            <v>150.5</v>
          </cell>
        </row>
        <row r="2810">
          <cell r="D2810" t="str">
            <v>IANDÊ</v>
          </cell>
          <cell r="E2810">
            <v>44408</v>
          </cell>
          <cell r="J2810">
            <v>99.9</v>
          </cell>
          <cell r="K2810">
            <v>86.36</v>
          </cell>
          <cell r="M2810">
            <v>239.9</v>
          </cell>
        </row>
        <row r="2811">
          <cell r="D2811" t="str">
            <v>IANDÊ</v>
          </cell>
          <cell r="E2811">
            <v>44408</v>
          </cell>
          <cell r="J2811">
            <v>61.9</v>
          </cell>
          <cell r="K2811">
            <v>25.18</v>
          </cell>
          <cell r="M2811">
            <v>139.9</v>
          </cell>
        </row>
        <row r="2812">
          <cell r="D2812" t="str">
            <v>IANDÊ</v>
          </cell>
          <cell r="E2812">
            <v>44408</v>
          </cell>
          <cell r="J2812">
            <v>46</v>
          </cell>
          <cell r="K2812">
            <v>21.58</v>
          </cell>
          <cell r="M2812">
            <v>119.9</v>
          </cell>
        </row>
        <row r="2813">
          <cell r="D2813" t="str">
            <v>IANDÊ</v>
          </cell>
          <cell r="E2813">
            <v>44408</v>
          </cell>
          <cell r="J2813">
            <v>47.8</v>
          </cell>
          <cell r="K2813">
            <v>21.56</v>
          </cell>
          <cell r="M2813">
            <v>119.8</v>
          </cell>
        </row>
        <row r="2814">
          <cell r="D2814" t="str">
            <v>IANDÊ</v>
          </cell>
          <cell r="E2814">
            <v>44408</v>
          </cell>
          <cell r="J2814">
            <v>48</v>
          </cell>
          <cell r="K2814">
            <v>21.58</v>
          </cell>
          <cell r="M2814">
            <v>119.9</v>
          </cell>
        </row>
        <row r="2815">
          <cell r="D2815" t="str">
            <v>IANDÊ</v>
          </cell>
          <cell r="E2815">
            <v>44408</v>
          </cell>
          <cell r="J2815">
            <v>58.199999999999996</v>
          </cell>
          <cell r="K2815">
            <v>24.6999</v>
          </cell>
          <cell r="M2815">
            <v>133.07999999999998</v>
          </cell>
        </row>
        <row r="2816">
          <cell r="D2816" t="str">
            <v>IANDÊ</v>
          </cell>
          <cell r="E2816">
            <v>44408</v>
          </cell>
          <cell r="J2816">
            <v>56.05</v>
          </cell>
          <cell r="K2816">
            <v>22.94</v>
          </cell>
          <cell r="M2816">
            <v>127.42</v>
          </cell>
        </row>
        <row r="2817">
          <cell r="D2817" t="str">
            <v>IANDÊ</v>
          </cell>
          <cell r="E2817">
            <v>44408</v>
          </cell>
          <cell r="J2817">
            <v>50</v>
          </cell>
          <cell r="K2817">
            <v>21.58</v>
          </cell>
          <cell r="M2817">
            <v>119.9</v>
          </cell>
        </row>
        <row r="2818">
          <cell r="D2818" t="str">
            <v>IANDÊ</v>
          </cell>
          <cell r="E2818">
            <v>44408</v>
          </cell>
          <cell r="J2818">
            <v>50.9</v>
          </cell>
          <cell r="K2818">
            <v>21.58</v>
          </cell>
          <cell r="M2818">
            <v>119.9</v>
          </cell>
        </row>
        <row r="2819">
          <cell r="D2819" t="str">
            <v>IANDÊ</v>
          </cell>
          <cell r="E2819">
            <v>44408</v>
          </cell>
          <cell r="J2819">
            <v>158</v>
          </cell>
          <cell r="K2819">
            <v>45</v>
          </cell>
          <cell r="M2819">
            <v>250</v>
          </cell>
        </row>
        <row r="2820">
          <cell r="D2820" t="str">
            <v>IANDÊ</v>
          </cell>
          <cell r="E2820">
            <v>44408</v>
          </cell>
          <cell r="J2820">
            <v>35.700000000000003</v>
          </cell>
          <cell r="K2820">
            <v>17.98</v>
          </cell>
          <cell r="M2820">
            <v>99.9</v>
          </cell>
        </row>
        <row r="2821">
          <cell r="D2821" t="str">
            <v>IANDÊ</v>
          </cell>
          <cell r="E2821">
            <v>44408</v>
          </cell>
          <cell r="J2821">
            <v>56.9</v>
          </cell>
          <cell r="K2821">
            <v>22.5</v>
          </cell>
          <cell r="M2821">
            <v>125</v>
          </cell>
        </row>
        <row r="2822">
          <cell r="D2822" t="str">
            <v>IANDÊ</v>
          </cell>
          <cell r="E2822">
            <v>44408</v>
          </cell>
          <cell r="J2822">
            <v>56.9</v>
          </cell>
          <cell r="K2822">
            <v>22.5</v>
          </cell>
          <cell r="M2822">
            <v>125</v>
          </cell>
        </row>
        <row r="2823">
          <cell r="D2823" t="str">
            <v>IANDÊ</v>
          </cell>
          <cell r="E2823">
            <v>44408</v>
          </cell>
          <cell r="J2823">
            <v>56.9</v>
          </cell>
          <cell r="K2823">
            <v>22.5</v>
          </cell>
          <cell r="M2823">
            <v>125</v>
          </cell>
        </row>
        <row r="2824">
          <cell r="D2824" t="str">
            <v>IANDÊ</v>
          </cell>
          <cell r="E2824">
            <v>44408</v>
          </cell>
          <cell r="J2824">
            <v>29.55</v>
          </cell>
          <cell r="K2824">
            <v>16.18</v>
          </cell>
          <cell r="M2824">
            <v>89.9</v>
          </cell>
        </row>
        <row r="2825">
          <cell r="D2825" t="str">
            <v>IANDÊ</v>
          </cell>
          <cell r="E2825">
            <v>44408</v>
          </cell>
          <cell r="J2825">
            <v>38.799999999999997</v>
          </cell>
          <cell r="K2825">
            <v>17.96</v>
          </cell>
          <cell r="M2825">
            <v>99.8</v>
          </cell>
        </row>
        <row r="2826">
          <cell r="D2826" t="str">
            <v>IANDÊ</v>
          </cell>
          <cell r="E2826">
            <v>44408</v>
          </cell>
          <cell r="J2826">
            <v>28.799999999999997</v>
          </cell>
          <cell r="K2826">
            <v>15.799800000000001</v>
          </cell>
          <cell r="M2826">
            <v>87.36</v>
          </cell>
        </row>
        <row r="2827">
          <cell r="D2827" t="str">
            <v>IANDÊ</v>
          </cell>
          <cell r="E2827">
            <v>44408</v>
          </cell>
          <cell r="J2827">
            <v>39.9</v>
          </cell>
          <cell r="K2827">
            <v>17.98</v>
          </cell>
          <cell r="M2827">
            <v>99.9</v>
          </cell>
        </row>
        <row r="2828">
          <cell r="D2828" t="str">
            <v>IANDÊ</v>
          </cell>
          <cell r="E2828">
            <v>44408</v>
          </cell>
          <cell r="J2828">
            <v>37.1</v>
          </cell>
          <cell r="K2828">
            <v>17.520299999999999</v>
          </cell>
          <cell r="M2828">
            <v>96.600000000000009</v>
          </cell>
        </row>
        <row r="2829">
          <cell r="D2829" t="str">
            <v>IANDÊ</v>
          </cell>
          <cell r="E2829">
            <v>44408</v>
          </cell>
          <cell r="J2829">
            <v>24.75</v>
          </cell>
          <cell r="K2829">
            <v>14.38</v>
          </cell>
          <cell r="M2829">
            <v>79.900000000000006</v>
          </cell>
        </row>
        <row r="2830">
          <cell r="D2830" t="str">
            <v>IANDÊ</v>
          </cell>
          <cell r="E2830">
            <v>44408</v>
          </cell>
          <cell r="J2830">
            <v>45</v>
          </cell>
          <cell r="K2830">
            <v>18.72</v>
          </cell>
          <cell r="M2830">
            <v>103.67</v>
          </cell>
        </row>
        <row r="2831">
          <cell r="D2831" t="str">
            <v>IANDÊ</v>
          </cell>
          <cell r="E2831">
            <v>44408</v>
          </cell>
          <cell r="J2831">
            <v>35</v>
          </cell>
          <cell r="K2831">
            <v>16.18</v>
          </cell>
          <cell r="M2831">
            <v>89.9</v>
          </cell>
        </row>
        <row r="2832">
          <cell r="D2832" t="str">
            <v>IANDÊ</v>
          </cell>
          <cell r="E2832">
            <v>44408</v>
          </cell>
          <cell r="J2832">
            <v>113.8</v>
          </cell>
          <cell r="K2832">
            <v>47.98</v>
          </cell>
          <cell r="M2832">
            <v>199.9</v>
          </cell>
        </row>
        <row r="2833">
          <cell r="D2833" t="str">
            <v>IANDÊ</v>
          </cell>
          <cell r="E2833">
            <v>44408</v>
          </cell>
          <cell r="J2833">
            <v>48.35</v>
          </cell>
          <cell r="K2833">
            <v>49.67</v>
          </cell>
          <cell r="M2833">
            <v>135.97999999999999</v>
          </cell>
        </row>
        <row r="2834">
          <cell r="D2834" t="str">
            <v>IANDÊ</v>
          </cell>
          <cell r="E2834">
            <v>44408</v>
          </cell>
          <cell r="J2834">
            <v>44</v>
          </cell>
          <cell r="K2834">
            <v>17.98</v>
          </cell>
          <cell r="M2834">
            <v>99.9</v>
          </cell>
        </row>
        <row r="2835">
          <cell r="D2835" t="str">
            <v>IANDÊ</v>
          </cell>
          <cell r="E2835">
            <v>44408</v>
          </cell>
          <cell r="J2835">
            <v>24</v>
          </cell>
          <cell r="K2835">
            <v>13.5</v>
          </cell>
          <cell r="M2835">
            <v>75</v>
          </cell>
        </row>
        <row r="2836">
          <cell r="D2836" t="str">
            <v>IANDÊ</v>
          </cell>
          <cell r="E2836">
            <v>44408</v>
          </cell>
          <cell r="J2836">
            <v>52.9</v>
          </cell>
          <cell r="K2836">
            <v>19.78</v>
          </cell>
          <cell r="M2836">
            <v>109.9</v>
          </cell>
        </row>
        <row r="2837">
          <cell r="D2837" t="str">
            <v>IANDÊ</v>
          </cell>
          <cell r="E2837">
            <v>44408</v>
          </cell>
          <cell r="J2837">
            <v>36.9</v>
          </cell>
          <cell r="K2837">
            <v>16.18</v>
          </cell>
          <cell r="M2837">
            <v>89.9</v>
          </cell>
        </row>
        <row r="2838">
          <cell r="D2838" t="str">
            <v>IANDÊ</v>
          </cell>
          <cell r="E2838">
            <v>44408</v>
          </cell>
          <cell r="J2838">
            <v>50</v>
          </cell>
          <cell r="K2838">
            <v>18.989999999999998</v>
          </cell>
          <cell r="M2838">
            <v>105.51</v>
          </cell>
        </row>
        <row r="2839">
          <cell r="D2839" t="str">
            <v>IANDÊ</v>
          </cell>
          <cell r="E2839">
            <v>44408</v>
          </cell>
          <cell r="J2839">
            <v>66</v>
          </cell>
          <cell r="K2839">
            <v>22.5</v>
          </cell>
          <cell r="M2839">
            <v>125</v>
          </cell>
        </row>
        <row r="2840">
          <cell r="D2840" t="str">
            <v>IANDÊ</v>
          </cell>
          <cell r="E2840">
            <v>44408</v>
          </cell>
          <cell r="J2840">
            <v>66</v>
          </cell>
          <cell r="K2840">
            <v>22.5</v>
          </cell>
          <cell r="M2840">
            <v>125</v>
          </cell>
        </row>
        <row r="2841">
          <cell r="D2841" t="str">
            <v>IANDÊ</v>
          </cell>
          <cell r="E2841">
            <v>44408</v>
          </cell>
          <cell r="J2841">
            <v>66</v>
          </cell>
          <cell r="K2841">
            <v>22.5</v>
          </cell>
          <cell r="M2841">
            <v>125</v>
          </cell>
        </row>
        <row r="2842">
          <cell r="D2842" t="str">
            <v>IANDÊ</v>
          </cell>
          <cell r="E2842">
            <v>44408</v>
          </cell>
          <cell r="J2842">
            <v>66</v>
          </cell>
          <cell r="K2842">
            <v>22.5</v>
          </cell>
          <cell r="M2842">
            <v>125</v>
          </cell>
        </row>
        <row r="2843">
          <cell r="D2843" t="str">
            <v>IANDÊ</v>
          </cell>
          <cell r="E2843">
            <v>44408</v>
          </cell>
          <cell r="J2843">
            <v>66</v>
          </cell>
          <cell r="K2843">
            <v>22.5</v>
          </cell>
          <cell r="M2843">
            <v>125</v>
          </cell>
        </row>
        <row r="2844">
          <cell r="D2844" t="str">
            <v>IANDÊ</v>
          </cell>
          <cell r="E2844">
            <v>44408</v>
          </cell>
          <cell r="J2844">
            <v>66</v>
          </cell>
          <cell r="K2844">
            <v>22.5</v>
          </cell>
          <cell r="M2844">
            <v>125</v>
          </cell>
        </row>
        <row r="2845">
          <cell r="D2845" t="str">
            <v>IANDÊ</v>
          </cell>
          <cell r="E2845">
            <v>44408</v>
          </cell>
          <cell r="J2845">
            <v>66</v>
          </cell>
          <cell r="K2845">
            <v>22.5</v>
          </cell>
          <cell r="M2845">
            <v>125</v>
          </cell>
        </row>
        <row r="2846">
          <cell r="D2846" t="str">
            <v>IANDÊ</v>
          </cell>
          <cell r="E2846">
            <v>44408</v>
          </cell>
          <cell r="J2846">
            <v>49.9</v>
          </cell>
          <cell r="K2846">
            <v>18.89</v>
          </cell>
          <cell r="M2846">
            <v>104.93</v>
          </cell>
        </row>
        <row r="2847">
          <cell r="D2847" t="str">
            <v>IANDÊ</v>
          </cell>
          <cell r="E2847">
            <v>44408</v>
          </cell>
          <cell r="J2847">
            <v>29.9</v>
          </cell>
          <cell r="K2847">
            <v>14.38</v>
          </cell>
          <cell r="M2847">
            <v>79.900000000000006</v>
          </cell>
        </row>
        <row r="2848">
          <cell r="D2848" t="str">
            <v>IANDÊ</v>
          </cell>
          <cell r="E2848">
            <v>44408</v>
          </cell>
          <cell r="J2848">
            <v>54.9</v>
          </cell>
          <cell r="K2848">
            <v>19.78</v>
          </cell>
          <cell r="M2848">
            <v>109.9</v>
          </cell>
        </row>
        <row r="2849">
          <cell r="D2849" t="str">
            <v>IANDÊ</v>
          </cell>
          <cell r="E2849">
            <v>44408</v>
          </cell>
          <cell r="J2849">
            <v>22.2</v>
          </cell>
          <cell r="K2849">
            <v>12.58</v>
          </cell>
          <cell r="M2849">
            <v>69.900000000000006</v>
          </cell>
        </row>
        <row r="2850">
          <cell r="D2850" t="str">
            <v>IANDÊ</v>
          </cell>
          <cell r="E2850">
            <v>44408</v>
          </cell>
          <cell r="J2850">
            <v>58.9</v>
          </cell>
          <cell r="K2850">
            <v>20.58</v>
          </cell>
          <cell r="M2850">
            <v>114.31</v>
          </cell>
        </row>
        <row r="2851">
          <cell r="D2851" t="str">
            <v>IANDÊ</v>
          </cell>
          <cell r="E2851">
            <v>44408</v>
          </cell>
          <cell r="J2851">
            <v>67.900000000000006</v>
          </cell>
          <cell r="K2851">
            <v>57.56</v>
          </cell>
          <cell r="M2851">
            <v>159.9</v>
          </cell>
        </row>
        <row r="2852">
          <cell r="D2852" t="str">
            <v>IANDÊ</v>
          </cell>
          <cell r="E2852">
            <v>44408</v>
          </cell>
          <cell r="J2852">
            <v>51.21</v>
          </cell>
          <cell r="K2852">
            <v>19.64</v>
          </cell>
          <cell r="M2852">
            <v>105.16</v>
          </cell>
        </row>
        <row r="2853">
          <cell r="D2853" t="str">
            <v>IANDÊ</v>
          </cell>
          <cell r="E2853">
            <v>44408</v>
          </cell>
          <cell r="J2853">
            <v>43</v>
          </cell>
          <cell r="K2853">
            <v>17.02</v>
          </cell>
          <cell r="M2853">
            <v>94.24</v>
          </cell>
        </row>
        <row r="2854">
          <cell r="D2854" t="str">
            <v>IANDÊ</v>
          </cell>
          <cell r="E2854">
            <v>44408</v>
          </cell>
          <cell r="J2854">
            <v>47.8</v>
          </cell>
          <cell r="K2854">
            <v>17.96</v>
          </cell>
          <cell r="M2854">
            <v>99.8</v>
          </cell>
        </row>
        <row r="2855">
          <cell r="D2855" t="str">
            <v>IANDÊ</v>
          </cell>
          <cell r="E2855">
            <v>44408</v>
          </cell>
          <cell r="J2855">
            <v>347.6</v>
          </cell>
          <cell r="K2855">
            <v>111.29</v>
          </cell>
          <cell r="M2855">
            <v>492.92</v>
          </cell>
        </row>
        <row r="2856">
          <cell r="D2856" t="str">
            <v>IANDÊ</v>
          </cell>
          <cell r="E2856">
            <v>44408</v>
          </cell>
          <cell r="J2856">
            <v>31.5</v>
          </cell>
          <cell r="K2856">
            <v>14.38</v>
          </cell>
          <cell r="M2856">
            <v>79.900000000000006</v>
          </cell>
        </row>
        <row r="2857">
          <cell r="D2857" t="str">
            <v>IANDÊ</v>
          </cell>
          <cell r="E2857">
            <v>44408</v>
          </cell>
          <cell r="J2857">
            <v>23.5</v>
          </cell>
          <cell r="K2857">
            <v>12.69</v>
          </cell>
          <cell r="M2857">
            <v>70.05</v>
          </cell>
        </row>
        <row r="2858">
          <cell r="D2858" t="str">
            <v>IANDÊ</v>
          </cell>
          <cell r="E2858">
            <v>44408</v>
          </cell>
          <cell r="J2858">
            <v>34</v>
          </cell>
          <cell r="K2858">
            <v>14.36</v>
          </cell>
          <cell r="M2858">
            <v>79.8</v>
          </cell>
        </row>
        <row r="2859">
          <cell r="D2859" t="str">
            <v>IANDÊ</v>
          </cell>
          <cell r="E2859">
            <v>44408</v>
          </cell>
          <cell r="J2859">
            <v>69.900000000000006</v>
          </cell>
          <cell r="K2859">
            <v>22.56</v>
          </cell>
          <cell r="M2859">
            <v>123.65</v>
          </cell>
        </row>
        <row r="2860">
          <cell r="D2860" t="str">
            <v>IANDÊ</v>
          </cell>
          <cell r="E2860">
            <v>44408</v>
          </cell>
          <cell r="J2860">
            <v>71.900000000000006</v>
          </cell>
          <cell r="K2860">
            <v>22.5</v>
          </cell>
          <cell r="M2860">
            <v>125</v>
          </cell>
        </row>
        <row r="2861">
          <cell r="D2861" t="str">
            <v>IANDÊ</v>
          </cell>
          <cell r="E2861">
            <v>44408</v>
          </cell>
          <cell r="J2861">
            <v>55.44</v>
          </cell>
          <cell r="K2861">
            <v>19.079999999999998</v>
          </cell>
          <cell r="M2861">
            <v>105.1</v>
          </cell>
        </row>
        <row r="2862">
          <cell r="D2862" t="str">
            <v>IANDÊ</v>
          </cell>
          <cell r="E2862">
            <v>44408</v>
          </cell>
          <cell r="J2862">
            <v>27.9</v>
          </cell>
          <cell r="K2862">
            <v>12.58</v>
          </cell>
          <cell r="M2862">
            <v>69.900000000000006</v>
          </cell>
        </row>
        <row r="2863">
          <cell r="D2863" t="str">
            <v>IANDÊ</v>
          </cell>
          <cell r="E2863">
            <v>44408</v>
          </cell>
          <cell r="J2863">
            <v>19.8</v>
          </cell>
          <cell r="K2863">
            <v>10.8</v>
          </cell>
          <cell r="M2863">
            <v>59.99</v>
          </cell>
        </row>
        <row r="2864">
          <cell r="D2864" t="str">
            <v>IANDÊ</v>
          </cell>
          <cell r="E2864">
            <v>44408</v>
          </cell>
          <cell r="J2864">
            <v>19.8</v>
          </cell>
          <cell r="K2864">
            <v>10.8</v>
          </cell>
          <cell r="M2864">
            <v>59.99</v>
          </cell>
        </row>
        <row r="2865">
          <cell r="D2865" t="str">
            <v>IANDÊ</v>
          </cell>
          <cell r="E2865">
            <v>44408</v>
          </cell>
          <cell r="J2865">
            <v>42.9</v>
          </cell>
          <cell r="K2865">
            <v>15.82</v>
          </cell>
          <cell r="M2865">
            <v>87.91</v>
          </cell>
        </row>
        <row r="2866">
          <cell r="D2866" t="str">
            <v>IANDÊ</v>
          </cell>
          <cell r="E2866">
            <v>44408</v>
          </cell>
          <cell r="J2866">
            <v>24.9</v>
          </cell>
          <cell r="K2866">
            <v>11.8</v>
          </cell>
          <cell r="M2866">
            <v>65.290000000000006</v>
          </cell>
        </row>
        <row r="2867">
          <cell r="D2867" t="str">
            <v>IANDÊ</v>
          </cell>
          <cell r="E2867">
            <v>44408</v>
          </cell>
          <cell r="J2867">
            <v>30.87</v>
          </cell>
          <cell r="K2867">
            <v>12.94</v>
          </cell>
          <cell r="M2867">
            <v>71.91</v>
          </cell>
        </row>
        <row r="2868">
          <cell r="D2868" t="str">
            <v>IANDÊ</v>
          </cell>
          <cell r="E2868">
            <v>44408</v>
          </cell>
          <cell r="J2868">
            <v>20</v>
          </cell>
          <cell r="K2868">
            <v>10.48</v>
          </cell>
          <cell r="M2868">
            <v>58.2</v>
          </cell>
        </row>
        <row r="2869">
          <cell r="D2869" t="str">
            <v>IANDÊ</v>
          </cell>
          <cell r="E2869">
            <v>44408</v>
          </cell>
          <cell r="J2869">
            <v>29.9</v>
          </cell>
          <cell r="K2869">
            <v>12.58</v>
          </cell>
          <cell r="M2869">
            <v>69.900000000000006</v>
          </cell>
        </row>
        <row r="2870">
          <cell r="D2870" t="str">
            <v>IANDÊ</v>
          </cell>
          <cell r="E2870">
            <v>44408</v>
          </cell>
          <cell r="J2870">
            <v>29.9</v>
          </cell>
          <cell r="K2870">
            <v>12.58</v>
          </cell>
          <cell r="M2870">
            <v>69.900000000000006</v>
          </cell>
        </row>
        <row r="2871">
          <cell r="D2871" t="str">
            <v>IANDÊ</v>
          </cell>
          <cell r="E2871">
            <v>44408</v>
          </cell>
          <cell r="J2871">
            <v>36</v>
          </cell>
          <cell r="K2871">
            <v>14.84</v>
          </cell>
          <cell r="M2871">
            <v>77.92</v>
          </cell>
        </row>
        <row r="2872">
          <cell r="D2872" t="str">
            <v>IANDÊ</v>
          </cell>
          <cell r="E2872">
            <v>44408</v>
          </cell>
          <cell r="J2872">
            <v>38.72</v>
          </cell>
          <cell r="K2872">
            <v>14.36</v>
          </cell>
          <cell r="M2872">
            <v>79.8</v>
          </cell>
        </row>
        <row r="2873">
          <cell r="D2873" t="str">
            <v>IANDÊ</v>
          </cell>
          <cell r="E2873">
            <v>44408</v>
          </cell>
          <cell r="J2873">
            <v>23.9</v>
          </cell>
          <cell r="K2873">
            <v>10.78</v>
          </cell>
          <cell r="M2873">
            <v>59.9</v>
          </cell>
        </row>
        <row r="2874">
          <cell r="D2874" t="str">
            <v>IANDÊ</v>
          </cell>
          <cell r="E2874">
            <v>44408</v>
          </cell>
          <cell r="J2874">
            <v>56.9</v>
          </cell>
          <cell r="K2874">
            <v>17.989999999999998</v>
          </cell>
          <cell r="M2874">
            <v>99.95</v>
          </cell>
        </row>
        <row r="2875">
          <cell r="D2875" t="str">
            <v>IANDÊ</v>
          </cell>
          <cell r="E2875">
            <v>44408</v>
          </cell>
          <cell r="J2875">
            <v>24</v>
          </cell>
          <cell r="K2875">
            <v>10.74</v>
          </cell>
          <cell r="M2875">
            <v>59.699999999999996</v>
          </cell>
        </row>
        <row r="2876">
          <cell r="D2876" t="str">
            <v>IANDÊ</v>
          </cell>
          <cell r="E2876">
            <v>44408</v>
          </cell>
          <cell r="J2876">
            <v>16.62</v>
          </cell>
          <cell r="K2876">
            <v>8.98</v>
          </cell>
          <cell r="M2876">
            <v>49.9</v>
          </cell>
        </row>
        <row r="2877">
          <cell r="D2877" t="str">
            <v>IANDÊ</v>
          </cell>
          <cell r="E2877">
            <v>44408</v>
          </cell>
          <cell r="J2877">
            <v>72.900000000000006</v>
          </cell>
          <cell r="K2877">
            <v>21.29</v>
          </cell>
          <cell r="M2877">
            <v>117.92</v>
          </cell>
        </row>
        <row r="2878">
          <cell r="D2878" t="str">
            <v>IANDÊ</v>
          </cell>
          <cell r="E2878">
            <v>44408</v>
          </cell>
          <cell r="J2878">
            <v>50</v>
          </cell>
          <cell r="K2878">
            <v>17.39</v>
          </cell>
          <cell r="M2878">
            <v>91</v>
          </cell>
        </row>
        <row r="2879">
          <cell r="D2879" t="str">
            <v>IANDÊ</v>
          </cell>
          <cell r="E2879">
            <v>44408</v>
          </cell>
          <cell r="J2879">
            <v>50.9</v>
          </cell>
          <cell r="K2879">
            <v>16.18</v>
          </cell>
          <cell r="M2879">
            <v>89.9</v>
          </cell>
        </row>
        <row r="2880">
          <cell r="D2880" t="str">
            <v>IANDÊ</v>
          </cell>
          <cell r="E2880">
            <v>44408</v>
          </cell>
          <cell r="J2880">
            <v>23.5</v>
          </cell>
          <cell r="K2880">
            <v>10.149999999999999</v>
          </cell>
          <cell r="M2880">
            <v>56.050000000000004</v>
          </cell>
        </row>
        <row r="2881">
          <cell r="D2881" t="str">
            <v>IANDÊ</v>
          </cell>
          <cell r="E2881">
            <v>44408</v>
          </cell>
          <cell r="J2881">
            <v>18.79</v>
          </cell>
          <cell r="K2881">
            <v>8.98</v>
          </cell>
          <cell r="M2881">
            <v>49.9</v>
          </cell>
        </row>
        <row r="2882">
          <cell r="D2882" t="str">
            <v>IANDÊ</v>
          </cell>
          <cell r="E2882">
            <v>44408</v>
          </cell>
          <cell r="J2882">
            <v>19</v>
          </cell>
          <cell r="K2882">
            <v>8.98</v>
          </cell>
          <cell r="M2882">
            <v>49.9</v>
          </cell>
        </row>
        <row r="2883">
          <cell r="D2883" t="str">
            <v>IANDÊ</v>
          </cell>
          <cell r="E2883">
            <v>44408</v>
          </cell>
          <cell r="J2883">
            <v>26.9</v>
          </cell>
          <cell r="K2883">
            <v>10.7</v>
          </cell>
          <cell r="M2883">
            <v>59.42</v>
          </cell>
        </row>
        <row r="2884">
          <cell r="D2884" t="str">
            <v>IANDÊ</v>
          </cell>
          <cell r="E2884">
            <v>44408</v>
          </cell>
          <cell r="J2884">
            <v>19.399999999999999</v>
          </cell>
          <cell r="K2884">
            <v>8.98</v>
          </cell>
          <cell r="M2884">
            <v>49.9</v>
          </cell>
        </row>
        <row r="2885">
          <cell r="D2885" t="str">
            <v>IANDÊ</v>
          </cell>
          <cell r="E2885">
            <v>44408</v>
          </cell>
          <cell r="J2885">
            <v>12.9</v>
          </cell>
          <cell r="K2885">
            <v>7.2</v>
          </cell>
          <cell r="M2885">
            <v>39.99</v>
          </cell>
        </row>
        <row r="2886">
          <cell r="D2886" t="str">
            <v>IANDÊ</v>
          </cell>
          <cell r="E2886">
            <v>44408</v>
          </cell>
          <cell r="J2886">
            <v>12.99</v>
          </cell>
          <cell r="K2886">
            <v>7.18</v>
          </cell>
          <cell r="M2886">
            <v>39.9</v>
          </cell>
        </row>
        <row r="2887">
          <cell r="D2887" t="str">
            <v>IANDÊ</v>
          </cell>
          <cell r="E2887">
            <v>44408</v>
          </cell>
          <cell r="J2887">
            <v>21.78</v>
          </cell>
          <cell r="K2887">
            <v>9</v>
          </cell>
          <cell r="M2887">
            <v>50</v>
          </cell>
        </row>
        <row r="2888">
          <cell r="D2888" t="str">
            <v>IANDÊ</v>
          </cell>
          <cell r="E2888">
            <v>44408</v>
          </cell>
          <cell r="J2888">
            <v>34.950000000000003</v>
          </cell>
          <cell r="K2888">
            <v>11.92</v>
          </cell>
          <cell r="M2888">
            <v>65.989999999999995</v>
          </cell>
        </row>
        <row r="2889">
          <cell r="D2889" t="str">
            <v>IANDÊ</v>
          </cell>
          <cell r="E2889">
            <v>44408</v>
          </cell>
          <cell r="J2889">
            <v>13.79</v>
          </cell>
          <cell r="K2889">
            <v>7.18</v>
          </cell>
          <cell r="M2889">
            <v>39.9</v>
          </cell>
        </row>
        <row r="2890">
          <cell r="D2890" t="str">
            <v>IANDÊ</v>
          </cell>
          <cell r="E2890">
            <v>44408</v>
          </cell>
          <cell r="J2890">
            <v>15</v>
          </cell>
          <cell r="K2890">
            <v>7.18</v>
          </cell>
          <cell r="M2890">
            <v>39.9</v>
          </cell>
        </row>
        <row r="2891">
          <cell r="D2891" t="str">
            <v>IANDÊ</v>
          </cell>
          <cell r="E2891">
            <v>44408</v>
          </cell>
          <cell r="J2891">
            <v>474</v>
          </cell>
          <cell r="K2891">
            <v>107.88</v>
          </cell>
          <cell r="M2891">
            <v>599.40000000000009</v>
          </cell>
        </row>
        <row r="2892">
          <cell r="D2892" t="str">
            <v>IANDÊ</v>
          </cell>
          <cell r="E2892">
            <v>44408</v>
          </cell>
          <cell r="J2892">
            <v>23.9</v>
          </cell>
          <cell r="K2892">
            <v>8.98</v>
          </cell>
          <cell r="M2892">
            <v>49.9</v>
          </cell>
        </row>
        <row r="2893">
          <cell r="D2893" t="str">
            <v>IANDÊ</v>
          </cell>
          <cell r="E2893">
            <v>44408</v>
          </cell>
          <cell r="J2893">
            <v>170.7</v>
          </cell>
          <cell r="K2893">
            <v>42.140099999999997</v>
          </cell>
          <cell r="M2893">
            <v>227.45999999999998</v>
          </cell>
        </row>
        <row r="2894">
          <cell r="D2894" t="str">
            <v>IANDÊ</v>
          </cell>
          <cell r="E2894">
            <v>44408</v>
          </cell>
          <cell r="J2894">
            <v>35.9</v>
          </cell>
          <cell r="K2894">
            <v>12.33</v>
          </cell>
          <cell r="M2894">
            <v>61.81</v>
          </cell>
        </row>
        <row r="2895">
          <cell r="D2895" t="str">
            <v>IANDÊ</v>
          </cell>
          <cell r="E2895">
            <v>44408</v>
          </cell>
          <cell r="J2895">
            <v>14.9</v>
          </cell>
          <cell r="K2895">
            <v>5.92</v>
          </cell>
          <cell r="M2895">
            <v>32.9</v>
          </cell>
        </row>
        <row r="2896">
          <cell r="D2896" t="str">
            <v>IANDÊ</v>
          </cell>
          <cell r="E2896">
            <v>44408</v>
          </cell>
          <cell r="J2896">
            <v>52.9</v>
          </cell>
          <cell r="K2896">
            <v>14.93</v>
          </cell>
          <cell r="M2896">
            <v>79.48</v>
          </cell>
        </row>
        <row r="2897">
          <cell r="D2897" t="str">
            <v>IANDÊ</v>
          </cell>
          <cell r="E2897">
            <v>44408</v>
          </cell>
          <cell r="J2897">
            <v>23.5</v>
          </cell>
          <cell r="K2897">
            <v>9.9600000000000009</v>
          </cell>
          <cell r="M2897">
            <v>44.39</v>
          </cell>
        </row>
        <row r="2898">
          <cell r="D2898" t="str">
            <v>IANDÊ</v>
          </cell>
          <cell r="E2898">
            <v>44408</v>
          </cell>
          <cell r="J2898">
            <v>16</v>
          </cell>
          <cell r="K2898">
            <v>6.27</v>
          </cell>
          <cell r="M2898">
            <v>33.18</v>
          </cell>
        </row>
        <row r="2899">
          <cell r="D2899" t="str">
            <v>IANDÊ</v>
          </cell>
          <cell r="E2899">
            <v>44408</v>
          </cell>
          <cell r="J2899">
            <v>41.9</v>
          </cell>
          <cell r="K2899">
            <v>12.08</v>
          </cell>
          <cell r="M2899">
            <v>64.69</v>
          </cell>
        </row>
        <row r="2900">
          <cell r="D2900" t="str">
            <v>IANDÊ</v>
          </cell>
          <cell r="E2900">
            <v>44408</v>
          </cell>
          <cell r="J2900">
            <v>46.9</v>
          </cell>
          <cell r="K2900">
            <v>32.36</v>
          </cell>
          <cell r="M2900">
            <v>89.91</v>
          </cell>
        </row>
        <row r="2901">
          <cell r="D2901" t="str">
            <v>IANDÊ</v>
          </cell>
          <cell r="E2901">
            <v>44408</v>
          </cell>
          <cell r="J2901">
            <v>39.9</v>
          </cell>
          <cell r="K2901">
            <v>12.45</v>
          </cell>
          <cell r="M2901">
            <v>62.93</v>
          </cell>
        </row>
        <row r="2902">
          <cell r="D2902" t="str">
            <v>IANDÊ</v>
          </cell>
          <cell r="E2902">
            <v>44408</v>
          </cell>
          <cell r="J2902">
            <v>14.3</v>
          </cell>
          <cell r="K2902">
            <v>5.38</v>
          </cell>
          <cell r="M2902">
            <v>29.9</v>
          </cell>
        </row>
        <row r="2903">
          <cell r="D2903" t="str">
            <v>IANDÊ</v>
          </cell>
          <cell r="E2903">
            <v>44408</v>
          </cell>
          <cell r="J2903">
            <v>14.3</v>
          </cell>
          <cell r="K2903">
            <v>5.38</v>
          </cell>
          <cell r="M2903">
            <v>29.9</v>
          </cell>
        </row>
        <row r="2904">
          <cell r="D2904" t="str">
            <v>IANDÊ</v>
          </cell>
          <cell r="E2904">
            <v>44408</v>
          </cell>
          <cell r="J2904">
            <v>9.4</v>
          </cell>
          <cell r="K2904">
            <v>4.17</v>
          </cell>
          <cell r="M2904">
            <v>23.1</v>
          </cell>
        </row>
        <row r="2905">
          <cell r="D2905" t="str">
            <v>IANDÊ</v>
          </cell>
          <cell r="E2905">
            <v>44408</v>
          </cell>
          <cell r="J2905">
            <v>23.76</v>
          </cell>
          <cell r="K2905">
            <v>7.18</v>
          </cell>
          <cell r="M2905">
            <v>39.9</v>
          </cell>
        </row>
        <row r="2906">
          <cell r="D2906" t="str">
            <v>IANDÊ</v>
          </cell>
          <cell r="E2906">
            <v>44408</v>
          </cell>
          <cell r="J2906">
            <v>7.5</v>
          </cell>
          <cell r="K2906">
            <v>3.58</v>
          </cell>
          <cell r="M2906">
            <v>19.899999999999999</v>
          </cell>
        </row>
        <row r="2907">
          <cell r="D2907" t="str">
            <v>IANDÊ</v>
          </cell>
          <cell r="E2907">
            <v>44408</v>
          </cell>
          <cell r="J2907">
            <v>7.5</v>
          </cell>
          <cell r="K2907">
            <v>3.58</v>
          </cell>
          <cell r="M2907">
            <v>19.899999999999999</v>
          </cell>
        </row>
        <row r="2908">
          <cell r="D2908" t="str">
            <v>IANDÊ</v>
          </cell>
          <cell r="E2908">
            <v>44408</v>
          </cell>
          <cell r="J2908">
            <v>7.5</v>
          </cell>
          <cell r="K2908">
            <v>3.58</v>
          </cell>
          <cell r="M2908">
            <v>19.899999999999999</v>
          </cell>
        </row>
        <row r="2909">
          <cell r="D2909" t="str">
            <v>IANDÊ</v>
          </cell>
          <cell r="E2909">
            <v>44408</v>
          </cell>
          <cell r="J2909">
            <v>7.5</v>
          </cell>
          <cell r="K2909">
            <v>3.58</v>
          </cell>
          <cell r="M2909">
            <v>19.899999999999999</v>
          </cell>
        </row>
        <row r="2910">
          <cell r="D2910" t="str">
            <v>IANDÊ</v>
          </cell>
          <cell r="E2910">
            <v>44408</v>
          </cell>
          <cell r="J2910">
            <v>8</v>
          </cell>
          <cell r="K2910">
            <v>3.58</v>
          </cell>
          <cell r="M2910">
            <v>19.899999999999999</v>
          </cell>
        </row>
        <row r="2911">
          <cell r="D2911" t="str">
            <v>IANDÊ</v>
          </cell>
          <cell r="E2911">
            <v>44408</v>
          </cell>
          <cell r="J2911">
            <v>8.99</v>
          </cell>
          <cell r="K2911">
            <v>3.63</v>
          </cell>
          <cell r="M2911">
            <v>20.149999999999999</v>
          </cell>
        </row>
        <row r="2912">
          <cell r="D2912" t="str">
            <v>IANDÊ</v>
          </cell>
          <cell r="E2912">
            <v>44408</v>
          </cell>
          <cell r="J2912">
            <v>4.8</v>
          </cell>
          <cell r="K2912">
            <v>2.7</v>
          </cell>
          <cell r="M2912">
            <v>15</v>
          </cell>
        </row>
        <row r="2913">
          <cell r="D2913" t="str">
            <v>IANDÊ</v>
          </cell>
          <cell r="E2913">
            <v>44408</v>
          </cell>
          <cell r="J2913">
            <v>7.5</v>
          </cell>
          <cell r="K2913">
            <v>3.22</v>
          </cell>
          <cell r="M2913">
            <v>17.91</v>
          </cell>
        </row>
        <row r="2914">
          <cell r="D2914" t="str">
            <v>IANDÊ</v>
          </cell>
          <cell r="E2914">
            <v>44408</v>
          </cell>
          <cell r="J2914">
            <v>4.7</v>
          </cell>
          <cell r="K2914">
            <v>2.56</v>
          </cell>
          <cell r="M2914">
            <v>14.15</v>
          </cell>
        </row>
        <row r="2915">
          <cell r="D2915" t="str">
            <v>IANDÊ</v>
          </cell>
          <cell r="E2915">
            <v>44408</v>
          </cell>
          <cell r="J2915">
            <v>66.900000000000006</v>
          </cell>
          <cell r="K2915">
            <v>16.190000000000001</v>
          </cell>
          <cell r="M2915">
            <v>89.95</v>
          </cell>
        </row>
        <row r="2916">
          <cell r="D2916" t="str">
            <v>IANDÊ</v>
          </cell>
          <cell r="E2916">
            <v>44408</v>
          </cell>
          <cell r="J2916">
            <v>9.9</v>
          </cell>
          <cell r="K2916">
            <v>3.58</v>
          </cell>
          <cell r="M2916">
            <v>19.899999999999999</v>
          </cell>
        </row>
        <row r="2917">
          <cell r="D2917" t="str">
            <v>IANDÊ</v>
          </cell>
          <cell r="E2917">
            <v>44408</v>
          </cell>
          <cell r="J2917">
            <v>3.9</v>
          </cell>
          <cell r="K2917">
            <v>2.16</v>
          </cell>
          <cell r="M2917">
            <v>12</v>
          </cell>
        </row>
        <row r="2918">
          <cell r="D2918" t="str">
            <v>IANDÊ</v>
          </cell>
          <cell r="E2918">
            <v>44408</v>
          </cell>
          <cell r="J2918">
            <v>66</v>
          </cell>
          <cell r="K2918">
            <v>17.510000000000002</v>
          </cell>
          <cell r="M2918">
            <v>89.34</v>
          </cell>
        </row>
        <row r="2919">
          <cell r="D2919" t="str">
            <v>IANDÊ</v>
          </cell>
          <cell r="E2919">
            <v>44408</v>
          </cell>
          <cell r="J2919">
            <v>4.7</v>
          </cell>
          <cell r="K2919">
            <v>2.0299999999999998</v>
          </cell>
          <cell r="M2919">
            <v>11.21</v>
          </cell>
        </row>
        <row r="2920">
          <cell r="D2920" t="str">
            <v>IANDÊ</v>
          </cell>
          <cell r="E2920">
            <v>44408</v>
          </cell>
          <cell r="J2920">
            <v>79.8</v>
          </cell>
          <cell r="K2920">
            <v>21.83</v>
          </cell>
          <cell r="M2920">
            <v>105.84</v>
          </cell>
        </row>
        <row r="2921">
          <cell r="D2921" t="str">
            <v>IANDÊ</v>
          </cell>
          <cell r="E2921">
            <v>44408</v>
          </cell>
          <cell r="J2921">
            <v>50</v>
          </cell>
          <cell r="K2921">
            <v>11.92</v>
          </cell>
          <cell r="M2921">
            <v>65.989999999999995</v>
          </cell>
        </row>
        <row r="2922">
          <cell r="D2922" t="str">
            <v>IANDÊ</v>
          </cell>
          <cell r="E2922">
            <v>44408</v>
          </cell>
          <cell r="J2922">
            <v>49.9</v>
          </cell>
          <cell r="K2922">
            <v>16.79</v>
          </cell>
          <cell r="M2922">
            <v>69.95</v>
          </cell>
        </row>
        <row r="2923">
          <cell r="D2923" t="str">
            <v>IANDÊ</v>
          </cell>
          <cell r="E2923">
            <v>44408</v>
          </cell>
          <cell r="J2923">
            <v>7.9</v>
          </cell>
          <cell r="K2923">
            <v>2.71</v>
          </cell>
          <cell r="M2923">
            <v>13.48</v>
          </cell>
        </row>
        <row r="2924">
          <cell r="D2924" t="str">
            <v>IANDÊ</v>
          </cell>
          <cell r="E2924">
            <v>44408</v>
          </cell>
          <cell r="J2924">
            <v>52.9</v>
          </cell>
          <cell r="K2924">
            <v>12.23</v>
          </cell>
          <cell r="M2924">
            <v>67.95</v>
          </cell>
        </row>
        <row r="2925">
          <cell r="D2925" t="str">
            <v>IANDÊ</v>
          </cell>
          <cell r="E2925">
            <v>44408</v>
          </cell>
          <cell r="J2925">
            <v>66.900000000000006</v>
          </cell>
          <cell r="K2925">
            <v>21.59</v>
          </cell>
          <cell r="M2925">
            <v>89.95</v>
          </cell>
        </row>
        <row r="2926">
          <cell r="D2926" t="str">
            <v>IANDÊ</v>
          </cell>
          <cell r="E2926">
            <v>44408</v>
          </cell>
          <cell r="J2926">
            <v>29.9</v>
          </cell>
          <cell r="K2926">
            <v>7.24</v>
          </cell>
          <cell r="M2926">
            <v>37.869999999999997</v>
          </cell>
        </row>
        <row r="2927">
          <cell r="D2927" t="str">
            <v>IANDÊ</v>
          </cell>
          <cell r="E2927">
            <v>44408</v>
          </cell>
          <cell r="J2927">
            <v>0</v>
          </cell>
          <cell r="K2927">
            <v>0</v>
          </cell>
          <cell r="M2927">
            <v>0</v>
          </cell>
        </row>
        <row r="2928">
          <cell r="D2928" t="str">
            <v>IANDÊ</v>
          </cell>
          <cell r="E2928">
            <v>44408</v>
          </cell>
          <cell r="J2928">
            <v>0</v>
          </cell>
          <cell r="K2928">
            <v>0</v>
          </cell>
          <cell r="M2928">
            <v>0</v>
          </cell>
        </row>
        <row r="2929">
          <cell r="D2929" t="str">
            <v>IANDÊ</v>
          </cell>
          <cell r="E2929">
            <v>44408</v>
          </cell>
          <cell r="J2929">
            <v>49.9</v>
          </cell>
          <cell r="K2929">
            <v>10.79</v>
          </cell>
          <cell r="M2929">
            <v>59.95</v>
          </cell>
        </row>
        <row r="2930">
          <cell r="D2930" t="str">
            <v>IANDÊ</v>
          </cell>
          <cell r="E2930">
            <v>44408</v>
          </cell>
          <cell r="J2930">
            <v>113.8</v>
          </cell>
          <cell r="K2930">
            <v>26.33</v>
          </cell>
          <cell r="M2930">
            <v>138.6</v>
          </cell>
        </row>
        <row r="2931">
          <cell r="D2931" t="str">
            <v>IANDÊ</v>
          </cell>
          <cell r="E2931">
            <v>44408</v>
          </cell>
          <cell r="J2931">
            <v>43.9</v>
          </cell>
          <cell r="K2931">
            <v>8.99</v>
          </cell>
          <cell r="M2931">
            <v>49.95</v>
          </cell>
        </row>
        <row r="2932">
          <cell r="D2932" t="str">
            <v>IANDÊ</v>
          </cell>
          <cell r="E2932">
            <v>44408</v>
          </cell>
          <cell r="J2932">
            <v>33.71</v>
          </cell>
          <cell r="K2932">
            <v>9.59</v>
          </cell>
          <cell r="M2932">
            <v>39.950000000000003</v>
          </cell>
        </row>
        <row r="2933">
          <cell r="D2933" t="str">
            <v>IANDÊ</v>
          </cell>
          <cell r="E2933">
            <v>44408</v>
          </cell>
          <cell r="J2933">
            <v>782.1</v>
          </cell>
          <cell r="K2933">
            <v>161.82990000000001</v>
          </cell>
          <cell r="M2933">
            <v>899.1</v>
          </cell>
        </row>
        <row r="2934">
          <cell r="D2934" t="str">
            <v>IANDÊ</v>
          </cell>
          <cell r="E2934">
            <v>44408</v>
          </cell>
          <cell r="J2934">
            <v>-52.9</v>
          </cell>
          <cell r="K2934">
            <v>0</v>
          </cell>
          <cell r="M2934">
            <v>-109.9</v>
          </cell>
        </row>
        <row r="2935">
          <cell r="D2935" t="str">
            <v>CONCEITO</v>
          </cell>
          <cell r="E2935">
            <v>44408</v>
          </cell>
          <cell r="J2935">
            <v>5781</v>
          </cell>
          <cell r="K2935">
            <v>3817.7723999999998</v>
          </cell>
          <cell r="M2935">
            <v>18726.34</v>
          </cell>
        </row>
        <row r="2936">
          <cell r="D2936" t="str">
            <v>CONCEITO</v>
          </cell>
          <cell r="E2936">
            <v>44408</v>
          </cell>
          <cell r="J2936">
            <v>5193.5</v>
          </cell>
          <cell r="K2936">
            <v>2698.5920000000001</v>
          </cell>
          <cell r="M2936">
            <v>14991.599999999999</v>
          </cell>
        </row>
        <row r="2937">
          <cell r="D2937" t="str">
            <v>CONCEITO</v>
          </cell>
          <cell r="E2937">
            <v>44408</v>
          </cell>
          <cell r="J2937">
            <v>2538</v>
          </cell>
          <cell r="K2937">
            <v>1879.1388000000002</v>
          </cell>
          <cell r="M2937">
            <v>8283.24</v>
          </cell>
        </row>
        <row r="2938">
          <cell r="D2938" t="str">
            <v>CONCEITO</v>
          </cell>
          <cell r="E2938">
            <v>44408</v>
          </cell>
          <cell r="J2938">
            <v>1380</v>
          </cell>
          <cell r="K2938">
            <v>930.81919999999991</v>
          </cell>
          <cell r="M2938">
            <v>5169.71</v>
          </cell>
        </row>
        <row r="2939">
          <cell r="D2939" t="str">
            <v>CONCEITO</v>
          </cell>
          <cell r="E2939">
            <v>44408</v>
          </cell>
          <cell r="J2939">
            <v>2256</v>
          </cell>
          <cell r="K2939">
            <v>1139.9991</v>
          </cell>
          <cell r="M2939">
            <v>6091.2</v>
          </cell>
        </row>
        <row r="2940">
          <cell r="D2940" t="str">
            <v>CONCEITO</v>
          </cell>
          <cell r="E2940">
            <v>44408</v>
          </cell>
          <cell r="J2940">
            <v>1427.8000000000002</v>
          </cell>
          <cell r="K2940">
            <v>902.93940000000009</v>
          </cell>
          <cell r="M2940">
            <v>4807.66</v>
          </cell>
        </row>
        <row r="2941">
          <cell r="D2941" t="str">
            <v>CONCEITO</v>
          </cell>
          <cell r="E2941">
            <v>44408</v>
          </cell>
          <cell r="J2941">
            <v>1518</v>
          </cell>
          <cell r="K2941">
            <v>938.39020000000005</v>
          </cell>
          <cell r="M2941">
            <v>4848.8</v>
          </cell>
        </row>
        <row r="2942">
          <cell r="D2942" t="str">
            <v>CONCEITO</v>
          </cell>
          <cell r="E2942">
            <v>44408</v>
          </cell>
          <cell r="J2942">
            <v>1598</v>
          </cell>
          <cell r="K2942">
            <v>881.80000000000007</v>
          </cell>
          <cell r="M2942">
            <v>4646.3999999999996</v>
          </cell>
        </row>
        <row r="2943">
          <cell r="D2943" t="str">
            <v>CONCEITO</v>
          </cell>
          <cell r="E2943">
            <v>44408</v>
          </cell>
          <cell r="J2943">
            <v>1020</v>
          </cell>
          <cell r="K2943">
            <v>686.85950000000003</v>
          </cell>
          <cell r="M2943">
            <v>3815.99</v>
          </cell>
        </row>
        <row r="2944">
          <cell r="D2944" t="str">
            <v>CONCEITO</v>
          </cell>
          <cell r="E2944">
            <v>44408</v>
          </cell>
          <cell r="J2944">
            <v>1548.45</v>
          </cell>
          <cell r="K2944">
            <v>755.69009999999992</v>
          </cell>
          <cell r="M2944">
            <v>3935.4500000000003</v>
          </cell>
        </row>
        <row r="2945">
          <cell r="D2945" t="str">
            <v>CONCEITO</v>
          </cell>
          <cell r="E2945">
            <v>44408</v>
          </cell>
          <cell r="J2945">
            <v>1056</v>
          </cell>
          <cell r="K2945">
            <v>516.98900000000003</v>
          </cell>
          <cell r="M2945">
            <v>2881.1200000000003</v>
          </cell>
        </row>
        <row r="2946">
          <cell r="D2946" t="str">
            <v>CONCEITO</v>
          </cell>
          <cell r="E2946">
            <v>44408</v>
          </cell>
          <cell r="J2946">
            <v>978.60000000000014</v>
          </cell>
          <cell r="K2946">
            <v>747.86040000000003</v>
          </cell>
          <cell r="M2946">
            <v>2974.2999999999997</v>
          </cell>
        </row>
        <row r="2947">
          <cell r="D2947" t="str">
            <v>CONCEITO</v>
          </cell>
          <cell r="E2947">
            <v>44408</v>
          </cell>
          <cell r="J2947">
            <v>261</v>
          </cell>
          <cell r="K2947">
            <v>312.72149999999999</v>
          </cell>
          <cell r="M2947">
            <v>1737.3899999999999</v>
          </cell>
        </row>
        <row r="2948">
          <cell r="D2948" t="str">
            <v>CONCEITO</v>
          </cell>
          <cell r="E2948">
            <v>44408</v>
          </cell>
          <cell r="J2948">
            <v>1208.76</v>
          </cell>
          <cell r="K2948">
            <v>503.1096</v>
          </cell>
          <cell r="M2948">
            <v>2780.1899999999996</v>
          </cell>
        </row>
        <row r="2949">
          <cell r="D2949" t="str">
            <v>CONCEITO</v>
          </cell>
          <cell r="E2949">
            <v>44408</v>
          </cell>
          <cell r="J2949">
            <v>5934</v>
          </cell>
          <cell r="K2949">
            <v>1580.4391999999998</v>
          </cell>
          <cell r="M2949">
            <v>8581.08</v>
          </cell>
        </row>
        <row r="2950">
          <cell r="D2950" t="str">
            <v>CONCEITO</v>
          </cell>
          <cell r="E2950">
            <v>44408</v>
          </cell>
          <cell r="J2950">
            <v>4830</v>
          </cell>
          <cell r="K2950">
            <v>1276.6879999999999</v>
          </cell>
          <cell r="M2950">
            <v>6993</v>
          </cell>
        </row>
        <row r="2951">
          <cell r="D2951" t="str">
            <v>CONCEITO</v>
          </cell>
          <cell r="E2951">
            <v>44408</v>
          </cell>
          <cell r="J2951">
            <v>398.3</v>
          </cell>
          <cell r="K2951">
            <v>270.64030000000002</v>
          </cell>
          <cell r="M2951">
            <v>1503.53</v>
          </cell>
        </row>
        <row r="2952">
          <cell r="D2952" t="str">
            <v>CONCEITO</v>
          </cell>
          <cell r="E2952">
            <v>44408</v>
          </cell>
          <cell r="J2952">
            <v>719.2</v>
          </cell>
          <cell r="K2952">
            <v>446.42</v>
          </cell>
          <cell r="M2952">
            <v>1959.04</v>
          </cell>
        </row>
        <row r="2953">
          <cell r="D2953" t="str">
            <v>CONCEITO</v>
          </cell>
          <cell r="E2953">
            <v>44408</v>
          </cell>
          <cell r="J2953">
            <v>360</v>
          </cell>
          <cell r="K2953">
            <v>282.37979999999999</v>
          </cell>
          <cell r="M2953">
            <v>1348.6200000000001</v>
          </cell>
        </row>
        <row r="2954">
          <cell r="D2954" t="str">
            <v>CONCEITO</v>
          </cell>
          <cell r="E2954">
            <v>44408</v>
          </cell>
          <cell r="J2954">
            <v>799.2</v>
          </cell>
          <cell r="K2954">
            <v>413.76</v>
          </cell>
          <cell r="M2954">
            <v>1907.68</v>
          </cell>
        </row>
        <row r="2955">
          <cell r="D2955" t="str">
            <v>CONCEITO</v>
          </cell>
          <cell r="E2955">
            <v>44408</v>
          </cell>
          <cell r="J2955">
            <v>623.20000000000005</v>
          </cell>
          <cell r="K2955">
            <v>398.11040000000003</v>
          </cell>
          <cell r="M2955">
            <v>1712.24</v>
          </cell>
        </row>
        <row r="2956">
          <cell r="D2956" t="str">
            <v>CONCEITO</v>
          </cell>
          <cell r="E2956">
            <v>44408</v>
          </cell>
          <cell r="J2956">
            <v>300</v>
          </cell>
          <cell r="K2956">
            <v>322.14</v>
          </cell>
          <cell r="M2956">
            <v>1309.8600000000001</v>
          </cell>
        </row>
        <row r="2957">
          <cell r="D2957" t="str">
            <v>CONCEITO</v>
          </cell>
          <cell r="E2957">
            <v>44408</v>
          </cell>
          <cell r="J2957">
            <v>420</v>
          </cell>
          <cell r="K2957">
            <v>494.96020000000004</v>
          </cell>
          <cell r="M2957">
            <v>1588.93</v>
          </cell>
        </row>
        <row r="2958">
          <cell r="D2958" t="str">
            <v>CONCEITO</v>
          </cell>
          <cell r="E2958">
            <v>44408</v>
          </cell>
          <cell r="J2958">
            <v>15563</v>
          </cell>
          <cell r="K2958">
            <v>3564.0057999999999</v>
          </cell>
          <cell r="M2958">
            <v>19800.47</v>
          </cell>
        </row>
        <row r="2959">
          <cell r="D2959" t="str">
            <v>CONCEITO</v>
          </cell>
          <cell r="E2959">
            <v>44408</v>
          </cell>
          <cell r="J2959">
            <v>665.17</v>
          </cell>
          <cell r="K2959">
            <v>316.1499</v>
          </cell>
          <cell r="M2959">
            <v>1592.25</v>
          </cell>
        </row>
        <row r="2960">
          <cell r="D2960" t="str">
            <v>CONCEITO</v>
          </cell>
          <cell r="E2960">
            <v>44408</v>
          </cell>
          <cell r="J2960">
            <v>300</v>
          </cell>
          <cell r="K2960">
            <v>196.11999999999998</v>
          </cell>
          <cell r="M2960">
            <v>1089.55</v>
          </cell>
        </row>
        <row r="2961">
          <cell r="D2961" t="str">
            <v>CONCEITO</v>
          </cell>
          <cell r="E2961">
            <v>44408</v>
          </cell>
          <cell r="J2961">
            <v>575.20000000000005</v>
          </cell>
          <cell r="K2961">
            <v>236.07040000000001</v>
          </cell>
          <cell r="M2961">
            <v>1311.44</v>
          </cell>
        </row>
        <row r="2962">
          <cell r="D2962" t="str">
            <v>CONCEITO</v>
          </cell>
          <cell r="E2962">
            <v>44408</v>
          </cell>
          <cell r="J2962">
            <v>260</v>
          </cell>
          <cell r="K2962">
            <v>166.47</v>
          </cell>
          <cell r="M2962">
            <v>924.04</v>
          </cell>
        </row>
        <row r="2963">
          <cell r="D2963" t="str">
            <v>CONCEITO</v>
          </cell>
          <cell r="E2963">
            <v>44408</v>
          </cell>
          <cell r="J2963">
            <v>1348.2</v>
          </cell>
          <cell r="K2963">
            <v>405</v>
          </cell>
          <cell r="M2963">
            <v>2250</v>
          </cell>
        </row>
        <row r="2964">
          <cell r="D2964" t="str">
            <v>CONCEITO</v>
          </cell>
          <cell r="E2964">
            <v>44408</v>
          </cell>
          <cell r="J2964">
            <v>592.9</v>
          </cell>
          <cell r="K2964">
            <v>297.94049999999999</v>
          </cell>
          <cell r="M2964">
            <v>1354.54</v>
          </cell>
        </row>
        <row r="2965">
          <cell r="D2965" t="str">
            <v>CONCEITO</v>
          </cell>
          <cell r="E2965">
            <v>44408</v>
          </cell>
          <cell r="J2965">
            <v>195</v>
          </cell>
          <cell r="K2965">
            <v>128.6499</v>
          </cell>
          <cell r="M2965">
            <v>714.72</v>
          </cell>
        </row>
        <row r="2966">
          <cell r="D2966" t="str">
            <v>CONCEITO</v>
          </cell>
          <cell r="E2966">
            <v>44408</v>
          </cell>
          <cell r="J2966">
            <v>499.5</v>
          </cell>
          <cell r="K2966">
            <v>193.45</v>
          </cell>
          <cell r="M2966">
            <v>1074.75</v>
          </cell>
        </row>
        <row r="2967">
          <cell r="D2967" t="str">
            <v>CONCEITO</v>
          </cell>
          <cell r="E2967">
            <v>44408</v>
          </cell>
          <cell r="J2967">
            <v>349.5</v>
          </cell>
          <cell r="K2967">
            <v>157.76999999999998</v>
          </cell>
          <cell r="M2967">
            <v>874.44999999999993</v>
          </cell>
        </row>
        <row r="2968">
          <cell r="D2968" t="str">
            <v>CONCEITO</v>
          </cell>
          <cell r="E2968">
            <v>44408</v>
          </cell>
          <cell r="J2968">
            <v>195</v>
          </cell>
          <cell r="K2968">
            <v>123.0399</v>
          </cell>
          <cell r="M2968">
            <v>683.55</v>
          </cell>
        </row>
        <row r="2969">
          <cell r="D2969" t="str">
            <v>CONCEITO</v>
          </cell>
          <cell r="E2969">
            <v>44408</v>
          </cell>
          <cell r="J2969">
            <v>150</v>
          </cell>
          <cell r="K2969">
            <v>112.71000000000001</v>
          </cell>
          <cell r="M2969">
            <v>626.13</v>
          </cell>
        </row>
        <row r="2970">
          <cell r="D2970" t="str">
            <v>CONCEITO</v>
          </cell>
          <cell r="E2970">
            <v>44408</v>
          </cell>
          <cell r="J2970">
            <v>180</v>
          </cell>
          <cell r="K2970">
            <v>118.7499</v>
          </cell>
          <cell r="M2970">
            <v>642.41999999999996</v>
          </cell>
        </row>
        <row r="2971">
          <cell r="D2971" t="str">
            <v>CONCEITO</v>
          </cell>
          <cell r="E2971">
            <v>44408</v>
          </cell>
          <cell r="J2971">
            <v>8295</v>
          </cell>
          <cell r="K2971">
            <v>1947.0675000000001</v>
          </cell>
          <cell r="M2971">
            <v>10582.95</v>
          </cell>
        </row>
        <row r="2972">
          <cell r="D2972" t="str">
            <v>CONCEITO</v>
          </cell>
          <cell r="E2972">
            <v>44408</v>
          </cell>
          <cell r="J2972">
            <v>399</v>
          </cell>
          <cell r="K2972">
            <v>186.68020000000001</v>
          </cell>
          <cell r="M2972">
            <v>913.6400000000001</v>
          </cell>
        </row>
        <row r="2973">
          <cell r="D2973" t="str">
            <v>CONCEITO</v>
          </cell>
          <cell r="E2973">
            <v>44408</v>
          </cell>
          <cell r="J2973">
            <v>705</v>
          </cell>
          <cell r="K2973">
            <v>226.96</v>
          </cell>
          <cell r="M2973">
            <v>1257.3</v>
          </cell>
        </row>
        <row r="2974">
          <cell r="D2974" t="str">
            <v>CONCEITO</v>
          </cell>
          <cell r="E2974">
            <v>44408</v>
          </cell>
          <cell r="J2974">
            <v>467.40000000000003</v>
          </cell>
          <cell r="K2974">
            <v>172.44</v>
          </cell>
          <cell r="M2974">
            <v>957.54</v>
          </cell>
        </row>
        <row r="2975">
          <cell r="D2975" t="str">
            <v>CONCEITO</v>
          </cell>
          <cell r="E2975">
            <v>44408</v>
          </cell>
          <cell r="J2975">
            <v>336</v>
          </cell>
          <cell r="K2975">
            <v>166.1198</v>
          </cell>
          <cell r="M2975">
            <v>807.59</v>
          </cell>
        </row>
        <row r="2976">
          <cell r="D2976" t="str">
            <v>CONCEITO</v>
          </cell>
          <cell r="E2976">
            <v>44408</v>
          </cell>
          <cell r="J2976">
            <v>330</v>
          </cell>
          <cell r="K2976">
            <v>137.59019999999998</v>
          </cell>
          <cell r="M2976">
            <v>763.86</v>
          </cell>
        </row>
        <row r="2977">
          <cell r="D2977" t="str">
            <v>CONCEITO</v>
          </cell>
          <cell r="E2977">
            <v>44408</v>
          </cell>
          <cell r="J2977">
            <v>48</v>
          </cell>
          <cell r="K2977">
            <v>72</v>
          </cell>
          <cell r="M2977">
            <v>400</v>
          </cell>
        </row>
        <row r="2978">
          <cell r="D2978" t="str">
            <v>CONCEITO</v>
          </cell>
          <cell r="E2978">
            <v>44408</v>
          </cell>
          <cell r="J2978">
            <v>314.45999999999998</v>
          </cell>
          <cell r="K2978">
            <v>133.92000000000002</v>
          </cell>
          <cell r="M2978">
            <v>724.68000000000006</v>
          </cell>
        </row>
        <row r="2979">
          <cell r="D2979" t="str">
            <v>CONCEITO</v>
          </cell>
          <cell r="E2979">
            <v>44408</v>
          </cell>
          <cell r="J2979">
            <v>334.5</v>
          </cell>
          <cell r="K2979">
            <v>133.94999999999999</v>
          </cell>
          <cell r="M2979">
            <v>744.15000000000009</v>
          </cell>
        </row>
        <row r="2980">
          <cell r="D2980" t="str">
            <v>CONCEITO</v>
          </cell>
          <cell r="E2980">
            <v>44408</v>
          </cell>
          <cell r="J2980">
            <v>431.40000000000003</v>
          </cell>
          <cell r="K2980">
            <v>228.8502</v>
          </cell>
          <cell r="M2980">
            <v>932.22</v>
          </cell>
        </row>
        <row r="2981">
          <cell r="D2981" t="str">
            <v>CONCEITO</v>
          </cell>
          <cell r="E2981">
            <v>44408</v>
          </cell>
          <cell r="J2981">
            <v>1518</v>
          </cell>
          <cell r="K2981">
            <v>413.56920000000002</v>
          </cell>
          <cell r="M2981">
            <v>2197.8000000000002</v>
          </cell>
        </row>
        <row r="2982">
          <cell r="D2982" t="str">
            <v>CONCEITO</v>
          </cell>
          <cell r="E2982">
            <v>44408</v>
          </cell>
          <cell r="J2982">
            <v>256.05</v>
          </cell>
          <cell r="K2982">
            <v>113.47</v>
          </cell>
          <cell r="M2982">
            <v>630.1</v>
          </cell>
        </row>
        <row r="2983">
          <cell r="D2983" t="str">
            <v>CONCEITO</v>
          </cell>
          <cell r="E2983">
            <v>44408</v>
          </cell>
          <cell r="J2983">
            <v>324.5</v>
          </cell>
          <cell r="K2983">
            <v>120.36</v>
          </cell>
          <cell r="M2983">
            <v>703.7</v>
          </cell>
        </row>
        <row r="2984">
          <cell r="D2984" t="str">
            <v>CONCEITO</v>
          </cell>
          <cell r="E2984">
            <v>44408</v>
          </cell>
          <cell r="J2984">
            <v>284.5</v>
          </cell>
          <cell r="K2984">
            <v>189.57</v>
          </cell>
          <cell r="M2984">
            <v>726.65000000000009</v>
          </cell>
        </row>
        <row r="2985">
          <cell r="D2985" t="str">
            <v>CONCEITO</v>
          </cell>
          <cell r="E2985">
            <v>44408</v>
          </cell>
          <cell r="J2985">
            <v>106.7</v>
          </cell>
          <cell r="K2985">
            <v>79.099999999999994</v>
          </cell>
          <cell r="M2985">
            <v>432.55</v>
          </cell>
        </row>
        <row r="2986">
          <cell r="D2986" t="str">
            <v>CONCEITO</v>
          </cell>
          <cell r="E2986">
            <v>44408</v>
          </cell>
          <cell r="J2986">
            <v>287.35000000000002</v>
          </cell>
          <cell r="K2986">
            <v>115.89</v>
          </cell>
          <cell r="M2986">
            <v>642.75</v>
          </cell>
        </row>
        <row r="2987">
          <cell r="D2987" t="str">
            <v>CONCEITO</v>
          </cell>
          <cell r="E2987">
            <v>44408</v>
          </cell>
          <cell r="J2987">
            <v>220</v>
          </cell>
          <cell r="K2987">
            <v>100.72</v>
          </cell>
          <cell r="M2987">
            <v>559.6</v>
          </cell>
        </row>
        <row r="2988">
          <cell r="D2988" t="str">
            <v>CONCEITO</v>
          </cell>
          <cell r="E2988">
            <v>44408</v>
          </cell>
          <cell r="J2988">
            <v>299.39999999999998</v>
          </cell>
          <cell r="K2988">
            <v>142.17000000000002</v>
          </cell>
          <cell r="M2988">
            <v>679.38</v>
          </cell>
        </row>
        <row r="2989">
          <cell r="D2989" t="str">
            <v>CONCEITO</v>
          </cell>
          <cell r="E2989">
            <v>44408</v>
          </cell>
          <cell r="J2989">
            <v>299.70000000000005</v>
          </cell>
          <cell r="K2989">
            <v>115.73010000000001</v>
          </cell>
          <cell r="M2989">
            <v>642.93000000000006</v>
          </cell>
        </row>
        <row r="2990">
          <cell r="D2990" t="str">
            <v>CONCEITO</v>
          </cell>
          <cell r="E2990">
            <v>44408</v>
          </cell>
          <cell r="J2990">
            <v>177.3</v>
          </cell>
          <cell r="K2990">
            <v>87.220200000000006</v>
          </cell>
          <cell r="M2990">
            <v>484.56000000000006</v>
          </cell>
        </row>
        <row r="2991">
          <cell r="D2991" t="str">
            <v>CONCEITO</v>
          </cell>
          <cell r="E2991">
            <v>44408</v>
          </cell>
          <cell r="J2991">
            <v>256</v>
          </cell>
          <cell r="K2991">
            <v>160.85999999999999</v>
          </cell>
          <cell r="M2991">
            <v>633.9</v>
          </cell>
        </row>
        <row r="2992">
          <cell r="D2992" t="str">
            <v>CONCEITO</v>
          </cell>
          <cell r="E2992">
            <v>44408</v>
          </cell>
          <cell r="J2992">
            <v>503.30000000000007</v>
          </cell>
          <cell r="K2992">
            <v>157.5</v>
          </cell>
          <cell r="M2992">
            <v>875</v>
          </cell>
        </row>
        <row r="2993">
          <cell r="D2993" t="str">
            <v>CONCEITO</v>
          </cell>
          <cell r="E2993">
            <v>44408</v>
          </cell>
          <cell r="J2993">
            <v>150</v>
          </cell>
          <cell r="K2993">
            <v>77.88</v>
          </cell>
          <cell r="M2993">
            <v>432.44</v>
          </cell>
        </row>
        <row r="2994">
          <cell r="D2994" t="str">
            <v>CONCEITO</v>
          </cell>
          <cell r="E2994">
            <v>44408</v>
          </cell>
          <cell r="J2994">
            <v>207</v>
          </cell>
          <cell r="K2994">
            <v>88.760099999999994</v>
          </cell>
          <cell r="M2994">
            <v>493.11</v>
          </cell>
        </row>
        <row r="2995">
          <cell r="D2995" t="str">
            <v>CONCEITO</v>
          </cell>
          <cell r="E2995">
            <v>44408</v>
          </cell>
          <cell r="J2995">
            <v>220</v>
          </cell>
          <cell r="K2995">
            <v>91.17</v>
          </cell>
          <cell r="M2995">
            <v>505.96</v>
          </cell>
        </row>
        <row r="2996">
          <cell r="D2996" t="str">
            <v>CONCEITO</v>
          </cell>
          <cell r="E2996">
            <v>44408</v>
          </cell>
          <cell r="J2996">
            <v>276</v>
          </cell>
          <cell r="K2996">
            <v>115.88</v>
          </cell>
          <cell r="M2996">
            <v>584.88</v>
          </cell>
        </row>
        <row r="2997">
          <cell r="D2997" t="str">
            <v>CONCEITO</v>
          </cell>
          <cell r="E2997">
            <v>44408</v>
          </cell>
          <cell r="J2997">
            <v>194.70000000000002</v>
          </cell>
          <cell r="K2997">
            <v>82.719899999999996</v>
          </cell>
          <cell r="M2997">
            <v>458.13</v>
          </cell>
        </row>
        <row r="2998">
          <cell r="D2998" t="str">
            <v>CONCEITO</v>
          </cell>
          <cell r="E2998">
            <v>44408</v>
          </cell>
          <cell r="J2998">
            <v>171</v>
          </cell>
          <cell r="K2998">
            <v>75.639899999999997</v>
          </cell>
          <cell r="M2998">
            <v>419.84999999999997</v>
          </cell>
        </row>
        <row r="2999">
          <cell r="D2999" t="str">
            <v>CONCEITO</v>
          </cell>
          <cell r="E2999">
            <v>44408</v>
          </cell>
          <cell r="J2999">
            <v>199.6</v>
          </cell>
          <cell r="K2999">
            <v>58.28</v>
          </cell>
          <cell r="M2999">
            <v>429.24</v>
          </cell>
        </row>
        <row r="3000">
          <cell r="D3000" t="str">
            <v>CONCEITO</v>
          </cell>
          <cell r="E3000">
            <v>44408</v>
          </cell>
          <cell r="J3000">
            <v>151.6</v>
          </cell>
          <cell r="K3000">
            <v>68.989999999999995</v>
          </cell>
          <cell r="M3000">
            <v>383.28</v>
          </cell>
        </row>
        <row r="3001">
          <cell r="D3001" t="str">
            <v>CONCEITO</v>
          </cell>
          <cell r="E3001">
            <v>44408</v>
          </cell>
          <cell r="J3001">
            <v>172.68</v>
          </cell>
          <cell r="K3001">
            <v>73.02</v>
          </cell>
          <cell r="M3001">
            <v>405.72</v>
          </cell>
        </row>
        <row r="3002">
          <cell r="D3002" t="str">
            <v>CONCEITO</v>
          </cell>
          <cell r="E3002">
            <v>44408</v>
          </cell>
          <cell r="J3002">
            <v>150.78</v>
          </cell>
          <cell r="K3002">
            <v>67.800000000000011</v>
          </cell>
          <cell r="M3002">
            <v>376.71</v>
          </cell>
        </row>
        <row r="3003">
          <cell r="D3003" t="str">
            <v>CONCEITO</v>
          </cell>
          <cell r="E3003">
            <v>44408</v>
          </cell>
          <cell r="J3003">
            <v>179.7</v>
          </cell>
          <cell r="K3003">
            <v>73.659899999999993</v>
          </cell>
          <cell r="M3003">
            <v>409.23</v>
          </cell>
        </row>
        <row r="3004">
          <cell r="D3004" t="str">
            <v>CONCEITO</v>
          </cell>
          <cell r="E3004">
            <v>44408</v>
          </cell>
          <cell r="J3004">
            <v>163.04</v>
          </cell>
          <cell r="K3004">
            <v>69.760000000000005</v>
          </cell>
          <cell r="M3004">
            <v>387.6</v>
          </cell>
        </row>
        <row r="3005">
          <cell r="D3005" t="str">
            <v>CONCEITO</v>
          </cell>
          <cell r="E3005">
            <v>44408</v>
          </cell>
          <cell r="J3005">
            <v>366.17</v>
          </cell>
          <cell r="K3005">
            <v>113.98030000000001</v>
          </cell>
          <cell r="M3005">
            <v>633.01</v>
          </cell>
        </row>
        <row r="3006">
          <cell r="D3006" t="str">
            <v>CONCEITO</v>
          </cell>
          <cell r="E3006">
            <v>44408</v>
          </cell>
          <cell r="J3006">
            <v>99.8</v>
          </cell>
          <cell r="K3006">
            <v>54.11</v>
          </cell>
          <cell r="M3006">
            <v>300.62</v>
          </cell>
        </row>
        <row r="3007">
          <cell r="D3007" t="str">
            <v>CONCEITO</v>
          </cell>
          <cell r="E3007">
            <v>44408</v>
          </cell>
          <cell r="J3007">
            <v>153.63</v>
          </cell>
          <cell r="K3007">
            <v>65.489999999999995</v>
          </cell>
          <cell r="M3007">
            <v>363.48</v>
          </cell>
        </row>
        <row r="3008">
          <cell r="D3008" t="str">
            <v>CONCEITO</v>
          </cell>
          <cell r="E3008">
            <v>44408</v>
          </cell>
          <cell r="J3008">
            <v>159.32999999999998</v>
          </cell>
          <cell r="K3008">
            <v>66.110100000000003</v>
          </cell>
          <cell r="M3008">
            <v>366.9</v>
          </cell>
        </row>
        <row r="3009">
          <cell r="D3009" t="str">
            <v>CONCEITO</v>
          </cell>
          <cell r="E3009">
            <v>44408</v>
          </cell>
          <cell r="J3009">
            <v>127.19999999999999</v>
          </cell>
          <cell r="K3009">
            <v>58.610399999999998</v>
          </cell>
          <cell r="M3009">
            <v>324.48</v>
          </cell>
        </row>
        <row r="3010">
          <cell r="D3010" t="str">
            <v>CONCEITO</v>
          </cell>
          <cell r="E3010">
            <v>44408</v>
          </cell>
          <cell r="J3010">
            <v>159.30000000000001</v>
          </cell>
          <cell r="K3010">
            <v>66.470100000000002</v>
          </cell>
          <cell r="M3010">
            <v>361.40999999999997</v>
          </cell>
        </row>
        <row r="3011">
          <cell r="D3011" t="str">
            <v>CONCEITO</v>
          </cell>
          <cell r="E3011">
            <v>44408</v>
          </cell>
          <cell r="J3011">
            <v>138</v>
          </cell>
          <cell r="K3011">
            <v>59.990099999999998</v>
          </cell>
          <cell r="M3011">
            <v>333.33</v>
          </cell>
        </row>
        <row r="3012">
          <cell r="D3012" t="str">
            <v>CONCEITO</v>
          </cell>
          <cell r="E3012">
            <v>44408</v>
          </cell>
          <cell r="J3012">
            <v>194.70000000000002</v>
          </cell>
          <cell r="K3012">
            <v>71.760000000000005</v>
          </cell>
          <cell r="M3012">
            <v>398.73</v>
          </cell>
        </row>
        <row r="3013">
          <cell r="D3013" t="str">
            <v>CONCEITO</v>
          </cell>
          <cell r="E3013">
            <v>44408</v>
          </cell>
          <cell r="J3013">
            <v>199.5</v>
          </cell>
          <cell r="K3013">
            <v>72.08</v>
          </cell>
          <cell r="M3013">
            <v>400.3</v>
          </cell>
        </row>
        <row r="3014">
          <cell r="D3014" t="str">
            <v>CONCEITO</v>
          </cell>
          <cell r="E3014">
            <v>44408</v>
          </cell>
          <cell r="J3014">
            <v>194.70000000000002</v>
          </cell>
          <cell r="K3014">
            <v>101.03009999999999</v>
          </cell>
          <cell r="M3014">
            <v>420.54</v>
          </cell>
        </row>
        <row r="3015">
          <cell r="D3015" t="str">
            <v>CONCEITO</v>
          </cell>
          <cell r="E3015">
            <v>44408</v>
          </cell>
          <cell r="J3015">
            <v>135</v>
          </cell>
          <cell r="K3015">
            <v>56.97</v>
          </cell>
          <cell r="M3015">
            <v>316.5</v>
          </cell>
        </row>
        <row r="3016">
          <cell r="D3016" t="str">
            <v>CONCEITO</v>
          </cell>
          <cell r="E3016">
            <v>44408</v>
          </cell>
          <cell r="J3016">
            <v>109.8</v>
          </cell>
          <cell r="K3016">
            <v>51.23</v>
          </cell>
          <cell r="M3016">
            <v>284.62</v>
          </cell>
        </row>
        <row r="3017">
          <cell r="D3017" t="str">
            <v>CONCEITO</v>
          </cell>
          <cell r="E3017">
            <v>44408</v>
          </cell>
          <cell r="J3017">
            <v>156.44999999999999</v>
          </cell>
          <cell r="K3017">
            <v>86.52</v>
          </cell>
          <cell r="M3017">
            <v>366.33</v>
          </cell>
        </row>
        <row r="3018">
          <cell r="D3018" t="str">
            <v>CONCEITO</v>
          </cell>
          <cell r="E3018">
            <v>44408</v>
          </cell>
          <cell r="J3018">
            <v>115.4</v>
          </cell>
          <cell r="K3018">
            <v>52.5</v>
          </cell>
          <cell r="M3018">
            <v>291.26</v>
          </cell>
        </row>
        <row r="3019">
          <cell r="D3019" t="str">
            <v>CONCEITO</v>
          </cell>
          <cell r="E3019">
            <v>44408</v>
          </cell>
          <cell r="J3019">
            <v>100</v>
          </cell>
          <cell r="K3019">
            <v>48.37</v>
          </cell>
          <cell r="M3019">
            <v>268.39999999999998</v>
          </cell>
        </row>
        <row r="3020">
          <cell r="D3020" t="str">
            <v>CONCEITO</v>
          </cell>
          <cell r="E3020">
            <v>44408</v>
          </cell>
          <cell r="J3020">
            <v>110</v>
          </cell>
          <cell r="K3020">
            <v>50.36</v>
          </cell>
          <cell r="M3020">
            <v>279.8</v>
          </cell>
        </row>
        <row r="3021">
          <cell r="D3021" t="str">
            <v>CONCEITO</v>
          </cell>
          <cell r="E3021">
            <v>44408</v>
          </cell>
          <cell r="J3021">
            <v>50</v>
          </cell>
          <cell r="K3021">
            <v>36.71</v>
          </cell>
          <cell r="M3021">
            <v>203.92</v>
          </cell>
        </row>
        <row r="3022">
          <cell r="D3022" t="str">
            <v>CONCEITO</v>
          </cell>
          <cell r="E3022">
            <v>44408</v>
          </cell>
          <cell r="J3022">
            <v>129.80000000000001</v>
          </cell>
          <cell r="K3022">
            <v>54.11</v>
          </cell>
          <cell r="M3022">
            <v>300.62</v>
          </cell>
        </row>
        <row r="3023">
          <cell r="D3023" t="str">
            <v>CONCEITO</v>
          </cell>
          <cell r="E3023">
            <v>44408</v>
          </cell>
          <cell r="J3023">
            <v>179.7</v>
          </cell>
          <cell r="K3023">
            <v>64.970100000000002</v>
          </cell>
          <cell r="M3023">
            <v>360.96</v>
          </cell>
        </row>
        <row r="3024">
          <cell r="D3024" t="str">
            <v>CONCEITO</v>
          </cell>
          <cell r="E3024">
            <v>44408</v>
          </cell>
          <cell r="J3024">
            <v>99.8</v>
          </cell>
          <cell r="K3024">
            <v>47.34</v>
          </cell>
          <cell r="M3024">
            <v>263</v>
          </cell>
        </row>
        <row r="3025">
          <cell r="D3025" t="str">
            <v>CONCEITO</v>
          </cell>
          <cell r="E3025">
            <v>44408</v>
          </cell>
          <cell r="J3025">
            <v>76.5</v>
          </cell>
          <cell r="K3025">
            <v>41.9696</v>
          </cell>
          <cell r="M3025">
            <v>232.89999999999998</v>
          </cell>
        </row>
        <row r="3026">
          <cell r="D3026" t="str">
            <v>CONCEITO</v>
          </cell>
          <cell r="E3026">
            <v>44408</v>
          </cell>
          <cell r="J3026">
            <v>109.8</v>
          </cell>
          <cell r="K3026">
            <v>47.34</v>
          </cell>
          <cell r="M3026">
            <v>263</v>
          </cell>
        </row>
        <row r="3027">
          <cell r="D3027" t="str">
            <v>CONCEITO</v>
          </cell>
          <cell r="E3027">
            <v>44408</v>
          </cell>
          <cell r="J3027">
            <v>129.80000000000001</v>
          </cell>
          <cell r="K3027">
            <v>51.26</v>
          </cell>
          <cell r="M3027">
            <v>284.82</v>
          </cell>
        </row>
        <row r="3028">
          <cell r="D3028" t="str">
            <v>CONCEITO</v>
          </cell>
          <cell r="E3028">
            <v>44408</v>
          </cell>
          <cell r="J3028">
            <v>134.69999999999999</v>
          </cell>
          <cell r="K3028">
            <v>52.14</v>
          </cell>
          <cell r="M3028">
            <v>289.70999999999998</v>
          </cell>
        </row>
        <row r="3029">
          <cell r="D3029" t="str">
            <v>CONCEITO</v>
          </cell>
          <cell r="E3029">
            <v>44408</v>
          </cell>
          <cell r="J3029">
            <v>105</v>
          </cell>
          <cell r="K3029">
            <v>45.609899999999996</v>
          </cell>
          <cell r="M3029">
            <v>253.40000000000003</v>
          </cell>
        </row>
        <row r="3030">
          <cell r="D3030" t="str">
            <v>CONCEITO</v>
          </cell>
          <cell r="E3030">
            <v>44408</v>
          </cell>
          <cell r="J3030">
            <v>99.8</v>
          </cell>
          <cell r="K3030">
            <v>44.42</v>
          </cell>
          <cell r="M3030">
            <v>246.82</v>
          </cell>
        </row>
        <row r="3031">
          <cell r="D3031" t="str">
            <v>CONCEITO</v>
          </cell>
          <cell r="E3031">
            <v>44408</v>
          </cell>
          <cell r="J3031">
            <v>129.80000000000001</v>
          </cell>
          <cell r="K3031">
            <v>50.72</v>
          </cell>
          <cell r="M3031">
            <v>281.82</v>
          </cell>
        </row>
        <row r="3032">
          <cell r="D3032" t="str">
            <v>CONCEITO</v>
          </cell>
          <cell r="E3032">
            <v>44408</v>
          </cell>
          <cell r="J3032">
            <v>135.80000000000001</v>
          </cell>
          <cell r="K3032">
            <v>51.8</v>
          </cell>
          <cell r="M3032">
            <v>287.82</v>
          </cell>
        </row>
        <row r="3033">
          <cell r="D3033" t="str">
            <v>CONCEITO</v>
          </cell>
          <cell r="E3033">
            <v>44408</v>
          </cell>
          <cell r="J3033">
            <v>72</v>
          </cell>
          <cell r="K3033">
            <v>37.789499999999997</v>
          </cell>
          <cell r="M3033">
            <v>210</v>
          </cell>
        </row>
        <row r="3034">
          <cell r="D3034" t="str">
            <v>CONCEITO</v>
          </cell>
          <cell r="E3034">
            <v>44408</v>
          </cell>
          <cell r="J3034">
            <v>74.900000000000006</v>
          </cell>
          <cell r="K3034">
            <v>38.24</v>
          </cell>
          <cell r="M3034">
            <v>212.42</v>
          </cell>
        </row>
        <row r="3035">
          <cell r="D3035" t="str">
            <v>CONCEITO</v>
          </cell>
          <cell r="E3035">
            <v>44408</v>
          </cell>
          <cell r="J3035">
            <v>109.8</v>
          </cell>
          <cell r="K3035">
            <v>45.67</v>
          </cell>
          <cell r="M3035">
            <v>253.5</v>
          </cell>
        </row>
        <row r="3036">
          <cell r="D3036" t="str">
            <v>CONCEITO</v>
          </cell>
          <cell r="E3036">
            <v>44408</v>
          </cell>
          <cell r="J3036">
            <v>157.22999999999999</v>
          </cell>
          <cell r="K3036">
            <v>116.84010000000001</v>
          </cell>
          <cell r="M3036">
            <v>369.33</v>
          </cell>
        </row>
        <row r="3037">
          <cell r="D3037" t="str">
            <v>CONCEITO</v>
          </cell>
          <cell r="E3037">
            <v>44408</v>
          </cell>
          <cell r="J3037">
            <v>119.6</v>
          </cell>
          <cell r="K3037">
            <v>46.93</v>
          </cell>
          <cell r="M3037">
            <v>260.72000000000003</v>
          </cell>
        </row>
        <row r="3038">
          <cell r="D3038" t="str">
            <v>CONCEITO</v>
          </cell>
          <cell r="E3038">
            <v>44408</v>
          </cell>
          <cell r="J3038">
            <v>68.22</v>
          </cell>
          <cell r="K3038">
            <v>35.64</v>
          </cell>
          <cell r="M3038">
            <v>198</v>
          </cell>
        </row>
        <row r="3039">
          <cell r="D3039" t="str">
            <v>CONCEITO</v>
          </cell>
          <cell r="E3039">
            <v>44408</v>
          </cell>
          <cell r="J3039">
            <v>110</v>
          </cell>
          <cell r="K3039">
            <v>44.32</v>
          </cell>
          <cell r="M3039">
            <v>246.22</v>
          </cell>
        </row>
        <row r="3040">
          <cell r="D3040" t="str">
            <v>CONCEITO</v>
          </cell>
          <cell r="E3040">
            <v>44408</v>
          </cell>
          <cell r="J3040">
            <v>105</v>
          </cell>
          <cell r="K3040">
            <v>43.32</v>
          </cell>
          <cell r="M3040">
            <v>239.91</v>
          </cell>
        </row>
        <row r="3041">
          <cell r="D3041" t="str">
            <v>CONCEITO</v>
          </cell>
          <cell r="E3041">
            <v>44408</v>
          </cell>
          <cell r="J3041">
            <v>113.8</v>
          </cell>
          <cell r="K3041">
            <v>45</v>
          </cell>
          <cell r="M3041">
            <v>250</v>
          </cell>
        </row>
        <row r="3042">
          <cell r="D3042" t="str">
            <v>CONCEITO</v>
          </cell>
          <cell r="E3042">
            <v>44408</v>
          </cell>
          <cell r="J3042">
            <v>113.8</v>
          </cell>
          <cell r="K3042">
            <v>45</v>
          </cell>
          <cell r="M3042">
            <v>250</v>
          </cell>
        </row>
        <row r="3043">
          <cell r="D3043" t="str">
            <v>CONCEITO</v>
          </cell>
          <cell r="E3043">
            <v>44408</v>
          </cell>
          <cell r="J3043">
            <v>113.8</v>
          </cell>
          <cell r="K3043">
            <v>45</v>
          </cell>
          <cell r="M3043">
            <v>250</v>
          </cell>
        </row>
        <row r="3044">
          <cell r="D3044" t="str">
            <v>CONCEITO</v>
          </cell>
          <cell r="E3044">
            <v>44408</v>
          </cell>
          <cell r="J3044">
            <v>105.8</v>
          </cell>
          <cell r="K3044">
            <v>43.07</v>
          </cell>
          <cell r="M3044">
            <v>239.06</v>
          </cell>
        </row>
        <row r="3045">
          <cell r="D3045" t="str">
            <v>CONCEITO</v>
          </cell>
          <cell r="E3045">
            <v>44408</v>
          </cell>
          <cell r="J3045">
            <v>92</v>
          </cell>
          <cell r="K3045">
            <v>39.93</v>
          </cell>
          <cell r="M3045">
            <v>221.82</v>
          </cell>
        </row>
        <row r="3046">
          <cell r="D3046" t="str">
            <v>CONCEITO</v>
          </cell>
          <cell r="E3046">
            <v>44408</v>
          </cell>
          <cell r="J3046">
            <v>136.22999999999999</v>
          </cell>
          <cell r="K3046">
            <v>62.58</v>
          </cell>
          <cell r="M3046">
            <v>287.82</v>
          </cell>
        </row>
        <row r="3047">
          <cell r="D3047" t="str">
            <v>CONCEITO</v>
          </cell>
          <cell r="E3047">
            <v>44408</v>
          </cell>
          <cell r="J3047">
            <v>64.900000000000006</v>
          </cell>
          <cell r="K3047">
            <v>33.65</v>
          </cell>
          <cell r="M3047">
            <v>186.92</v>
          </cell>
        </row>
        <row r="3048">
          <cell r="D3048" t="str">
            <v>CONCEITO</v>
          </cell>
          <cell r="E3048">
            <v>44408</v>
          </cell>
          <cell r="J3048">
            <v>2607</v>
          </cell>
          <cell r="K3048">
            <v>591.58109999999999</v>
          </cell>
          <cell r="M3048">
            <v>3286.14</v>
          </cell>
        </row>
        <row r="3049">
          <cell r="D3049" t="str">
            <v>CONCEITO</v>
          </cell>
          <cell r="E3049">
            <v>44408</v>
          </cell>
          <cell r="J3049">
            <v>111</v>
          </cell>
          <cell r="K3049">
            <v>43.57</v>
          </cell>
          <cell r="M3049">
            <v>242.04</v>
          </cell>
        </row>
        <row r="3050">
          <cell r="D3050" t="str">
            <v>CONCEITO</v>
          </cell>
          <cell r="E3050">
            <v>44408</v>
          </cell>
          <cell r="J3050">
            <v>102.3</v>
          </cell>
          <cell r="K3050">
            <v>41.38</v>
          </cell>
          <cell r="M3050">
            <v>229.9</v>
          </cell>
        </row>
        <row r="3051">
          <cell r="D3051" t="str">
            <v>CONCEITO</v>
          </cell>
          <cell r="E3051">
            <v>44408</v>
          </cell>
          <cell r="J3051">
            <v>110</v>
          </cell>
          <cell r="K3051">
            <v>42.82</v>
          </cell>
          <cell r="M3051">
            <v>237.84</v>
          </cell>
        </row>
        <row r="3052">
          <cell r="D3052" t="str">
            <v>CONCEITO</v>
          </cell>
          <cell r="E3052">
            <v>44408</v>
          </cell>
          <cell r="J3052">
            <v>119.8</v>
          </cell>
          <cell r="K3052">
            <v>45.37</v>
          </cell>
          <cell r="M3052">
            <v>249.02</v>
          </cell>
        </row>
        <row r="3053">
          <cell r="D3053" t="str">
            <v>CONCEITO</v>
          </cell>
          <cell r="E3053">
            <v>44408</v>
          </cell>
          <cell r="J3053">
            <v>96</v>
          </cell>
          <cell r="K3053">
            <v>39.36</v>
          </cell>
          <cell r="M3053">
            <v>218.64</v>
          </cell>
        </row>
        <row r="3054">
          <cell r="D3054" t="str">
            <v>CONCEITO</v>
          </cell>
          <cell r="E3054">
            <v>44408</v>
          </cell>
          <cell r="J3054">
            <v>119.9</v>
          </cell>
          <cell r="K3054">
            <v>44.66</v>
          </cell>
          <cell r="M3054">
            <v>247.54</v>
          </cell>
        </row>
        <row r="3055">
          <cell r="D3055" t="str">
            <v>CONCEITO</v>
          </cell>
          <cell r="E3055">
            <v>44408</v>
          </cell>
          <cell r="J3055">
            <v>119.9</v>
          </cell>
          <cell r="K3055">
            <v>44.66</v>
          </cell>
          <cell r="M3055">
            <v>247.54</v>
          </cell>
        </row>
        <row r="3056">
          <cell r="D3056" t="str">
            <v>CONCEITO</v>
          </cell>
          <cell r="E3056">
            <v>44408</v>
          </cell>
          <cell r="J3056">
            <v>96.7</v>
          </cell>
          <cell r="K3056">
            <v>39.43</v>
          </cell>
          <cell r="M3056">
            <v>218.66</v>
          </cell>
        </row>
        <row r="3057">
          <cell r="D3057" t="str">
            <v>CONCEITO</v>
          </cell>
          <cell r="E3057">
            <v>44408</v>
          </cell>
          <cell r="J3057">
            <v>62.5</v>
          </cell>
          <cell r="K3057">
            <v>31.47</v>
          </cell>
          <cell r="M3057">
            <v>174.84</v>
          </cell>
        </row>
        <row r="3058">
          <cell r="D3058" t="str">
            <v>CONCEITO</v>
          </cell>
          <cell r="E3058">
            <v>44408</v>
          </cell>
          <cell r="J3058">
            <v>83.699999999999989</v>
          </cell>
          <cell r="K3058">
            <v>36.279899999999998</v>
          </cell>
          <cell r="M3058">
            <v>200.49</v>
          </cell>
        </row>
        <row r="3059">
          <cell r="D3059" t="str">
            <v>CONCEITO</v>
          </cell>
          <cell r="E3059">
            <v>44408</v>
          </cell>
          <cell r="J3059">
            <v>200.70000000000002</v>
          </cell>
          <cell r="K3059">
            <v>138.5001</v>
          </cell>
          <cell r="M3059">
            <v>417.96</v>
          </cell>
        </row>
        <row r="3060">
          <cell r="D3060" t="str">
            <v>CONCEITO</v>
          </cell>
          <cell r="E3060">
            <v>44408</v>
          </cell>
          <cell r="J3060">
            <v>92.9</v>
          </cell>
          <cell r="K3060">
            <v>40.54</v>
          </cell>
          <cell r="M3060">
            <v>211.96</v>
          </cell>
        </row>
        <row r="3061">
          <cell r="D3061" t="str">
            <v>CONCEITO</v>
          </cell>
          <cell r="E3061">
            <v>44408</v>
          </cell>
          <cell r="J3061">
            <v>105.8</v>
          </cell>
          <cell r="K3061">
            <v>40.46</v>
          </cell>
          <cell r="M3061">
            <v>224.72</v>
          </cell>
        </row>
        <row r="3062">
          <cell r="D3062" t="str">
            <v>CONCEITO</v>
          </cell>
          <cell r="E3062">
            <v>44408</v>
          </cell>
          <cell r="J3062">
            <v>75</v>
          </cell>
          <cell r="K3062">
            <v>33.07</v>
          </cell>
          <cell r="M3062">
            <v>184</v>
          </cell>
        </row>
        <row r="3063">
          <cell r="D3063" t="str">
            <v>CONCEITO</v>
          </cell>
          <cell r="E3063">
            <v>44408</v>
          </cell>
          <cell r="J3063">
            <v>79.8</v>
          </cell>
          <cell r="K3063">
            <v>34.159999999999997</v>
          </cell>
          <cell r="M3063">
            <v>189.82</v>
          </cell>
        </row>
        <row r="3064">
          <cell r="D3064" t="str">
            <v>CONCEITO</v>
          </cell>
          <cell r="E3064">
            <v>44408</v>
          </cell>
          <cell r="J3064">
            <v>110.88</v>
          </cell>
          <cell r="K3064">
            <v>40.93</v>
          </cell>
          <cell r="M3064">
            <v>227.24</v>
          </cell>
        </row>
        <row r="3065">
          <cell r="D3065" t="str">
            <v>CONCEITO</v>
          </cell>
          <cell r="E3065">
            <v>44408</v>
          </cell>
          <cell r="J3065">
            <v>69.5</v>
          </cell>
          <cell r="K3065">
            <v>31.82</v>
          </cell>
          <cell r="M3065">
            <v>176.75</v>
          </cell>
        </row>
        <row r="3066">
          <cell r="D3066" t="str">
            <v>CONCEITO</v>
          </cell>
          <cell r="E3066">
            <v>44408</v>
          </cell>
          <cell r="J3066">
            <v>174.75</v>
          </cell>
          <cell r="K3066">
            <v>54.870000000000005</v>
          </cell>
          <cell r="M3066">
            <v>304.75</v>
          </cell>
        </row>
        <row r="3067">
          <cell r="D3067" t="str">
            <v>CONCEITO</v>
          </cell>
          <cell r="E3067">
            <v>44408</v>
          </cell>
          <cell r="J3067">
            <v>132</v>
          </cell>
          <cell r="K3067">
            <v>45</v>
          </cell>
          <cell r="M3067">
            <v>250</v>
          </cell>
        </row>
        <row r="3068">
          <cell r="D3068" t="str">
            <v>CONCEITO</v>
          </cell>
          <cell r="E3068">
            <v>44408</v>
          </cell>
          <cell r="J3068">
            <v>132</v>
          </cell>
          <cell r="K3068">
            <v>45</v>
          </cell>
          <cell r="M3068">
            <v>250</v>
          </cell>
        </row>
        <row r="3069">
          <cell r="D3069" t="str">
            <v>CONCEITO</v>
          </cell>
          <cell r="E3069">
            <v>44408</v>
          </cell>
          <cell r="J3069">
            <v>132</v>
          </cell>
          <cell r="K3069">
            <v>45</v>
          </cell>
          <cell r="M3069">
            <v>250</v>
          </cell>
        </row>
        <row r="3070">
          <cell r="D3070" t="str">
            <v>CONCEITO</v>
          </cell>
          <cell r="E3070">
            <v>44408</v>
          </cell>
          <cell r="J3070">
            <v>59.1</v>
          </cell>
          <cell r="K3070">
            <v>28.8</v>
          </cell>
          <cell r="M3070">
            <v>160.02000000000001</v>
          </cell>
        </row>
        <row r="3071">
          <cell r="D3071" t="str">
            <v>CONCEITO</v>
          </cell>
          <cell r="E3071">
            <v>44408</v>
          </cell>
          <cell r="J3071">
            <v>149.18</v>
          </cell>
          <cell r="K3071">
            <v>48.63</v>
          </cell>
          <cell r="M3071">
            <v>269.48</v>
          </cell>
        </row>
        <row r="3072">
          <cell r="D3072" t="str">
            <v>CONCEITO</v>
          </cell>
          <cell r="E3072">
            <v>44408</v>
          </cell>
          <cell r="J3072">
            <v>84</v>
          </cell>
          <cell r="K3072">
            <v>34.159999999999997</v>
          </cell>
          <cell r="M3072">
            <v>189.82</v>
          </cell>
        </row>
        <row r="3073">
          <cell r="D3073" t="str">
            <v>CONCEITO</v>
          </cell>
          <cell r="E3073">
            <v>44408</v>
          </cell>
          <cell r="J3073">
            <v>43.6</v>
          </cell>
          <cell r="K3073">
            <v>25.18</v>
          </cell>
          <cell r="M3073">
            <v>139.9</v>
          </cell>
        </row>
        <row r="3074">
          <cell r="D3074" t="str">
            <v>CONCEITO</v>
          </cell>
          <cell r="E3074">
            <v>44408</v>
          </cell>
          <cell r="J3074">
            <v>68.900000000000006</v>
          </cell>
          <cell r="K3074">
            <v>30.58</v>
          </cell>
          <cell r="M3074">
            <v>169.9</v>
          </cell>
        </row>
        <row r="3075">
          <cell r="D3075" t="str">
            <v>CONCEITO</v>
          </cell>
          <cell r="E3075">
            <v>44408</v>
          </cell>
          <cell r="J3075">
            <v>139.80000000000001</v>
          </cell>
          <cell r="K3075">
            <v>46.18</v>
          </cell>
          <cell r="M3075">
            <v>256.32</v>
          </cell>
        </row>
        <row r="3076">
          <cell r="D3076" t="str">
            <v>CONCEITO</v>
          </cell>
          <cell r="E3076">
            <v>44408</v>
          </cell>
          <cell r="J3076">
            <v>62.91</v>
          </cell>
          <cell r="K3076">
            <v>28.78</v>
          </cell>
          <cell r="M3076">
            <v>159.9</v>
          </cell>
        </row>
        <row r="3077">
          <cell r="D3077" t="str">
            <v>CONCEITO</v>
          </cell>
          <cell r="E3077">
            <v>44408</v>
          </cell>
          <cell r="J3077">
            <v>79.900000000000006</v>
          </cell>
          <cell r="K3077">
            <v>32.380000000000003</v>
          </cell>
          <cell r="M3077">
            <v>179.91</v>
          </cell>
        </row>
        <row r="3078">
          <cell r="D3078" t="str">
            <v>CONCEITO</v>
          </cell>
          <cell r="E3078">
            <v>44408</v>
          </cell>
          <cell r="J3078">
            <v>104</v>
          </cell>
          <cell r="K3078">
            <v>37.64</v>
          </cell>
          <cell r="M3078">
            <v>209.04</v>
          </cell>
        </row>
        <row r="3079">
          <cell r="D3079" t="str">
            <v>CONCEITO</v>
          </cell>
          <cell r="E3079">
            <v>44408</v>
          </cell>
          <cell r="J3079">
            <v>79.199999999999989</v>
          </cell>
          <cell r="K3079">
            <v>37.799999999999997</v>
          </cell>
          <cell r="M3079">
            <v>183.78</v>
          </cell>
        </row>
        <row r="3080">
          <cell r="D3080" t="str">
            <v>CONCEITO</v>
          </cell>
          <cell r="E3080">
            <v>44408</v>
          </cell>
          <cell r="J3080">
            <v>56.9</v>
          </cell>
          <cell r="K3080">
            <v>26.98</v>
          </cell>
          <cell r="M3080">
            <v>149.9</v>
          </cell>
        </row>
        <row r="3081">
          <cell r="D3081" t="str">
            <v>CONCEITO</v>
          </cell>
          <cell r="E3081">
            <v>44408</v>
          </cell>
          <cell r="J3081">
            <v>70</v>
          </cell>
          <cell r="K3081">
            <v>29.75</v>
          </cell>
          <cell r="M3081">
            <v>165.26999999999998</v>
          </cell>
        </row>
        <row r="3082">
          <cell r="D3082" t="str">
            <v>CONCEITO</v>
          </cell>
          <cell r="E3082">
            <v>44408</v>
          </cell>
          <cell r="J3082">
            <v>57.47</v>
          </cell>
          <cell r="K3082">
            <v>26.98</v>
          </cell>
          <cell r="M3082">
            <v>149.9</v>
          </cell>
        </row>
        <row r="3083">
          <cell r="D3083" t="str">
            <v>CONCEITO</v>
          </cell>
          <cell r="E3083">
            <v>44408</v>
          </cell>
          <cell r="J3083">
            <v>99.8</v>
          </cell>
          <cell r="K3083">
            <v>36.26</v>
          </cell>
          <cell r="M3083">
            <v>201.18</v>
          </cell>
        </row>
        <row r="3084">
          <cell r="D3084" t="str">
            <v>CONCEITO</v>
          </cell>
          <cell r="E3084">
            <v>44408</v>
          </cell>
          <cell r="J3084">
            <v>49.9</v>
          </cell>
          <cell r="K3084">
            <v>25.18</v>
          </cell>
          <cell r="M3084">
            <v>139.9</v>
          </cell>
        </row>
        <row r="3085">
          <cell r="D3085" t="str">
            <v>CONCEITO</v>
          </cell>
          <cell r="E3085">
            <v>44408</v>
          </cell>
          <cell r="J3085">
            <v>49.9</v>
          </cell>
          <cell r="K3085">
            <v>25.18</v>
          </cell>
          <cell r="M3085">
            <v>139.9</v>
          </cell>
        </row>
        <row r="3086">
          <cell r="D3086" t="str">
            <v>CONCEITO</v>
          </cell>
          <cell r="E3086">
            <v>44408</v>
          </cell>
          <cell r="J3086">
            <v>49.9</v>
          </cell>
          <cell r="K3086">
            <v>25.18</v>
          </cell>
          <cell r="M3086">
            <v>139.9</v>
          </cell>
        </row>
        <row r="3087">
          <cell r="D3087" t="str">
            <v>CONCEITO</v>
          </cell>
          <cell r="E3087">
            <v>44408</v>
          </cell>
          <cell r="J3087">
            <v>104.9</v>
          </cell>
          <cell r="K3087">
            <v>37.24</v>
          </cell>
          <cell r="M3087">
            <v>206.91</v>
          </cell>
        </row>
        <row r="3088">
          <cell r="D3088" t="str">
            <v>CONCEITO</v>
          </cell>
          <cell r="E3088">
            <v>44408</v>
          </cell>
          <cell r="J3088">
            <v>59.9</v>
          </cell>
          <cell r="K3088">
            <v>27.43</v>
          </cell>
          <cell r="M3088">
            <v>151.79</v>
          </cell>
        </row>
        <row r="3089">
          <cell r="D3089" t="str">
            <v>CONCEITO</v>
          </cell>
          <cell r="E3089">
            <v>44408</v>
          </cell>
          <cell r="J3089">
            <v>144</v>
          </cell>
          <cell r="K3089">
            <v>67.679999999999993</v>
          </cell>
          <cell r="M3089">
            <v>276</v>
          </cell>
        </row>
        <row r="3090">
          <cell r="D3090" t="str">
            <v>CONCEITO</v>
          </cell>
          <cell r="E3090">
            <v>44408</v>
          </cell>
          <cell r="J3090">
            <v>66.900000000000006</v>
          </cell>
          <cell r="K3090">
            <v>28.78</v>
          </cell>
          <cell r="M3090">
            <v>159.9</v>
          </cell>
        </row>
        <row r="3091">
          <cell r="D3091" t="str">
            <v>CONCEITO</v>
          </cell>
          <cell r="E3091">
            <v>44408</v>
          </cell>
          <cell r="J3091">
            <v>67.8</v>
          </cell>
          <cell r="K3091">
            <v>29.06</v>
          </cell>
          <cell r="M3091">
            <v>161</v>
          </cell>
        </row>
        <row r="3092">
          <cell r="D3092" t="str">
            <v>CONCEITO</v>
          </cell>
          <cell r="E3092">
            <v>44408</v>
          </cell>
          <cell r="J3092">
            <v>95</v>
          </cell>
          <cell r="K3092">
            <v>34.83</v>
          </cell>
          <cell r="M3092">
            <v>193.51</v>
          </cell>
        </row>
        <row r="3093">
          <cell r="D3093" t="str">
            <v>CONCEITO</v>
          </cell>
          <cell r="E3093">
            <v>44408</v>
          </cell>
          <cell r="J3093">
            <v>59.9</v>
          </cell>
          <cell r="K3093">
            <v>26.98</v>
          </cell>
          <cell r="M3093">
            <v>149.9</v>
          </cell>
        </row>
        <row r="3094">
          <cell r="D3094" t="str">
            <v>CONCEITO</v>
          </cell>
          <cell r="E3094">
            <v>44408</v>
          </cell>
          <cell r="J3094">
            <v>52.9</v>
          </cell>
          <cell r="K3094">
            <v>25.33</v>
          </cell>
          <cell r="M3094">
            <v>140.71</v>
          </cell>
        </row>
        <row r="3095">
          <cell r="D3095" t="str">
            <v>CONCEITO</v>
          </cell>
          <cell r="E3095">
            <v>44408</v>
          </cell>
          <cell r="J3095">
            <v>83.16</v>
          </cell>
          <cell r="K3095">
            <v>34.349999999999994</v>
          </cell>
          <cell r="M3095">
            <v>179.79</v>
          </cell>
        </row>
        <row r="3096">
          <cell r="D3096" t="str">
            <v>CONCEITO</v>
          </cell>
          <cell r="E3096">
            <v>44408</v>
          </cell>
          <cell r="J3096">
            <v>61.9</v>
          </cell>
          <cell r="K3096">
            <v>26.98</v>
          </cell>
          <cell r="M3096">
            <v>149.9</v>
          </cell>
        </row>
        <row r="3097">
          <cell r="D3097" t="str">
            <v>CONCEITO</v>
          </cell>
          <cell r="E3097">
            <v>44408</v>
          </cell>
          <cell r="J3097">
            <v>54.9</v>
          </cell>
          <cell r="K3097">
            <v>25.33</v>
          </cell>
          <cell r="M3097">
            <v>140.71</v>
          </cell>
        </row>
        <row r="3098">
          <cell r="D3098" t="str">
            <v>CONCEITO</v>
          </cell>
          <cell r="E3098">
            <v>44408</v>
          </cell>
          <cell r="J3098">
            <v>54.9</v>
          </cell>
          <cell r="K3098">
            <v>25.18</v>
          </cell>
          <cell r="M3098">
            <v>139.9</v>
          </cell>
        </row>
        <row r="3099">
          <cell r="D3099" t="str">
            <v>CONCEITO</v>
          </cell>
          <cell r="E3099">
            <v>44408</v>
          </cell>
          <cell r="J3099">
            <v>58.08</v>
          </cell>
          <cell r="K3099">
            <v>25.86</v>
          </cell>
          <cell r="M3099">
            <v>143.69999999999999</v>
          </cell>
        </row>
        <row r="3100">
          <cell r="D3100" t="str">
            <v>CONCEITO</v>
          </cell>
          <cell r="E3100">
            <v>44408</v>
          </cell>
          <cell r="J3100">
            <v>55</v>
          </cell>
          <cell r="K3100">
            <v>25.18</v>
          </cell>
          <cell r="M3100">
            <v>139.9</v>
          </cell>
        </row>
        <row r="3101">
          <cell r="D3101" t="str">
            <v>CONCEITO</v>
          </cell>
          <cell r="E3101">
            <v>44408</v>
          </cell>
          <cell r="J3101">
            <v>43.199999999999996</v>
          </cell>
          <cell r="K3101">
            <v>22.4496</v>
          </cell>
          <cell r="M3101">
            <v>124.74</v>
          </cell>
        </row>
        <row r="3102">
          <cell r="D3102" t="str">
            <v>CONCEITO</v>
          </cell>
          <cell r="E3102">
            <v>44408</v>
          </cell>
          <cell r="J3102">
            <v>75</v>
          </cell>
          <cell r="K3102">
            <v>29.22</v>
          </cell>
          <cell r="M3102">
            <v>162.30000000000001</v>
          </cell>
        </row>
        <row r="3103">
          <cell r="D3103" t="str">
            <v>CONCEITO</v>
          </cell>
          <cell r="E3103">
            <v>44408</v>
          </cell>
          <cell r="J3103">
            <v>127.8</v>
          </cell>
          <cell r="K3103">
            <v>73.66</v>
          </cell>
          <cell r="M3103">
            <v>259.32</v>
          </cell>
        </row>
        <row r="3104">
          <cell r="D3104" t="str">
            <v>CONCEITO</v>
          </cell>
          <cell r="E3104">
            <v>44408</v>
          </cell>
          <cell r="J3104">
            <v>68.949999999999989</v>
          </cell>
          <cell r="K3104">
            <v>27.650000000000002</v>
          </cell>
          <cell r="M3104">
            <v>153.55000000000001</v>
          </cell>
        </row>
        <row r="3105">
          <cell r="D3105" t="str">
            <v>CONCEITO</v>
          </cell>
          <cell r="E3105">
            <v>44408</v>
          </cell>
          <cell r="J3105">
            <v>54.9</v>
          </cell>
          <cell r="K3105">
            <v>24.47</v>
          </cell>
          <cell r="M3105">
            <v>135.91999999999999</v>
          </cell>
        </row>
        <row r="3106">
          <cell r="D3106" t="str">
            <v>CONCEITO</v>
          </cell>
          <cell r="E3106">
            <v>44408</v>
          </cell>
          <cell r="J3106">
            <v>67.400000000000006</v>
          </cell>
          <cell r="K3106">
            <v>27.09</v>
          </cell>
          <cell r="M3106">
            <v>150.5</v>
          </cell>
        </row>
        <row r="3107">
          <cell r="D3107" t="str">
            <v>CONCEITO</v>
          </cell>
          <cell r="E3107">
            <v>44408</v>
          </cell>
          <cell r="J3107">
            <v>52.5</v>
          </cell>
          <cell r="K3107">
            <v>23.739799999999999</v>
          </cell>
          <cell r="M3107">
            <v>131.95000000000002</v>
          </cell>
        </row>
        <row r="3108">
          <cell r="D3108" t="str">
            <v>CONCEITO</v>
          </cell>
          <cell r="E3108">
            <v>44408</v>
          </cell>
          <cell r="J3108">
            <v>51.2</v>
          </cell>
          <cell r="K3108">
            <v>23.38</v>
          </cell>
          <cell r="M3108">
            <v>129.9</v>
          </cell>
        </row>
        <row r="3109">
          <cell r="D3109" t="str">
            <v>CONCEITO</v>
          </cell>
          <cell r="E3109">
            <v>44408</v>
          </cell>
          <cell r="J3109">
            <v>52.9</v>
          </cell>
          <cell r="K3109">
            <v>23.38</v>
          </cell>
          <cell r="M3109">
            <v>129.9</v>
          </cell>
        </row>
        <row r="3110">
          <cell r="D3110" t="str">
            <v>CONCEITO</v>
          </cell>
          <cell r="E3110">
            <v>44408</v>
          </cell>
          <cell r="J3110">
            <v>52.9</v>
          </cell>
          <cell r="K3110">
            <v>23.38</v>
          </cell>
          <cell r="M3110">
            <v>129.9</v>
          </cell>
        </row>
        <row r="3111">
          <cell r="D3111" t="str">
            <v>CONCEITO</v>
          </cell>
          <cell r="E3111">
            <v>44408</v>
          </cell>
          <cell r="J3111">
            <v>44.9</v>
          </cell>
          <cell r="K3111">
            <v>21.58</v>
          </cell>
          <cell r="M3111">
            <v>119.9</v>
          </cell>
        </row>
        <row r="3112">
          <cell r="D3112" t="str">
            <v>CONCEITO</v>
          </cell>
          <cell r="E3112">
            <v>44408</v>
          </cell>
          <cell r="J3112">
            <v>56</v>
          </cell>
          <cell r="K3112">
            <v>23.9</v>
          </cell>
          <cell r="M3112">
            <v>132.82</v>
          </cell>
        </row>
        <row r="3113">
          <cell r="D3113" t="str">
            <v>CONCEITO</v>
          </cell>
          <cell r="E3113">
            <v>44408</v>
          </cell>
          <cell r="J3113">
            <v>79.8</v>
          </cell>
          <cell r="K3113">
            <v>29.12</v>
          </cell>
          <cell r="M3113">
            <v>161.82</v>
          </cell>
        </row>
        <row r="3114">
          <cell r="D3114" t="str">
            <v>CONCEITO</v>
          </cell>
          <cell r="E3114">
            <v>44408</v>
          </cell>
          <cell r="J3114">
            <v>39.6</v>
          </cell>
          <cell r="K3114">
            <v>20.3</v>
          </cell>
          <cell r="M3114">
            <v>112.78</v>
          </cell>
        </row>
        <row r="3115">
          <cell r="D3115" t="str">
            <v>CONCEITO</v>
          </cell>
          <cell r="E3115">
            <v>44408</v>
          </cell>
          <cell r="J3115">
            <v>72.900000000000006</v>
          </cell>
          <cell r="K3115">
            <v>27.53</v>
          </cell>
          <cell r="M3115">
            <v>152.91999999999999</v>
          </cell>
        </row>
        <row r="3116">
          <cell r="D3116" t="str">
            <v>CONCEITO</v>
          </cell>
          <cell r="E3116">
            <v>44408</v>
          </cell>
          <cell r="J3116">
            <v>53.11</v>
          </cell>
          <cell r="K3116">
            <v>23.17</v>
          </cell>
          <cell r="M3116">
            <v>128.69999999999999</v>
          </cell>
        </row>
        <row r="3117">
          <cell r="D3117" t="str">
            <v>CONCEITO</v>
          </cell>
          <cell r="E3117">
            <v>44408</v>
          </cell>
          <cell r="J3117">
            <v>39.599999999999994</v>
          </cell>
          <cell r="K3117">
            <v>19.959899999999998</v>
          </cell>
          <cell r="M3117">
            <v>110.91</v>
          </cell>
        </row>
        <row r="3118">
          <cell r="D3118" t="str">
            <v>CONCEITO</v>
          </cell>
          <cell r="E3118">
            <v>44408</v>
          </cell>
          <cell r="J3118">
            <v>104.85000000000001</v>
          </cell>
          <cell r="K3118">
            <v>34.29</v>
          </cell>
          <cell r="M3118">
            <v>190.41</v>
          </cell>
        </row>
        <row r="3119">
          <cell r="D3119" t="str">
            <v>CONCEITO</v>
          </cell>
          <cell r="E3119">
            <v>44408</v>
          </cell>
          <cell r="J3119">
            <v>49.9</v>
          </cell>
          <cell r="K3119">
            <v>22.16</v>
          </cell>
          <cell r="M3119">
            <v>123.11</v>
          </cell>
        </row>
        <row r="3120">
          <cell r="D3120" t="str">
            <v>CONCEITO</v>
          </cell>
          <cell r="E3120">
            <v>44408</v>
          </cell>
          <cell r="J3120">
            <v>64.900000000000006</v>
          </cell>
          <cell r="K3120">
            <v>25.33</v>
          </cell>
          <cell r="M3120">
            <v>140.71</v>
          </cell>
        </row>
        <row r="3121">
          <cell r="D3121" t="str">
            <v>CONCEITO</v>
          </cell>
          <cell r="E3121">
            <v>44408</v>
          </cell>
          <cell r="J3121">
            <v>48</v>
          </cell>
          <cell r="K3121">
            <v>21.58</v>
          </cell>
          <cell r="M3121">
            <v>119.9</v>
          </cell>
        </row>
        <row r="3122">
          <cell r="D3122" t="str">
            <v>CONCEITO</v>
          </cell>
          <cell r="E3122">
            <v>44408</v>
          </cell>
          <cell r="J3122">
            <v>38.4</v>
          </cell>
          <cell r="K3122">
            <v>19.399999999999999</v>
          </cell>
          <cell r="M3122">
            <v>107.84</v>
          </cell>
        </row>
        <row r="3123">
          <cell r="D3123" t="str">
            <v>CONCEITO</v>
          </cell>
          <cell r="E3123">
            <v>44408</v>
          </cell>
          <cell r="J3123">
            <v>56.9</v>
          </cell>
          <cell r="K3123">
            <v>23.38</v>
          </cell>
          <cell r="M3123">
            <v>129.9</v>
          </cell>
        </row>
        <row r="3124">
          <cell r="D3124" t="str">
            <v>CONCEITO</v>
          </cell>
          <cell r="E3124">
            <v>44408</v>
          </cell>
          <cell r="J3124">
            <v>57.9</v>
          </cell>
          <cell r="K3124">
            <v>23.38</v>
          </cell>
          <cell r="M3124">
            <v>129.9</v>
          </cell>
        </row>
        <row r="3125">
          <cell r="D3125" t="str">
            <v>CONCEITO</v>
          </cell>
          <cell r="E3125">
            <v>44408</v>
          </cell>
          <cell r="J3125">
            <v>56.05</v>
          </cell>
          <cell r="K3125">
            <v>22.94</v>
          </cell>
          <cell r="M3125">
            <v>127.42</v>
          </cell>
        </row>
        <row r="3126">
          <cell r="D3126" t="str">
            <v>CONCEITO</v>
          </cell>
          <cell r="E3126">
            <v>44408</v>
          </cell>
          <cell r="J3126">
            <v>58</v>
          </cell>
          <cell r="K3126">
            <v>23.28</v>
          </cell>
          <cell r="M3126">
            <v>129.32</v>
          </cell>
        </row>
        <row r="3127">
          <cell r="D3127" t="str">
            <v>CONCEITO</v>
          </cell>
          <cell r="E3127">
            <v>44408</v>
          </cell>
          <cell r="J3127">
            <v>49.9</v>
          </cell>
          <cell r="K3127">
            <v>21.41</v>
          </cell>
          <cell r="M3127">
            <v>118.92</v>
          </cell>
        </row>
        <row r="3128">
          <cell r="D3128" t="str">
            <v>CONCEITO</v>
          </cell>
          <cell r="E3128">
            <v>44408</v>
          </cell>
          <cell r="J3128">
            <v>109.8</v>
          </cell>
          <cell r="K3128">
            <v>34.229999999999997</v>
          </cell>
          <cell r="M3128">
            <v>190.12</v>
          </cell>
        </row>
        <row r="3129">
          <cell r="D3129" t="str">
            <v>CONCEITO</v>
          </cell>
          <cell r="E3129">
            <v>44408</v>
          </cell>
          <cell r="J3129">
            <v>59.9</v>
          </cell>
          <cell r="K3129">
            <v>54.11</v>
          </cell>
          <cell r="M3129">
            <v>159.9</v>
          </cell>
        </row>
        <row r="3130">
          <cell r="D3130" t="str">
            <v>CONCEITO</v>
          </cell>
          <cell r="E3130">
            <v>44408</v>
          </cell>
          <cell r="J3130">
            <v>64.900000000000006</v>
          </cell>
          <cell r="K3130">
            <v>24.28</v>
          </cell>
          <cell r="M3130">
            <v>134.91</v>
          </cell>
        </row>
        <row r="3131">
          <cell r="D3131" t="str">
            <v>CONCEITO</v>
          </cell>
          <cell r="E3131">
            <v>44408</v>
          </cell>
          <cell r="J3131">
            <v>56.9</v>
          </cell>
          <cell r="K3131">
            <v>22.5</v>
          </cell>
          <cell r="M3131">
            <v>125</v>
          </cell>
        </row>
        <row r="3132">
          <cell r="D3132" t="str">
            <v>CONCEITO</v>
          </cell>
          <cell r="E3132">
            <v>44408</v>
          </cell>
          <cell r="J3132">
            <v>47</v>
          </cell>
          <cell r="K3132">
            <v>20.27</v>
          </cell>
          <cell r="M3132">
            <v>112.6</v>
          </cell>
        </row>
        <row r="3133">
          <cell r="D3133" t="str">
            <v>CONCEITO</v>
          </cell>
          <cell r="E3133">
            <v>44408</v>
          </cell>
          <cell r="J3133">
            <v>58.199999999999996</v>
          </cell>
          <cell r="K3133">
            <v>33.500100000000003</v>
          </cell>
          <cell r="M3133">
            <v>136.22999999999999</v>
          </cell>
        </row>
        <row r="3134">
          <cell r="D3134" t="str">
            <v>CONCEITO</v>
          </cell>
          <cell r="E3134">
            <v>44408</v>
          </cell>
          <cell r="J3134">
            <v>141.63</v>
          </cell>
          <cell r="K3134">
            <v>43.8399</v>
          </cell>
          <cell r="M3134">
            <v>229.77</v>
          </cell>
        </row>
        <row r="3135">
          <cell r="D3135" t="str">
            <v>CONCEITO</v>
          </cell>
          <cell r="E3135">
            <v>44408</v>
          </cell>
          <cell r="J3135">
            <v>29.55</v>
          </cell>
          <cell r="K3135">
            <v>16.18</v>
          </cell>
          <cell r="M3135">
            <v>89.9</v>
          </cell>
        </row>
        <row r="3136">
          <cell r="D3136" t="str">
            <v>CONCEITO</v>
          </cell>
          <cell r="E3136">
            <v>44408</v>
          </cell>
          <cell r="J3136">
            <v>56.9</v>
          </cell>
          <cell r="K3136">
            <v>22.16</v>
          </cell>
          <cell r="M3136">
            <v>123.11</v>
          </cell>
        </row>
        <row r="3137">
          <cell r="D3137" t="str">
            <v>CONCEITO</v>
          </cell>
          <cell r="E3137">
            <v>44408</v>
          </cell>
          <cell r="J3137">
            <v>62</v>
          </cell>
          <cell r="K3137">
            <v>23.28</v>
          </cell>
          <cell r="M3137">
            <v>129.32</v>
          </cell>
        </row>
        <row r="3138">
          <cell r="D3138" t="str">
            <v>CONCEITO</v>
          </cell>
          <cell r="E3138">
            <v>44408</v>
          </cell>
          <cell r="J3138">
            <v>45</v>
          </cell>
          <cell r="K3138">
            <v>19.47</v>
          </cell>
          <cell r="M3138">
            <v>108.24</v>
          </cell>
        </row>
        <row r="3139">
          <cell r="D3139" t="str">
            <v>CONCEITO</v>
          </cell>
          <cell r="E3139">
            <v>44408</v>
          </cell>
          <cell r="J3139">
            <v>67.900000000000006</v>
          </cell>
          <cell r="K3139">
            <v>24.47</v>
          </cell>
          <cell r="M3139">
            <v>135.91999999999999</v>
          </cell>
        </row>
        <row r="3140">
          <cell r="D3140" t="str">
            <v>CONCEITO</v>
          </cell>
          <cell r="E3140">
            <v>44408</v>
          </cell>
          <cell r="J3140">
            <v>21.78</v>
          </cell>
          <cell r="K3140">
            <v>12.96</v>
          </cell>
          <cell r="M3140">
            <v>78.239999999999995</v>
          </cell>
        </row>
        <row r="3141">
          <cell r="D3141" t="str">
            <v>CONCEITO</v>
          </cell>
          <cell r="E3141">
            <v>44408</v>
          </cell>
          <cell r="J3141">
            <v>67.14</v>
          </cell>
          <cell r="K3141">
            <v>24.260100000000001</v>
          </cell>
          <cell r="M3141">
            <v>134.72999999999999</v>
          </cell>
        </row>
        <row r="3142">
          <cell r="D3142" t="str">
            <v>CONCEITO</v>
          </cell>
          <cell r="E3142">
            <v>44408</v>
          </cell>
          <cell r="J3142">
            <v>57.9</v>
          </cell>
          <cell r="K3142">
            <v>22.17</v>
          </cell>
          <cell r="M3142">
            <v>123.17</v>
          </cell>
        </row>
        <row r="3143">
          <cell r="D3143" t="str">
            <v>CONCEITO</v>
          </cell>
          <cell r="E3143">
            <v>44408</v>
          </cell>
          <cell r="J3143">
            <v>61.9</v>
          </cell>
          <cell r="K3143">
            <v>22.94</v>
          </cell>
          <cell r="M3143">
            <v>127.42</v>
          </cell>
        </row>
        <row r="3144">
          <cell r="D3144" t="str">
            <v>CONCEITO</v>
          </cell>
          <cell r="E3144">
            <v>44408</v>
          </cell>
          <cell r="J3144">
            <v>44.95</v>
          </cell>
          <cell r="K3144">
            <v>19.119999999999997</v>
          </cell>
          <cell r="M3144">
            <v>106.25</v>
          </cell>
        </row>
        <row r="3145">
          <cell r="D3145" t="str">
            <v>CONCEITO</v>
          </cell>
          <cell r="E3145">
            <v>44408</v>
          </cell>
          <cell r="J3145">
            <v>43.8</v>
          </cell>
          <cell r="K3145">
            <v>18.87</v>
          </cell>
          <cell r="M3145">
            <v>104.82</v>
          </cell>
        </row>
        <row r="3146">
          <cell r="D3146" t="str">
            <v>CONCEITO</v>
          </cell>
          <cell r="E3146">
            <v>44408</v>
          </cell>
          <cell r="J3146">
            <v>71.699999999999989</v>
          </cell>
          <cell r="K3146">
            <v>24.96</v>
          </cell>
          <cell r="M3146">
            <v>138.72</v>
          </cell>
        </row>
        <row r="3147">
          <cell r="D3147" t="str">
            <v>CONCEITO</v>
          </cell>
          <cell r="E3147">
            <v>44408</v>
          </cell>
          <cell r="J3147">
            <v>39.9</v>
          </cell>
          <cell r="K3147">
            <v>17.98</v>
          </cell>
          <cell r="M3147">
            <v>99.9</v>
          </cell>
        </row>
        <row r="3148">
          <cell r="D3148" t="str">
            <v>CONCEITO</v>
          </cell>
          <cell r="E3148">
            <v>44408</v>
          </cell>
          <cell r="J3148">
            <v>58.9</v>
          </cell>
          <cell r="K3148">
            <v>22.49</v>
          </cell>
          <cell r="M3148">
            <v>123.12</v>
          </cell>
        </row>
        <row r="3149">
          <cell r="D3149" t="str">
            <v>CONCEITO</v>
          </cell>
          <cell r="E3149">
            <v>44408</v>
          </cell>
          <cell r="J3149">
            <v>71.699999999999989</v>
          </cell>
          <cell r="K3149">
            <v>24.78</v>
          </cell>
          <cell r="M3149">
            <v>137.72999999999999</v>
          </cell>
        </row>
        <row r="3150">
          <cell r="D3150" t="str">
            <v>CONCEITO</v>
          </cell>
          <cell r="E3150">
            <v>44408</v>
          </cell>
          <cell r="J3150">
            <v>62.9</v>
          </cell>
          <cell r="K3150">
            <v>22.66</v>
          </cell>
          <cell r="M3150">
            <v>125.91</v>
          </cell>
        </row>
        <row r="3151">
          <cell r="D3151" t="str">
            <v>CONCEITO</v>
          </cell>
          <cell r="E3151">
            <v>44408</v>
          </cell>
          <cell r="J3151">
            <v>106.2</v>
          </cell>
          <cell r="K3151">
            <v>65.72</v>
          </cell>
          <cell r="M3151">
            <v>211.96</v>
          </cell>
        </row>
        <row r="3152">
          <cell r="D3152" t="str">
            <v>CONCEITO</v>
          </cell>
          <cell r="E3152">
            <v>44408</v>
          </cell>
          <cell r="J3152">
            <v>56.9</v>
          </cell>
          <cell r="K3152">
            <v>21.3</v>
          </cell>
          <cell r="M3152">
            <v>117.98</v>
          </cell>
        </row>
        <row r="3153">
          <cell r="D3153" t="str">
            <v>CONCEITO</v>
          </cell>
          <cell r="E3153">
            <v>44408</v>
          </cell>
          <cell r="J3153">
            <v>35</v>
          </cell>
          <cell r="K3153">
            <v>16.3597</v>
          </cell>
          <cell r="M3153">
            <v>90.72</v>
          </cell>
        </row>
        <row r="3154">
          <cell r="D3154" t="str">
            <v>CONCEITO</v>
          </cell>
          <cell r="E3154">
            <v>44408</v>
          </cell>
          <cell r="J3154">
            <v>51.21</v>
          </cell>
          <cell r="K3154">
            <v>19.88</v>
          </cell>
          <cell r="M3154">
            <v>110.42</v>
          </cell>
        </row>
        <row r="3155">
          <cell r="D3155" t="str">
            <v>CONCEITO</v>
          </cell>
          <cell r="E3155">
            <v>44408</v>
          </cell>
          <cell r="J3155">
            <v>36.9</v>
          </cell>
          <cell r="K3155">
            <v>35.96</v>
          </cell>
          <cell r="M3155">
            <v>111.89</v>
          </cell>
        </row>
        <row r="3156">
          <cell r="D3156" t="str">
            <v>CONCEITO</v>
          </cell>
          <cell r="E3156">
            <v>44408</v>
          </cell>
          <cell r="J3156">
            <v>34.9</v>
          </cell>
          <cell r="K3156">
            <v>16.18</v>
          </cell>
          <cell r="M3156">
            <v>89.9</v>
          </cell>
        </row>
        <row r="3157">
          <cell r="D3157" t="str">
            <v>CONCEITO</v>
          </cell>
          <cell r="E3157">
            <v>44408</v>
          </cell>
          <cell r="J3157">
            <v>149.80000000000001</v>
          </cell>
          <cell r="K3157">
            <v>49.85</v>
          </cell>
          <cell r="M3157">
            <v>237.84</v>
          </cell>
        </row>
        <row r="3158">
          <cell r="D3158" t="str">
            <v>CONCEITO</v>
          </cell>
          <cell r="E3158">
            <v>44408</v>
          </cell>
          <cell r="J3158">
            <v>52.9</v>
          </cell>
          <cell r="K3158">
            <v>19.78</v>
          </cell>
          <cell r="M3158">
            <v>109.9</v>
          </cell>
        </row>
        <row r="3159">
          <cell r="D3159" t="str">
            <v>CONCEITO</v>
          </cell>
          <cell r="E3159">
            <v>44408</v>
          </cell>
          <cell r="J3159">
            <v>52.9</v>
          </cell>
          <cell r="K3159">
            <v>19.78</v>
          </cell>
          <cell r="M3159">
            <v>109.9</v>
          </cell>
        </row>
        <row r="3160">
          <cell r="D3160" t="str">
            <v>CONCEITO</v>
          </cell>
          <cell r="E3160">
            <v>44408</v>
          </cell>
          <cell r="J3160">
            <v>44.9</v>
          </cell>
          <cell r="K3160">
            <v>17.98</v>
          </cell>
          <cell r="M3160">
            <v>99.9</v>
          </cell>
        </row>
        <row r="3161">
          <cell r="D3161" t="str">
            <v>CONCEITO</v>
          </cell>
          <cell r="E3161">
            <v>44408</v>
          </cell>
          <cell r="J3161">
            <v>29.55</v>
          </cell>
          <cell r="K3161">
            <v>14.71</v>
          </cell>
          <cell r="M3161">
            <v>80.91</v>
          </cell>
        </row>
        <row r="3162">
          <cell r="D3162" t="str">
            <v>CONCEITO</v>
          </cell>
          <cell r="E3162">
            <v>44408</v>
          </cell>
          <cell r="J3162">
            <v>49.9</v>
          </cell>
          <cell r="K3162">
            <v>18.989999999999998</v>
          </cell>
          <cell r="M3162">
            <v>105.51</v>
          </cell>
        </row>
        <row r="3163">
          <cell r="D3163" t="str">
            <v>CONCEITO</v>
          </cell>
          <cell r="E3163">
            <v>44408</v>
          </cell>
          <cell r="J3163">
            <v>66</v>
          </cell>
          <cell r="K3163">
            <v>22.5</v>
          </cell>
          <cell r="M3163">
            <v>125</v>
          </cell>
        </row>
        <row r="3164">
          <cell r="D3164" t="str">
            <v>CONCEITO</v>
          </cell>
          <cell r="E3164">
            <v>44408</v>
          </cell>
          <cell r="J3164">
            <v>66</v>
          </cell>
          <cell r="K3164">
            <v>22.5</v>
          </cell>
          <cell r="M3164">
            <v>125</v>
          </cell>
        </row>
        <row r="3165">
          <cell r="D3165" t="str">
            <v>CONCEITO</v>
          </cell>
          <cell r="E3165">
            <v>44408</v>
          </cell>
          <cell r="J3165">
            <v>66</v>
          </cell>
          <cell r="K3165">
            <v>22.5</v>
          </cell>
          <cell r="M3165">
            <v>125</v>
          </cell>
        </row>
        <row r="3166">
          <cell r="D3166" t="str">
            <v>CONCEITO</v>
          </cell>
          <cell r="E3166">
            <v>44408</v>
          </cell>
          <cell r="J3166">
            <v>66</v>
          </cell>
          <cell r="K3166">
            <v>22.5</v>
          </cell>
          <cell r="M3166">
            <v>125</v>
          </cell>
        </row>
        <row r="3167">
          <cell r="D3167" t="str">
            <v>CONCEITO</v>
          </cell>
          <cell r="E3167">
            <v>44408</v>
          </cell>
          <cell r="J3167">
            <v>66</v>
          </cell>
          <cell r="K3167">
            <v>22.5</v>
          </cell>
          <cell r="M3167">
            <v>125</v>
          </cell>
        </row>
        <row r="3168">
          <cell r="D3168" t="str">
            <v>CONCEITO</v>
          </cell>
          <cell r="E3168">
            <v>44408</v>
          </cell>
          <cell r="J3168">
            <v>29.9</v>
          </cell>
          <cell r="K3168">
            <v>14.38</v>
          </cell>
          <cell r="M3168">
            <v>79.900000000000006</v>
          </cell>
        </row>
        <row r="3169">
          <cell r="D3169" t="str">
            <v>CONCEITO</v>
          </cell>
          <cell r="E3169">
            <v>44408</v>
          </cell>
          <cell r="J3169">
            <v>25.98</v>
          </cell>
          <cell r="K3169">
            <v>13.5</v>
          </cell>
          <cell r="M3169">
            <v>75.02</v>
          </cell>
        </row>
        <row r="3170">
          <cell r="D3170" t="str">
            <v>CONCEITO</v>
          </cell>
          <cell r="E3170">
            <v>44408</v>
          </cell>
          <cell r="J3170">
            <v>30</v>
          </cell>
          <cell r="K3170">
            <v>14.38</v>
          </cell>
          <cell r="M3170">
            <v>79.900000000000006</v>
          </cell>
        </row>
        <row r="3171">
          <cell r="D3171" t="str">
            <v>CONCEITO</v>
          </cell>
          <cell r="E3171">
            <v>44408</v>
          </cell>
          <cell r="J3171">
            <v>30.9</v>
          </cell>
          <cell r="K3171">
            <v>14.56</v>
          </cell>
          <cell r="M3171">
            <v>80.91</v>
          </cell>
        </row>
        <row r="3172">
          <cell r="D3172" t="str">
            <v>CONCEITO</v>
          </cell>
          <cell r="E3172">
            <v>44408</v>
          </cell>
          <cell r="J3172">
            <v>29.55</v>
          </cell>
          <cell r="K3172">
            <v>14.24</v>
          </cell>
          <cell r="M3172">
            <v>79.11</v>
          </cell>
        </row>
        <row r="3173">
          <cell r="D3173" t="str">
            <v>CONCEITO</v>
          </cell>
          <cell r="E3173">
            <v>44408</v>
          </cell>
          <cell r="J3173">
            <v>68.900000000000006</v>
          </cell>
          <cell r="K3173">
            <v>24.62</v>
          </cell>
          <cell r="M3173">
            <v>128.71</v>
          </cell>
        </row>
        <row r="3174">
          <cell r="D3174" t="str">
            <v>CONCEITO</v>
          </cell>
          <cell r="E3174">
            <v>44408</v>
          </cell>
          <cell r="J3174">
            <v>42.300000000000004</v>
          </cell>
          <cell r="K3174">
            <v>17.009999999999998</v>
          </cell>
          <cell r="M3174">
            <v>94.23</v>
          </cell>
        </row>
        <row r="3175">
          <cell r="D3175" t="str">
            <v>CONCEITO</v>
          </cell>
          <cell r="E3175">
            <v>44408</v>
          </cell>
          <cell r="J3175">
            <v>30.87</v>
          </cell>
          <cell r="K3175">
            <v>14.38</v>
          </cell>
          <cell r="M3175">
            <v>79.900000000000006</v>
          </cell>
        </row>
        <row r="3176">
          <cell r="D3176" t="str">
            <v>CONCEITO</v>
          </cell>
          <cell r="E3176">
            <v>44408</v>
          </cell>
          <cell r="J3176">
            <v>31.5</v>
          </cell>
          <cell r="K3176">
            <v>14.38</v>
          </cell>
          <cell r="M3176">
            <v>79.900000000000006</v>
          </cell>
        </row>
        <row r="3177">
          <cell r="D3177" t="str">
            <v>CONCEITO</v>
          </cell>
          <cell r="E3177">
            <v>44408</v>
          </cell>
          <cell r="J3177">
            <v>25.98</v>
          </cell>
          <cell r="K3177">
            <v>13.18</v>
          </cell>
          <cell r="M3177">
            <v>73.099999999999994</v>
          </cell>
        </row>
        <row r="3178">
          <cell r="D3178" t="str">
            <v>CONCEITO</v>
          </cell>
          <cell r="E3178">
            <v>44408</v>
          </cell>
          <cell r="J3178">
            <v>39.9</v>
          </cell>
          <cell r="K3178">
            <v>16.18</v>
          </cell>
          <cell r="M3178">
            <v>89.9</v>
          </cell>
        </row>
        <row r="3179">
          <cell r="D3179" t="str">
            <v>CONCEITO</v>
          </cell>
          <cell r="E3179">
            <v>44408</v>
          </cell>
          <cell r="J3179">
            <v>57.2</v>
          </cell>
          <cell r="K3179">
            <v>19.89</v>
          </cell>
          <cell r="M3179">
            <v>110.4</v>
          </cell>
        </row>
        <row r="3180">
          <cell r="D3180" t="str">
            <v>CONCEITO</v>
          </cell>
          <cell r="E3180">
            <v>44408</v>
          </cell>
          <cell r="J3180">
            <v>26.4</v>
          </cell>
          <cell r="K3180">
            <v>12.91</v>
          </cell>
          <cell r="M3180">
            <v>71.38</v>
          </cell>
        </row>
        <row r="3181">
          <cell r="D3181" t="str">
            <v>CONCEITO</v>
          </cell>
          <cell r="E3181">
            <v>44408</v>
          </cell>
          <cell r="J3181">
            <v>34.1</v>
          </cell>
          <cell r="K3181">
            <v>14.4</v>
          </cell>
          <cell r="M3181">
            <v>79.989999999999995</v>
          </cell>
        </row>
        <row r="3182">
          <cell r="D3182" t="str">
            <v>CONCEITO</v>
          </cell>
          <cell r="E3182">
            <v>44408</v>
          </cell>
          <cell r="J3182">
            <v>14.100000000000001</v>
          </cell>
          <cell r="K3182">
            <v>9.75</v>
          </cell>
          <cell r="M3182">
            <v>54.179999999999993</v>
          </cell>
        </row>
        <row r="3183">
          <cell r="D3183" t="str">
            <v>CONCEITO</v>
          </cell>
          <cell r="E3183">
            <v>44408</v>
          </cell>
          <cell r="J3183">
            <v>24.9</v>
          </cell>
          <cell r="K3183">
            <v>12.12</v>
          </cell>
          <cell r="M3183">
            <v>67.239999999999995</v>
          </cell>
        </row>
        <row r="3184">
          <cell r="D3184" t="str">
            <v>CONCEITO</v>
          </cell>
          <cell r="E3184">
            <v>44408</v>
          </cell>
          <cell r="J3184">
            <v>46.76</v>
          </cell>
          <cell r="K3184">
            <v>17.78</v>
          </cell>
          <cell r="M3184">
            <v>94.64</v>
          </cell>
        </row>
        <row r="3185">
          <cell r="D3185" t="str">
            <v>CONCEITO</v>
          </cell>
          <cell r="E3185">
            <v>44408</v>
          </cell>
          <cell r="J3185">
            <v>45.32</v>
          </cell>
          <cell r="K3185">
            <v>17.46</v>
          </cell>
          <cell r="M3185">
            <v>92.84</v>
          </cell>
        </row>
        <row r="3186">
          <cell r="D3186" t="str">
            <v>CONCEITO</v>
          </cell>
          <cell r="E3186">
            <v>44408</v>
          </cell>
          <cell r="J3186">
            <v>27.58</v>
          </cell>
          <cell r="K3186">
            <v>12.64</v>
          </cell>
          <cell r="M3186">
            <v>70.22</v>
          </cell>
        </row>
        <row r="3187">
          <cell r="D3187" t="str">
            <v>CONCEITO</v>
          </cell>
          <cell r="E3187">
            <v>44408</v>
          </cell>
          <cell r="J3187">
            <v>30</v>
          </cell>
          <cell r="K3187">
            <v>13.1</v>
          </cell>
          <cell r="M3187">
            <v>72.84</v>
          </cell>
        </row>
        <row r="3188">
          <cell r="D3188" t="str">
            <v>CONCEITO</v>
          </cell>
          <cell r="E3188">
            <v>44408</v>
          </cell>
          <cell r="J3188">
            <v>35.9</v>
          </cell>
          <cell r="K3188">
            <v>14.38</v>
          </cell>
          <cell r="M3188">
            <v>79.900000000000006</v>
          </cell>
        </row>
        <row r="3189">
          <cell r="D3189" t="str">
            <v>CONCEITO</v>
          </cell>
          <cell r="E3189">
            <v>44408</v>
          </cell>
          <cell r="J3189">
            <v>72.900000000000006</v>
          </cell>
          <cell r="K3189">
            <v>22.5</v>
          </cell>
          <cell r="M3189">
            <v>125</v>
          </cell>
        </row>
        <row r="3190">
          <cell r="D3190" t="str">
            <v>CONCEITO</v>
          </cell>
          <cell r="E3190">
            <v>44408</v>
          </cell>
          <cell r="J3190">
            <v>72.900000000000006</v>
          </cell>
          <cell r="K3190">
            <v>22.5</v>
          </cell>
          <cell r="M3190">
            <v>125</v>
          </cell>
        </row>
        <row r="3191">
          <cell r="D3191" t="str">
            <v>CONCEITO</v>
          </cell>
          <cell r="E3191">
            <v>44408</v>
          </cell>
          <cell r="J3191">
            <v>28</v>
          </cell>
          <cell r="K3191">
            <v>12.58</v>
          </cell>
          <cell r="M3191">
            <v>69.900000000000006</v>
          </cell>
        </row>
        <row r="3192">
          <cell r="D3192" t="str">
            <v>CONCEITO</v>
          </cell>
          <cell r="E3192">
            <v>44408</v>
          </cell>
          <cell r="J3192">
            <v>19.899999999999999</v>
          </cell>
          <cell r="K3192">
            <v>10.78</v>
          </cell>
          <cell r="M3192">
            <v>59.9</v>
          </cell>
        </row>
        <row r="3193">
          <cell r="D3193" t="str">
            <v>CONCEITO</v>
          </cell>
          <cell r="E3193">
            <v>44408</v>
          </cell>
          <cell r="J3193">
            <v>29.9</v>
          </cell>
          <cell r="K3193">
            <v>14.2</v>
          </cell>
          <cell r="M3193">
            <v>73.260000000000005</v>
          </cell>
        </row>
        <row r="3194">
          <cell r="D3194" t="str">
            <v>CONCEITO</v>
          </cell>
          <cell r="E3194">
            <v>44408</v>
          </cell>
          <cell r="J3194">
            <v>48</v>
          </cell>
          <cell r="K3194">
            <v>20.190000000000001</v>
          </cell>
          <cell r="M3194">
            <v>97.26</v>
          </cell>
        </row>
        <row r="3195">
          <cell r="D3195" t="str">
            <v>CONCEITO</v>
          </cell>
          <cell r="E3195">
            <v>44408</v>
          </cell>
          <cell r="J3195">
            <v>14.100000000000001</v>
          </cell>
          <cell r="K3195">
            <v>9.4499999999999993</v>
          </cell>
          <cell r="M3195">
            <v>52.53</v>
          </cell>
        </row>
        <row r="3196">
          <cell r="D3196" t="str">
            <v>CONCEITO</v>
          </cell>
          <cell r="E3196">
            <v>44408</v>
          </cell>
          <cell r="J3196">
            <v>35.9</v>
          </cell>
          <cell r="K3196">
            <v>14.24</v>
          </cell>
          <cell r="M3196">
            <v>79.11</v>
          </cell>
        </row>
        <row r="3197">
          <cell r="D3197" t="str">
            <v>CONCEITO</v>
          </cell>
          <cell r="E3197">
            <v>44408</v>
          </cell>
          <cell r="J3197">
            <v>22.2</v>
          </cell>
          <cell r="K3197">
            <v>11.07</v>
          </cell>
          <cell r="M3197">
            <v>61.51</v>
          </cell>
        </row>
        <row r="3198">
          <cell r="D3198" t="str">
            <v>CONCEITO</v>
          </cell>
          <cell r="E3198">
            <v>44408</v>
          </cell>
          <cell r="J3198">
            <v>29.98</v>
          </cell>
          <cell r="K3198">
            <v>12.62</v>
          </cell>
          <cell r="M3198">
            <v>70.12</v>
          </cell>
        </row>
        <row r="3199">
          <cell r="D3199" t="str">
            <v>CONCEITO</v>
          </cell>
          <cell r="E3199">
            <v>44408</v>
          </cell>
          <cell r="J3199">
            <v>26.9</v>
          </cell>
          <cell r="K3199">
            <v>11.96</v>
          </cell>
          <cell r="M3199">
            <v>66.28</v>
          </cell>
        </row>
        <row r="3200">
          <cell r="D3200" t="str">
            <v>CONCEITO</v>
          </cell>
          <cell r="E3200">
            <v>44408</v>
          </cell>
          <cell r="J3200">
            <v>42.9</v>
          </cell>
          <cell r="K3200">
            <v>15.29</v>
          </cell>
          <cell r="M3200">
            <v>84.92</v>
          </cell>
        </row>
        <row r="3201">
          <cell r="D3201" t="str">
            <v>CONCEITO</v>
          </cell>
          <cell r="E3201">
            <v>44408</v>
          </cell>
          <cell r="J3201">
            <v>42.9</v>
          </cell>
          <cell r="K3201">
            <v>15.29</v>
          </cell>
          <cell r="M3201">
            <v>84.92</v>
          </cell>
        </row>
        <row r="3202">
          <cell r="D3202" t="str">
            <v>CONCEITO</v>
          </cell>
          <cell r="E3202">
            <v>44408</v>
          </cell>
          <cell r="J3202">
            <v>52.9</v>
          </cell>
          <cell r="K3202">
            <v>17.41</v>
          </cell>
          <cell r="M3202">
            <v>96.71</v>
          </cell>
        </row>
        <row r="3203">
          <cell r="D3203" t="str">
            <v>CONCEITO</v>
          </cell>
          <cell r="E3203">
            <v>44408</v>
          </cell>
          <cell r="J3203">
            <v>39.979999999999997</v>
          </cell>
          <cell r="K3203">
            <v>14.56</v>
          </cell>
          <cell r="M3203">
            <v>80.91</v>
          </cell>
        </row>
        <row r="3204">
          <cell r="D3204" t="str">
            <v>CONCEITO</v>
          </cell>
          <cell r="E3204">
            <v>44408</v>
          </cell>
          <cell r="J3204">
            <v>72.900000000000006</v>
          </cell>
          <cell r="K3204">
            <v>21.77</v>
          </cell>
          <cell r="M3204">
            <v>120.8</v>
          </cell>
        </row>
        <row r="3205">
          <cell r="D3205" t="str">
            <v>CONCEITO</v>
          </cell>
          <cell r="E3205">
            <v>44408</v>
          </cell>
          <cell r="J3205">
            <v>30</v>
          </cell>
          <cell r="K3205">
            <v>12.290100000000001</v>
          </cell>
          <cell r="M3205">
            <v>68.25</v>
          </cell>
        </row>
        <row r="3206">
          <cell r="D3206" t="str">
            <v>CONCEITO</v>
          </cell>
          <cell r="E3206">
            <v>44408</v>
          </cell>
          <cell r="J3206">
            <v>30</v>
          </cell>
          <cell r="K3206">
            <v>12.290100000000001</v>
          </cell>
          <cell r="M3206">
            <v>68.25</v>
          </cell>
        </row>
        <row r="3207">
          <cell r="D3207" t="str">
            <v>CONCEITO</v>
          </cell>
          <cell r="E3207">
            <v>44408</v>
          </cell>
          <cell r="J3207">
            <v>18</v>
          </cell>
          <cell r="K3207">
            <v>9.58</v>
          </cell>
          <cell r="M3207">
            <v>53.22</v>
          </cell>
        </row>
        <row r="3208">
          <cell r="D3208" t="str">
            <v>CONCEITO</v>
          </cell>
          <cell r="E3208">
            <v>44408</v>
          </cell>
          <cell r="J3208">
            <v>44</v>
          </cell>
          <cell r="K3208">
            <v>15.29</v>
          </cell>
          <cell r="M3208">
            <v>84.92</v>
          </cell>
        </row>
        <row r="3209">
          <cell r="D3209" t="str">
            <v>CONCEITO</v>
          </cell>
          <cell r="E3209">
            <v>44408</v>
          </cell>
          <cell r="J3209">
            <v>23.9</v>
          </cell>
          <cell r="K3209">
            <v>10.78</v>
          </cell>
          <cell r="M3209">
            <v>59.9</v>
          </cell>
        </row>
        <row r="3210">
          <cell r="D3210" t="str">
            <v>CONCEITO</v>
          </cell>
          <cell r="E3210">
            <v>44408</v>
          </cell>
          <cell r="J3210">
            <v>89.7</v>
          </cell>
          <cell r="K3210">
            <v>42.17</v>
          </cell>
          <cell r="M3210">
            <v>156.9</v>
          </cell>
        </row>
        <row r="3211">
          <cell r="D3211" t="str">
            <v>CONCEITO</v>
          </cell>
          <cell r="E3211">
            <v>44408</v>
          </cell>
          <cell r="J3211">
            <v>18.8</v>
          </cell>
          <cell r="K3211">
            <v>9.67</v>
          </cell>
          <cell r="M3211">
            <v>53.48</v>
          </cell>
        </row>
        <row r="3212">
          <cell r="D3212" t="str">
            <v>CONCEITO</v>
          </cell>
          <cell r="E3212">
            <v>44408</v>
          </cell>
          <cell r="J3212">
            <v>20.25</v>
          </cell>
          <cell r="K3212">
            <v>9.8798999999999992</v>
          </cell>
          <cell r="M3212">
            <v>54.929999999999993</v>
          </cell>
        </row>
        <row r="3213">
          <cell r="D3213" t="str">
            <v>CONCEITO</v>
          </cell>
          <cell r="E3213">
            <v>44408</v>
          </cell>
          <cell r="J3213">
            <v>19.8</v>
          </cell>
          <cell r="K3213">
            <v>9.5</v>
          </cell>
          <cell r="M3213">
            <v>52.79</v>
          </cell>
        </row>
        <row r="3214">
          <cell r="D3214" t="str">
            <v>CONCEITO</v>
          </cell>
          <cell r="E3214">
            <v>44408</v>
          </cell>
          <cell r="J3214">
            <v>68.900000000000006</v>
          </cell>
          <cell r="K3214">
            <v>20.25</v>
          </cell>
          <cell r="M3214">
            <v>112.5</v>
          </cell>
        </row>
        <row r="3215">
          <cell r="D3215" t="str">
            <v>CONCEITO</v>
          </cell>
          <cell r="E3215">
            <v>44408</v>
          </cell>
          <cell r="J3215">
            <v>19.899999999999999</v>
          </cell>
          <cell r="K3215">
            <v>9.49</v>
          </cell>
          <cell r="M3215">
            <v>52.71</v>
          </cell>
        </row>
        <row r="3216">
          <cell r="D3216" t="str">
            <v>CONCEITO</v>
          </cell>
          <cell r="E3216">
            <v>44408</v>
          </cell>
          <cell r="J3216">
            <v>19.899999999999999</v>
          </cell>
          <cell r="K3216">
            <v>9.42</v>
          </cell>
          <cell r="M3216">
            <v>52.23</v>
          </cell>
        </row>
        <row r="3217">
          <cell r="D3217" t="str">
            <v>CONCEITO</v>
          </cell>
          <cell r="E3217">
            <v>44408</v>
          </cell>
          <cell r="J3217">
            <v>38.72</v>
          </cell>
          <cell r="K3217">
            <v>13.5</v>
          </cell>
          <cell r="M3217">
            <v>75.02</v>
          </cell>
        </row>
        <row r="3218">
          <cell r="D3218" t="str">
            <v>CONCEITO</v>
          </cell>
          <cell r="E3218">
            <v>44408</v>
          </cell>
          <cell r="J3218">
            <v>22.5</v>
          </cell>
          <cell r="K3218">
            <v>9.9699000000000009</v>
          </cell>
          <cell r="M3218">
            <v>55.260000000000005</v>
          </cell>
        </row>
        <row r="3219">
          <cell r="D3219" t="str">
            <v>CONCEITO</v>
          </cell>
          <cell r="E3219">
            <v>44408</v>
          </cell>
          <cell r="J3219">
            <v>35</v>
          </cell>
          <cell r="K3219">
            <v>12.66</v>
          </cell>
          <cell r="M3219">
            <v>70.31</v>
          </cell>
        </row>
        <row r="3220">
          <cell r="D3220" t="str">
            <v>CONCEITO</v>
          </cell>
          <cell r="E3220">
            <v>44408</v>
          </cell>
          <cell r="J3220">
            <v>18.79</v>
          </cell>
          <cell r="K3220">
            <v>8.98</v>
          </cell>
          <cell r="M3220">
            <v>49.9</v>
          </cell>
        </row>
        <row r="3221">
          <cell r="D3221" t="str">
            <v>CONCEITO</v>
          </cell>
          <cell r="E3221">
            <v>44408</v>
          </cell>
          <cell r="J3221">
            <v>19.899999999999999</v>
          </cell>
          <cell r="K3221">
            <v>9.17</v>
          </cell>
          <cell r="M3221">
            <v>50.92</v>
          </cell>
        </row>
        <row r="3222">
          <cell r="D3222" t="str">
            <v>CONCEITO</v>
          </cell>
          <cell r="E3222">
            <v>44408</v>
          </cell>
          <cell r="J3222">
            <v>19.399999999999999</v>
          </cell>
          <cell r="K3222">
            <v>8.98</v>
          </cell>
          <cell r="M3222">
            <v>49.9</v>
          </cell>
        </row>
        <row r="3223">
          <cell r="D3223" t="str">
            <v>CONCEITO</v>
          </cell>
          <cell r="E3223">
            <v>44408</v>
          </cell>
          <cell r="J3223">
            <v>29</v>
          </cell>
          <cell r="K3223">
            <v>11.07</v>
          </cell>
          <cell r="M3223">
            <v>61.51</v>
          </cell>
        </row>
        <row r="3224">
          <cell r="D3224" t="str">
            <v>CONCEITO</v>
          </cell>
          <cell r="E3224">
            <v>44408</v>
          </cell>
          <cell r="J3224">
            <v>24</v>
          </cell>
          <cell r="K3224">
            <v>9.9500999999999991</v>
          </cell>
          <cell r="M3224">
            <v>55.320000000000007</v>
          </cell>
        </row>
        <row r="3225">
          <cell r="D3225" t="str">
            <v>CONCEITO</v>
          </cell>
          <cell r="E3225">
            <v>44408</v>
          </cell>
          <cell r="J3225">
            <v>19.8</v>
          </cell>
          <cell r="K3225">
            <v>8.98</v>
          </cell>
          <cell r="M3225">
            <v>49.9</v>
          </cell>
        </row>
        <row r="3226">
          <cell r="D3226" t="str">
            <v>CONCEITO</v>
          </cell>
          <cell r="E3226">
            <v>44408</v>
          </cell>
          <cell r="J3226">
            <v>20</v>
          </cell>
          <cell r="K3226">
            <v>8.98</v>
          </cell>
          <cell r="M3226">
            <v>49.9</v>
          </cell>
        </row>
        <row r="3227">
          <cell r="D3227" t="str">
            <v>CONCEITO</v>
          </cell>
          <cell r="E3227">
            <v>44408</v>
          </cell>
          <cell r="J3227">
            <v>14.52</v>
          </cell>
          <cell r="K3227">
            <v>7.75</v>
          </cell>
          <cell r="M3227">
            <v>43</v>
          </cell>
        </row>
        <row r="3228">
          <cell r="D3228" t="str">
            <v>CONCEITO</v>
          </cell>
          <cell r="E3228">
            <v>44408</v>
          </cell>
          <cell r="J3228">
            <v>22.5</v>
          </cell>
          <cell r="K3228">
            <v>9.4499999999999993</v>
          </cell>
          <cell r="M3228">
            <v>52.53</v>
          </cell>
        </row>
        <row r="3229">
          <cell r="D3229" t="str">
            <v>CONCEITO</v>
          </cell>
          <cell r="E3229">
            <v>44408</v>
          </cell>
          <cell r="J3229">
            <v>22.9</v>
          </cell>
          <cell r="K3229">
            <v>9.49</v>
          </cell>
          <cell r="M3229">
            <v>52.71</v>
          </cell>
        </row>
        <row r="3230">
          <cell r="D3230" t="str">
            <v>CONCEITO</v>
          </cell>
          <cell r="E3230">
            <v>44408</v>
          </cell>
          <cell r="J3230">
            <v>24.04</v>
          </cell>
          <cell r="K3230">
            <v>9.6999999999999993</v>
          </cell>
          <cell r="M3230">
            <v>53.91</v>
          </cell>
        </row>
        <row r="3231">
          <cell r="D3231" t="str">
            <v>CONCEITO</v>
          </cell>
          <cell r="E3231">
            <v>44408</v>
          </cell>
          <cell r="J3231">
            <v>21</v>
          </cell>
          <cell r="K3231">
            <v>8.98</v>
          </cell>
          <cell r="M3231">
            <v>49.9</v>
          </cell>
        </row>
        <row r="3232">
          <cell r="D3232" t="str">
            <v>CONCEITO</v>
          </cell>
          <cell r="E3232">
            <v>44408</v>
          </cell>
          <cell r="J3232">
            <v>33</v>
          </cell>
          <cell r="K3232">
            <v>14.879999999999999</v>
          </cell>
          <cell r="M3232">
            <v>67.739999999999995</v>
          </cell>
        </row>
        <row r="3233">
          <cell r="D3233" t="str">
            <v>CONCEITO</v>
          </cell>
          <cell r="E3233">
            <v>44408</v>
          </cell>
          <cell r="J3233">
            <v>29</v>
          </cell>
          <cell r="K3233">
            <v>10.7</v>
          </cell>
          <cell r="M3233">
            <v>59.42</v>
          </cell>
        </row>
        <row r="3234">
          <cell r="D3234" t="str">
            <v>CONCEITO</v>
          </cell>
          <cell r="E3234">
            <v>44408</v>
          </cell>
          <cell r="J3234">
            <v>16.62</v>
          </cell>
          <cell r="K3234">
            <v>7.9</v>
          </cell>
          <cell r="M3234">
            <v>43.91</v>
          </cell>
        </row>
        <row r="3235">
          <cell r="D3235" t="str">
            <v>CONCEITO</v>
          </cell>
          <cell r="E3235">
            <v>44408</v>
          </cell>
          <cell r="J3235">
            <v>14.399999999999999</v>
          </cell>
          <cell r="K3235">
            <v>7.3500000000000005</v>
          </cell>
          <cell r="M3235">
            <v>40.769999999999996</v>
          </cell>
        </row>
        <row r="3236">
          <cell r="D3236" t="str">
            <v>CONCEITO</v>
          </cell>
          <cell r="E3236">
            <v>44408</v>
          </cell>
          <cell r="J3236">
            <v>46</v>
          </cell>
          <cell r="K3236">
            <v>40.57</v>
          </cell>
          <cell r="M3236">
            <v>105.51</v>
          </cell>
        </row>
        <row r="3237">
          <cell r="D3237" t="str">
            <v>CONCEITO</v>
          </cell>
          <cell r="E3237">
            <v>44408</v>
          </cell>
          <cell r="J3237">
            <v>13.9</v>
          </cell>
          <cell r="K3237">
            <v>7.18</v>
          </cell>
          <cell r="M3237">
            <v>39.9</v>
          </cell>
        </row>
        <row r="3238">
          <cell r="D3238" t="str">
            <v>CONCEITO</v>
          </cell>
          <cell r="E3238">
            <v>44408</v>
          </cell>
          <cell r="J3238">
            <v>23.5</v>
          </cell>
          <cell r="K3238">
            <v>9.24</v>
          </cell>
          <cell r="M3238">
            <v>51.2</v>
          </cell>
        </row>
        <row r="3239">
          <cell r="D3239" t="str">
            <v>CONCEITO</v>
          </cell>
          <cell r="E3239">
            <v>44408</v>
          </cell>
          <cell r="J3239">
            <v>24.9</v>
          </cell>
          <cell r="K3239">
            <v>9.49</v>
          </cell>
          <cell r="M3239">
            <v>52.71</v>
          </cell>
        </row>
        <row r="3240">
          <cell r="D3240" t="str">
            <v>CONCEITO</v>
          </cell>
          <cell r="E3240">
            <v>44408</v>
          </cell>
          <cell r="J3240">
            <v>15</v>
          </cell>
          <cell r="K3240">
            <v>7.18</v>
          </cell>
          <cell r="M3240">
            <v>39.9</v>
          </cell>
        </row>
        <row r="3241">
          <cell r="D3241" t="str">
            <v>CONCEITO</v>
          </cell>
          <cell r="E3241">
            <v>44408</v>
          </cell>
          <cell r="J3241">
            <v>28.6</v>
          </cell>
          <cell r="K3241">
            <v>10.119999999999999</v>
          </cell>
          <cell r="M3241">
            <v>56.22</v>
          </cell>
        </row>
        <row r="3242">
          <cell r="D3242" t="str">
            <v>CONCEITO</v>
          </cell>
          <cell r="E3242">
            <v>44408</v>
          </cell>
          <cell r="J3242">
            <v>19.399999999999999</v>
          </cell>
          <cell r="K3242">
            <v>8.08</v>
          </cell>
          <cell r="M3242">
            <v>44.91</v>
          </cell>
        </row>
        <row r="3243">
          <cell r="D3243" t="str">
            <v>CONCEITO</v>
          </cell>
          <cell r="E3243">
            <v>44408</v>
          </cell>
          <cell r="J3243">
            <v>23.9</v>
          </cell>
          <cell r="K3243">
            <v>8.98</v>
          </cell>
          <cell r="M3243">
            <v>49.9</v>
          </cell>
        </row>
        <row r="3244">
          <cell r="D3244" t="str">
            <v>CONCEITO</v>
          </cell>
          <cell r="E3244">
            <v>44408</v>
          </cell>
          <cell r="J3244">
            <v>18.989999999999998</v>
          </cell>
          <cell r="K3244">
            <v>7.9</v>
          </cell>
          <cell r="M3244">
            <v>43.91</v>
          </cell>
        </row>
        <row r="3245">
          <cell r="D3245" t="str">
            <v>CONCEITO</v>
          </cell>
          <cell r="E3245">
            <v>44408</v>
          </cell>
          <cell r="J3245">
            <v>19.079999999999998</v>
          </cell>
          <cell r="K3245">
            <v>7.9</v>
          </cell>
          <cell r="M3245">
            <v>43.91</v>
          </cell>
        </row>
        <row r="3246">
          <cell r="D3246" t="str">
            <v>CONCEITO</v>
          </cell>
          <cell r="E3246">
            <v>44408</v>
          </cell>
          <cell r="J3246">
            <v>56.9</v>
          </cell>
          <cell r="K3246">
            <v>16.18</v>
          </cell>
          <cell r="M3246">
            <v>89.9</v>
          </cell>
        </row>
        <row r="3247">
          <cell r="D3247" t="str">
            <v>CONCEITO</v>
          </cell>
          <cell r="E3247">
            <v>44408</v>
          </cell>
          <cell r="J3247">
            <v>38.909999999999997</v>
          </cell>
          <cell r="K3247">
            <v>12.23</v>
          </cell>
          <cell r="M3247">
            <v>67.92</v>
          </cell>
        </row>
        <row r="3248">
          <cell r="D3248" t="str">
            <v>CONCEITO</v>
          </cell>
          <cell r="E3248">
            <v>44408</v>
          </cell>
          <cell r="J3248">
            <v>18.8</v>
          </cell>
          <cell r="K3248">
            <v>7.66</v>
          </cell>
          <cell r="M3248">
            <v>42.44</v>
          </cell>
        </row>
        <row r="3249">
          <cell r="D3249" t="str">
            <v>CONCEITO</v>
          </cell>
          <cell r="E3249">
            <v>44408</v>
          </cell>
          <cell r="J3249">
            <v>49.9</v>
          </cell>
          <cell r="K3249">
            <v>16.02</v>
          </cell>
          <cell r="M3249">
            <v>81.819999999999993</v>
          </cell>
        </row>
        <row r="3250">
          <cell r="D3250" t="str">
            <v>CONCEITO</v>
          </cell>
          <cell r="E3250">
            <v>44408</v>
          </cell>
          <cell r="J3250">
            <v>86.9</v>
          </cell>
          <cell r="K3250">
            <v>22.5</v>
          </cell>
          <cell r="M3250">
            <v>125</v>
          </cell>
        </row>
        <row r="3251">
          <cell r="D3251" t="str">
            <v>CONCEITO</v>
          </cell>
          <cell r="E3251">
            <v>44408</v>
          </cell>
          <cell r="J3251">
            <v>13.5</v>
          </cell>
          <cell r="K3251">
            <v>6.3</v>
          </cell>
          <cell r="M3251">
            <v>35.020000000000003</v>
          </cell>
        </row>
        <row r="3252">
          <cell r="D3252" t="str">
            <v>CONCEITO</v>
          </cell>
          <cell r="E3252">
            <v>44408</v>
          </cell>
          <cell r="J3252">
            <v>12.74</v>
          </cell>
          <cell r="K3252">
            <v>6.11</v>
          </cell>
          <cell r="M3252">
            <v>33.92</v>
          </cell>
        </row>
        <row r="3253">
          <cell r="D3253" t="str">
            <v>CONCEITO</v>
          </cell>
          <cell r="E3253">
            <v>44408</v>
          </cell>
          <cell r="J3253">
            <v>13.9</v>
          </cell>
          <cell r="K3253">
            <v>6.32</v>
          </cell>
          <cell r="M3253">
            <v>35.11</v>
          </cell>
        </row>
        <row r="3254">
          <cell r="D3254" t="str">
            <v>CONCEITO</v>
          </cell>
          <cell r="E3254">
            <v>44408</v>
          </cell>
          <cell r="J3254">
            <v>10</v>
          </cell>
          <cell r="K3254">
            <v>5.4</v>
          </cell>
          <cell r="M3254">
            <v>30</v>
          </cell>
        </row>
        <row r="3255">
          <cell r="D3255" t="str">
            <v>CONCEITO</v>
          </cell>
          <cell r="E3255">
            <v>44408</v>
          </cell>
          <cell r="J3255">
            <v>16</v>
          </cell>
          <cell r="K3255">
            <v>6.62</v>
          </cell>
          <cell r="M3255">
            <v>36.82</v>
          </cell>
        </row>
        <row r="3256">
          <cell r="D3256" t="str">
            <v>CONCEITO</v>
          </cell>
          <cell r="E3256">
            <v>44408</v>
          </cell>
          <cell r="J3256">
            <v>16</v>
          </cell>
          <cell r="K3256">
            <v>6.62</v>
          </cell>
          <cell r="M3256">
            <v>36.82</v>
          </cell>
        </row>
        <row r="3257">
          <cell r="D3257" t="str">
            <v>CONCEITO</v>
          </cell>
          <cell r="E3257">
            <v>44408</v>
          </cell>
          <cell r="J3257">
            <v>16</v>
          </cell>
          <cell r="K3257">
            <v>6.62</v>
          </cell>
          <cell r="M3257">
            <v>36.82</v>
          </cell>
        </row>
        <row r="3258">
          <cell r="D3258" t="str">
            <v>CONCEITO</v>
          </cell>
          <cell r="E3258">
            <v>44408</v>
          </cell>
          <cell r="J3258">
            <v>15.2</v>
          </cell>
          <cell r="K3258">
            <v>6.5</v>
          </cell>
          <cell r="M3258">
            <v>35.72</v>
          </cell>
        </row>
        <row r="3259">
          <cell r="D3259" t="str">
            <v>CONCEITO</v>
          </cell>
          <cell r="E3259">
            <v>44408</v>
          </cell>
          <cell r="J3259">
            <v>22</v>
          </cell>
          <cell r="K3259">
            <v>7.9</v>
          </cell>
          <cell r="M3259">
            <v>43.91</v>
          </cell>
        </row>
        <row r="3260">
          <cell r="D3260" t="str">
            <v>CONCEITO</v>
          </cell>
          <cell r="E3260">
            <v>44408</v>
          </cell>
          <cell r="J3260">
            <v>15</v>
          </cell>
          <cell r="K3260">
            <v>6.27</v>
          </cell>
          <cell r="M3260">
            <v>34.82</v>
          </cell>
        </row>
        <row r="3261">
          <cell r="D3261" t="str">
            <v>CONCEITO</v>
          </cell>
          <cell r="E3261">
            <v>44408</v>
          </cell>
          <cell r="J3261">
            <v>200</v>
          </cell>
          <cell r="K3261">
            <v>46.88</v>
          </cell>
          <cell r="M3261">
            <v>260.36</v>
          </cell>
        </row>
        <row r="3262">
          <cell r="D3262" t="str">
            <v>CONCEITO</v>
          </cell>
          <cell r="E3262">
            <v>44408</v>
          </cell>
          <cell r="J3262">
            <v>8.6999999999999993</v>
          </cell>
          <cell r="K3262">
            <v>4.8600000000000003</v>
          </cell>
          <cell r="M3262">
            <v>26.99</v>
          </cell>
        </row>
        <row r="3263">
          <cell r="D3263" t="str">
            <v>CONCEITO</v>
          </cell>
          <cell r="E3263">
            <v>44408</v>
          </cell>
          <cell r="J3263">
            <v>15</v>
          </cell>
          <cell r="K3263">
            <v>6.11</v>
          </cell>
          <cell r="M3263">
            <v>33.93</v>
          </cell>
        </row>
        <row r="3264">
          <cell r="D3264" t="str">
            <v>CONCEITO</v>
          </cell>
          <cell r="E3264">
            <v>44408</v>
          </cell>
          <cell r="J3264">
            <v>15</v>
          </cell>
          <cell r="K3264">
            <v>6.11</v>
          </cell>
          <cell r="M3264">
            <v>33.92</v>
          </cell>
        </row>
        <row r="3265">
          <cell r="D3265" t="str">
            <v>CONCEITO</v>
          </cell>
          <cell r="E3265">
            <v>44408</v>
          </cell>
          <cell r="J3265">
            <v>56.9</v>
          </cell>
          <cell r="K3265">
            <v>15.29</v>
          </cell>
          <cell r="M3265">
            <v>84.95</v>
          </cell>
        </row>
        <row r="3266">
          <cell r="D3266" t="str">
            <v>CONCEITO</v>
          </cell>
          <cell r="E3266">
            <v>44408</v>
          </cell>
          <cell r="J3266">
            <v>16</v>
          </cell>
          <cell r="K3266">
            <v>6.3</v>
          </cell>
          <cell r="M3266">
            <v>35.020000000000003</v>
          </cell>
        </row>
        <row r="3267">
          <cell r="D3267" t="str">
            <v>CONCEITO</v>
          </cell>
          <cell r="E3267">
            <v>44408</v>
          </cell>
          <cell r="J3267">
            <v>8.9</v>
          </cell>
          <cell r="K3267">
            <v>4.74</v>
          </cell>
          <cell r="M3267">
            <v>26.31</v>
          </cell>
        </row>
        <row r="3268">
          <cell r="D3268" t="str">
            <v>CONCEITO</v>
          </cell>
          <cell r="E3268">
            <v>44408</v>
          </cell>
          <cell r="J3268">
            <v>22</v>
          </cell>
          <cell r="K3268">
            <v>7.43</v>
          </cell>
          <cell r="M3268">
            <v>41.1</v>
          </cell>
        </row>
        <row r="3269">
          <cell r="D3269" t="str">
            <v>CONCEITO</v>
          </cell>
          <cell r="E3269">
            <v>44408</v>
          </cell>
          <cell r="J3269">
            <v>22</v>
          </cell>
          <cell r="K3269">
            <v>7.43</v>
          </cell>
          <cell r="M3269">
            <v>41.1</v>
          </cell>
        </row>
        <row r="3270">
          <cell r="D3270" t="str">
            <v>CONCEITO</v>
          </cell>
          <cell r="E3270">
            <v>44408</v>
          </cell>
          <cell r="J3270">
            <v>125</v>
          </cell>
          <cell r="K3270">
            <v>30.22</v>
          </cell>
          <cell r="M3270">
            <v>166</v>
          </cell>
        </row>
        <row r="3271">
          <cell r="D3271" t="str">
            <v>CONCEITO</v>
          </cell>
          <cell r="E3271">
            <v>44408</v>
          </cell>
          <cell r="J3271">
            <v>9.4</v>
          </cell>
          <cell r="K3271">
            <v>4.46</v>
          </cell>
          <cell r="M3271">
            <v>24.64</v>
          </cell>
        </row>
        <row r="3272">
          <cell r="D3272" t="str">
            <v>CONCEITO</v>
          </cell>
          <cell r="E3272">
            <v>44408</v>
          </cell>
          <cell r="J3272">
            <v>10</v>
          </cell>
          <cell r="K3272">
            <v>4.4800000000000004</v>
          </cell>
          <cell r="M3272">
            <v>24.9</v>
          </cell>
        </row>
        <row r="3273">
          <cell r="D3273" t="str">
            <v>CONCEITO</v>
          </cell>
          <cell r="E3273">
            <v>44408</v>
          </cell>
          <cell r="J3273">
            <v>48.9</v>
          </cell>
          <cell r="K3273">
            <v>12.99</v>
          </cell>
          <cell r="M3273">
            <v>72.150000000000006</v>
          </cell>
        </row>
        <row r="3274">
          <cell r="D3274" t="str">
            <v>CONCEITO</v>
          </cell>
          <cell r="E3274">
            <v>44408</v>
          </cell>
          <cell r="J3274">
            <v>200</v>
          </cell>
          <cell r="K3274">
            <v>46.18</v>
          </cell>
          <cell r="M3274">
            <v>256.32</v>
          </cell>
        </row>
        <row r="3275">
          <cell r="D3275" t="str">
            <v>CONCEITO</v>
          </cell>
          <cell r="E3275">
            <v>44408</v>
          </cell>
          <cell r="J3275">
            <v>47.52</v>
          </cell>
          <cell r="K3275">
            <v>12.57</v>
          </cell>
          <cell r="M3275">
            <v>69.819999999999993</v>
          </cell>
        </row>
        <row r="3276">
          <cell r="D3276" t="str">
            <v>CONCEITO</v>
          </cell>
          <cell r="E3276">
            <v>44408</v>
          </cell>
          <cell r="J3276">
            <v>11.6</v>
          </cell>
          <cell r="K3276">
            <v>4.68</v>
          </cell>
          <cell r="M3276">
            <v>25.94</v>
          </cell>
        </row>
        <row r="3277">
          <cell r="D3277" t="str">
            <v>CONCEITO</v>
          </cell>
          <cell r="E3277">
            <v>44408</v>
          </cell>
          <cell r="J3277">
            <v>10.89</v>
          </cell>
          <cell r="K3277">
            <v>4.5</v>
          </cell>
          <cell r="M3277">
            <v>25</v>
          </cell>
        </row>
        <row r="3278">
          <cell r="D3278" t="str">
            <v>CONCEITO</v>
          </cell>
          <cell r="E3278">
            <v>44408</v>
          </cell>
          <cell r="J3278">
            <v>35.409999999999997</v>
          </cell>
          <cell r="K3278">
            <v>11.06</v>
          </cell>
          <cell r="M3278">
            <v>55.93</v>
          </cell>
        </row>
        <row r="3279">
          <cell r="D3279" t="str">
            <v>CONCEITO</v>
          </cell>
          <cell r="E3279">
            <v>44408</v>
          </cell>
          <cell r="J3279">
            <v>9.68</v>
          </cell>
          <cell r="K3279">
            <v>3.96</v>
          </cell>
          <cell r="M3279">
            <v>22</v>
          </cell>
        </row>
        <row r="3280">
          <cell r="D3280" t="str">
            <v>CONCEITO</v>
          </cell>
          <cell r="E3280">
            <v>44408</v>
          </cell>
          <cell r="J3280">
            <v>9.35</v>
          </cell>
          <cell r="K3280">
            <v>3.6</v>
          </cell>
          <cell r="M3280">
            <v>19.989999999999998</v>
          </cell>
        </row>
        <row r="3281">
          <cell r="D3281" t="str">
            <v>CONCEITO</v>
          </cell>
          <cell r="E3281">
            <v>44408</v>
          </cell>
          <cell r="J3281">
            <v>44.9</v>
          </cell>
          <cell r="K3281">
            <v>33.270000000000003</v>
          </cell>
          <cell r="M3281">
            <v>84.92</v>
          </cell>
        </row>
        <row r="3282">
          <cell r="D3282" t="str">
            <v>CONCEITO</v>
          </cell>
          <cell r="E3282">
            <v>44408</v>
          </cell>
          <cell r="J3282">
            <v>27.61</v>
          </cell>
          <cell r="K3282">
            <v>10.79</v>
          </cell>
          <cell r="M3282">
            <v>44.95</v>
          </cell>
        </row>
        <row r="3283">
          <cell r="D3283" t="str">
            <v>CONCEITO</v>
          </cell>
          <cell r="E3283">
            <v>44408</v>
          </cell>
          <cell r="J3283">
            <v>9.9</v>
          </cell>
          <cell r="K3283">
            <v>3.58</v>
          </cell>
          <cell r="M3283">
            <v>19.899999999999999</v>
          </cell>
        </row>
        <row r="3284">
          <cell r="D3284" t="str">
            <v>CONCEITO</v>
          </cell>
          <cell r="E3284">
            <v>44408</v>
          </cell>
          <cell r="J3284">
            <v>8.9</v>
          </cell>
          <cell r="K3284">
            <v>3.52</v>
          </cell>
          <cell r="M3284">
            <v>17.79</v>
          </cell>
        </row>
        <row r="3285">
          <cell r="D3285" t="str">
            <v>CONCEITO</v>
          </cell>
          <cell r="E3285">
            <v>44408</v>
          </cell>
          <cell r="J3285">
            <v>8.9</v>
          </cell>
          <cell r="K3285">
            <v>3.52</v>
          </cell>
          <cell r="M3285">
            <v>17.79</v>
          </cell>
        </row>
        <row r="3286">
          <cell r="D3286" t="str">
            <v>CONCEITO</v>
          </cell>
          <cell r="E3286">
            <v>44408</v>
          </cell>
          <cell r="J3286">
            <v>9.9</v>
          </cell>
          <cell r="K3286">
            <v>3.15</v>
          </cell>
          <cell r="M3286">
            <v>17.510000000000002</v>
          </cell>
        </row>
        <row r="3287">
          <cell r="D3287" t="str">
            <v>CONCEITO</v>
          </cell>
          <cell r="E3287">
            <v>44408</v>
          </cell>
          <cell r="J3287">
            <v>9.5</v>
          </cell>
          <cell r="K3287">
            <v>3.06</v>
          </cell>
          <cell r="M3287">
            <v>17</v>
          </cell>
        </row>
        <row r="3288">
          <cell r="D3288" t="str">
            <v>CONCEITO</v>
          </cell>
          <cell r="E3288">
            <v>44408</v>
          </cell>
          <cell r="J3288">
            <v>9.9</v>
          </cell>
          <cell r="K3288">
            <v>3.05</v>
          </cell>
          <cell r="M3288">
            <v>16.920000000000002</v>
          </cell>
        </row>
        <row r="3289">
          <cell r="D3289" t="str">
            <v>CONCEITO</v>
          </cell>
          <cell r="E3289">
            <v>44408</v>
          </cell>
          <cell r="J3289">
            <v>8</v>
          </cell>
          <cell r="K3289">
            <v>2.36</v>
          </cell>
          <cell r="M3289">
            <v>13.11</v>
          </cell>
        </row>
        <row r="3290">
          <cell r="D3290" t="str">
            <v>CONCEITO</v>
          </cell>
          <cell r="E3290">
            <v>44408</v>
          </cell>
          <cell r="J3290">
            <v>12.4</v>
          </cell>
          <cell r="K3290">
            <v>3.24</v>
          </cell>
          <cell r="M3290">
            <v>18</v>
          </cell>
        </row>
        <row r="3291">
          <cell r="D3291" t="str">
            <v>CONCEITO</v>
          </cell>
          <cell r="E3291">
            <v>44408</v>
          </cell>
          <cell r="J3291">
            <v>0</v>
          </cell>
          <cell r="K3291">
            <v>0</v>
          </cell>
          <cell r="M3291">
            <v>0</v>
          </cell>
        </row>
        <row r="3292">
          <cell r="D3292" t="str">
            <v>CONCEITO</v>
          </cell>
          <cell r="E3292">
            <v>44408</v>
          </cell>
          <cell r="J3292">
            <v>0</v>
          </cell>
          <cell r="K3292">
            <v>0</v>
          </cell>
          <cell r="M3292">
            <v>0</v>
          </cell>
        </row>
        <row r="3293">
          <cell r="D3293" t="str">
            <v>CONCEITO</v>
          </cell>
          <cell r="E3293">
            <v>44408</v>
          </cell>
          <cell r="J3293">
            <v>0</v>
          </cell>
          <cell r="K3293">
            <v>0</v>
          </cell>
          <cell r="M3293">
            <v>0</v>
          </cell>
        </row>
        <row r="3294">
          <cell r="D3294" t="str">
            <v>CONCEITO</v>
          </cell>
          <cell r="E3294">
            <v>44408</v>
          </cell>
          <cell r="J3294">
            <v>0</v>
          </cell>
          <cell r="K3294">
            <v>0</v>
          </cell>
          <cell r="M3294">
            <v>0</v>
          </cell>
        </row>
        <row r="3295">
          <cell r="D3295" t="str">
            <v>CONCEITO</v>
          </cell>
          <cell r="E3295">
            <v>44408</v>
          </cell>
          <cell r="J3295">
            <v>0</v>
          </cell>
          <cell r="K3295">
            <v>0</v>
          </cell>
          <cell r="M3295">
            <v>0</v>
          </cell>
        </row>
        <row r="3296">
          <cell r="D3296" t="str">
            <v>CONCEITO</v>
          </cell>
          <cell r="E3296">
            <v>44408</v>
          </cell>
          <cell r="J3296">
            <v>0</v>
          </cell>
          <cell r="K3296">
            <v>0</v>
          </cell>
          <cell r="M3296">
            <v>0</v>
          </cell>
        </row>
        <row r="3297">
          <cell r="D3297" t="str">
            <v>CONCEITO</v>
          </cell>
          <cell r="E3297">
            <v>44408</v>
          </cell>
          <cell r="J3297">
            <v>0</v>
          </cell>
          <cell r="K3297">
            <v>0</v>
          </cell>
          <cell r="M3297">
            <v>0</v>
          </cell>
        </row>
        <row r="3298">
          <cell r="D3298" t="str">
            <v>CONCEITO</v>
          </cell>
          <cell r="E3298">
            <v>44408</v>
          </cell>
          <cell r="J3298">
            <v>250</v>
          </cell>
          <cell r="K3298">
            <v>54.870000000000005</v>
          </cell>
          <cell r="M3298">
            <v>304.75</v>
          </cell>
        </row>
        <row r="3299">
          <cell r="D3299" t="str">
            <v>CONCEITO</v>
          </cell>
          <cell r="E3299">
            <v>44408</v>
          </cell>
          <cell r="J3299">
            <v>15.9</v>
          </cell>
          <cell r="K3299">
            <v>7.18</v>
          </cell>
          <cell r="M3299">
            <v>9.9499999999999993</v>
          </cell>
        </row>
        <row r="3300">
          <cell r="D3300" t="str">
            <v>CONCEITO</v>
          </cell>
          <cell r="E3300">
            <v>44408</v>
          </cell>
          <cell r="J3300">
            <v>15.9</v>
          </cell>
          <cell r="K3300">
            <v>7.18</v>
          </cell>
          <cell r="M3300">
            <v>9.9499999999999993</v>
          </cell>
        </row>
        <row r="3301">
          <cell r="D3301" t="str">
            <v>CONCEITO</v>
          </cell>
          <cell r="E3301">
            <v>44408</v>
          </cell>
          <cell r="J3301">
            <v>26.9</v>
          </cell>
          <cell r="K3301">
            <v>10.78</v>
          </cell>
          <cell r="M3301">
            <v>14.94</v>
          </cell>
        </row>
        <row r="3302">
          <cell r="D3302" t="str">
            <v>CONCEITO</v>
          </cell>
          <cell r="E3302">
            <v>44408</v>
          </cell>
          <cell r="J3302">
            <v>-32</v>
          </cell>
          <cell r="K3302">
            <v>0</v>
          </cell>
          <cell r="M3302">
            <v>-69.900000000000006</v>
          </cell>
        </row>
        <row r="3303">
          <cell r="D3303" t="str">
            <v>CONCEITO</v>
          </cell>
          <cell r="E3303">
            <v>44408</v>
          </cell>
          <cell r="J3303">
            <v>-56.9</v>
          </cell>
          <cell r="K3303">
            <v>0</v>
          </cell>
          <cell r="M3303">
            <v>-125</v>
          </cell>
        </row>
        <row r="3304">
          <cell r="D3304" t="str">
            <v>CONCEITO</v>
          </cell>
          <cell r="E3304">
            <v>44408</v>
          </cell>
          <cell r="J3304">
            <v>-47.9</v>
          </cell>
          <cell r="K3304">
            <v>0</v>
          </cell>
          <cell r="M3304">
            <v>-119.9</v>
          </cell>
        </row>
        <row r="3305">
          <cell r="D3305" t="str">
            <v>CONCEITO</v>
          </cell>
          <cell r="E3305">
            <v>44408</v>
          </cell>
          <cell r="J3305">
            <v>49.3</v>
          </cell>
          <cell r="K3305">
            <v>23.38</v>
          </cell>
          <cell r="M3305">
            <v>0.11</v>
          </cell>
        </row>
        <row r="3306">
          <cell r="D3306" t="str">
            <v>CONCEITO</v>
          </cell>
          <cell r="E3306">
            <v>44408</v>
          </cell>
          <cell r="J3306">
            <v>-53.9</v>
          </cell>
          <cell r="K3306">
            <v>0</v>
          </cell>
          <cell r="M3306">
            <v>-139.9</v>
          </cell>
        </row>
        <row r="3307">
          <cell r="D3307" t="str">
            <v>CONCEITO</v>
          </cell>
          <cell r="E3307">
            <v>44408</v>
          </cell>
          <cell r="J3307">
            <v>75.900000000000006</v>
          </cell>
          <cell r="K3307">
            <v>32.380000000000003</v>
          </cell>
          <cell r="M3307">
            <v>0.15</v>
          </cell>
        </row>
        <row r="3308">
          <cell r="D3308" t="str">
            <v>CONCEITO</v>
          </cell>
          <cell r="E3308">
            <v>44408</v>
          </cell>
          <cell r="J3308">
            <v>1998.7</v>
          </cell>
          <cell r="K3308">
            <v>413.56990000000002</v>
          </cell>
          <cell r="M3308">
            <v>2297.7000000000003</v>
          </cell>
        </row>
        <row r="3309">
          <cell r="D3309" t="str">
            <v>CONCEITO</v>
          </cell>
          <cell r="E3309">
            <v>44408</v>
          </cell>
          <cell r="J3309">
            <v>-69.900000000000006</v>
          </cell>
          <cell r="K3309">
            <v>0</v>
          </cell>
          <cell r="M3309">
            <v>-211.11</v>
          </cell>
        </row>
        <row r="3310">
          <cell r="D3310" t="str">
            <v>GRAND SHOPPING</v>
          </cell>
          <cell r="E3310">
            <v>44408</v>
          </cell>
          <cell r="J3310">
            <v>2749.5</v>
          </cell>
          <cell r="K3310">
            <v>1858.5917999999999</v>
          </cell>
          <cell r="M3310">
            <v>9325.2900000000009</v>
          </cell>
        </row>
        <row r="3311">
          <cell r="D3311" t="str">
            <v>GRAND SHOPPING</v>
          </cell>
          <cell r="E3311">
            <v>44408</v>
          </cell>
          <cell r="J3311">
            <v>2044.5</v>
          </cell>
          <cell r="K3311">
            <v>1302.6394</v>
          </cell>
          <cell r="M3311">
            <v>6987.26</v>
          </cell>
        </row>
        <row r="3312">
          <cell r="D3312" t="str">
            <v>GRAND SHOPPING</v>
          </cell>
          <cell r="E3312">
            <v>44408</v>
          </cell>
          <cell r="J3312">
            <v>2304</v>
          </cell>
          <cell r="K3312">
            <v>1191.5712000000001</v>
          </cell>
          <cell r="M3312">
            <v>6479.0399999999991</v>
          </cell>
        </row>
        <row r="3313">
          <cell r="D3313" t="str">
            <v>GRAND SHOPPING</v>
          </cell>
          <cell r="E3313">
            <v>44408</v>
          </cell>
          <cell r="J3313">
            <v>2077.4</v>
          </cell>
          <cell r="K3313">
            <v>1245.92</v>
          </cell>
          <cell r="M3313">
            <v>6170.84</v>
          </cell>
        </row>
        <row r="3314">
          <cell r="D3314" t="str">
            <v>GRAND SHOPPING</v>
          </cell>
          <cell r="E3314">
            <v>44408</v>
          </cell>
          <cell r="J3314">
            <v>1118.4000000000001</v>
          </cell>
          <cell r="K3314">
            <v>713.66079999999999</v>
          </cell>
          <cell r="M3314">
            <v>3722.88</v>
          </cell>
        </row>
        <row r="3315">
          <cell r="D3315" t="str">
            <v>GRAND SHOPPING</v>
          </cell>
          <cell r="E3315">
            <v>44408</v>
          </cell>
          <cell r="J3315">
            <v>973.50000000000011</v>
          </cell>
          <cell r="K3315">
            <v>703.82999999999993</v>
          </cell>
          <cell r="M3315">
            <v>3429.45</v>
          </cell>
        </row>
        <row r="3316">
          <cell r="D3316" t="str">
            <v>GRAND SHOPPING</v>
          </cell>
          <cell r="E3316">
            <v>44408</v>
          </cell>
          <cell r="J3316">
            <v>1200</v>
          </cell>
          <cell r="K3316">
            <v>603.96</v>
          </cell>
          <cell r="M3316">
            <v>3354.2499999999995</v>
          </cell>
        </row>
        <row r="3317">
          <cell r="D3317" t="str">
            <v>GRAND SHOPPING</v>
          </cell>
          <cell r="E3317">
            <v>44408</v>
          </cell>
          <cell r="J3317">
            <v>958.80000000000007</v>
          </cell>
          <cell r="K3317">
            <v>600.93959999999993</v>
          </cell>
          <cell r="M3317">
            <v>2838.84</v>
          </cell>
        </row>
        <row r="3318">
          <cell r="D3318" t="str">
            <v>GRAND SHOPPING</v>
          </cell>
          <cell r="E3318">
            <v>44408</v>
          </cell>
          <cell r="J3318">
            <v>1098.9000000000001</v>
          </cell>
          <cell r="K3318">
            <v>530.01959999999997</v>
          </cell>
          <cell r="M3318">
            <v>2804.34</v>
          </cell>
        </row>
        <row r="3319">
          <cell r="D3319" t="str">
            <v>GRAND SHOPPING</v>
          </cell>
          <cell r="E3319">
            <v>44408</v>
          </cell>
          <cell r="J3319">
            <v>540</v>
          </cell>
          <cell r="K3319">
            <v>366.50970000000001</v>
          </cell>
          <cell r="M3319">
            <v>2035.8</v>
          </cell>
        </row>
        <row r="3320">
          <cell r="D3320" t="str">
            <v>GRAND SHOPPING</v>
          </cell>
          <cell r="E3320">
            <v>44408</v>
          </cell>
          <cell r="J3320">
            <v>995.79</v>
          </cell>
          <cell r="K3320">
            <v>458.08050000000003</v>
          </cell>
          <cell r="M3320">
            <v>2543.34</v>
          </cell>
        </row>
        <row r="3321">
          <cell r="D3321" t="str">
            <v>GRAND SHOPPING</v>
          </cell>
          <cell r="E3321">
            <v>44408</v>
          </cell>
          <cell r="J3321">
            <v>978.52</v>
          </cell>
          <cell r="K3321">
            <v>443.41950000000003</v>
          </cell>
          <cell r="M3321">
            <v>2462.2800000000002</v>
          </cell>
        </row>
        <row r="3322">
          <cell r="D3322" t="str">
            <v>GRAND SHOPPING</v>
          </cell>
          <cell r="E3322">
            <v>44408</v>
          </cell>
          <cell r="J3322">
            <v>5520</v>
          </cell>
          <cell r="K3322">
            <v>1452.2239999999999</v>
          </cell>
          <cell r="M3322">
            <v>7966.4</v>
          </cell>
        </row>
        <row r="3323">
          <cell r="D3323" t="str">
            <v>GRAND SHOPPING</v>
          </cell>
          <cell r="E3323">
            <v>44408</v>
          </cell>
          <cell r="J3323">
            <v>480</v>
          </cell>
          <cell r="K3323">
            <v>370.64</v>
          </cell>
          <cell r="M3323">
            <v>1809.28</v>
          </cell>
        </row>
        <row r="3324">
          <cell r="D3324" t="str">
            <v>GRAND SHOPPING</v>
          </cell>
          <cell r="E3324">
            <v>44408</v>
          </cell>
          <cell r="J3324">
            <v>489.30000000000007</v>
          </cell>
          <cell r="K3324">
            <v>292.76029999999997</v>
          </cell>
          <cell r="M3324">
            <v>1636.53</v>
          </cell>
        </row>
        <row r="3325">
          <cell r="D3325" t="str">
            <v>GRAND SHOPPING</v>
          </cell>
          <cell r="E3325">
            <v>44408</v>
          </cell>
          <cell r="J3325">
            <v>350</v>
          </cell>
          <cell r="K3325">
            <v>263.99029999999999</v>
          </cell>
          <cell r="M3325">
            <v>1466.29</v>
          </cell>
        </row>
        <row r="3326">
          <cell r="D3326" t="str">
            <v>GRAND SHOPPING</v>
          </cell>
          <cell r="E3326">
            <v>44408</v>
          </cell>
          <cell r="J3326">
            <v>360</v>
          </cell>
          <cell r="K3326">
            <v>249.18</v>
          </cell>
          <cell r="M3326">
            <v>1384.44</v>
          </cell>
        </row>
        <row r="3327">
          <cell r="D3327" t="str">
            <v>GRAND SHOPPING</v>
          </cell>
          <cell r="E3327">
            <v>44408</v>
          </cell>
          <cell r="J3327">
            <v>604.70000000000005</v>
          </cell>
          <cell r="K3327">
            <v>308.07</v>
          </cell>
          <cell r="M3327">
            <v>1550.2</v>
          </cell>
        </row>
        <row r="3328">
          <cell r="D3328" t="str">
            <v>GRAND SHOPPING</v>
          </cell>
          <cell r="E3328">
            <v>44408</v>
          </cell>
          <cell r="J3328">
            <v>389.5</v>
          </cell>
          <cell r="K3328">
            <v>217.07</v>
          </cell>
          <cell r="M3328">
            <v>1205.95</v>
          </cell>
        </row>
        <row r="3329">
          <cell r="D3329" t="str">
            <v>GRAND SHOPPING</v>
          </cell>
          <cell r="E3329">
            <v>44408</v>
          </cell>
          <cell r="J3329">
            <v>250</v>
          </cell>
          <cell r="K3329">
            <v>238.78</v>
          </cell>
          <cell r="M3329">
            <v>1086.75</v>
          </cell>
        </row>
        <row r="3330">
          <cell r="D3330" t="str">
            <v>GRAND SHOPPING</v>
          </cell>
          <cell r="E3330">
            <v>44408</v>
          </cell>
          <cell r="J3330">
            <v>200</v>
          </cell>
          <cell r="K3330">
            <v>167.83</v>
          </cell>
          <cell r="M3330">
            <v>932.4</v>
          </cell>
        </row>
        <row r="3331">
          <cell r="D3331" t="str">
            <v>GRAND SHOPPING</v>
          </cell>
          <cell r="E3331">
            <v>44408</v>
          </cell>
          <cell r="J3331">
            <v>300</v>
          </cell>
          <cell r="K3331">
            <v>244.66000000000003</v>
          </cell>
          <cell r="M3331">
            <v>1108.5999999999999</v>
          </cell>
        </row>
        <row r="3332">
          <cell r="D3332" t="str">
            <v>GRAND SHOPPING</v>
          </cell>
          <cell r="E3332">
            <v>44408</v>
          </cell>
          <cell r="J3332">
            <v>575.20000000000005</v>
          </cell>
          <cell r="K3332">
            <v>248.68</v>
          </cell>
          <cell r="M3332">
            <v>1381.6</v>
          </cell>
        </row>
        <row r="3333">
          <cell r="D3333" t="str">
            <v>GRAND SHOPPING</v>
          </cell>
          <cell r="E3333">
            <v>44408</v>
          </cell>
          <cell r="J3333">
            <v>570</v>
          </cell>
          <cell r="K3333">
            <v>243.67999999999998</v>
          </cell>
          <cell r="M3333">
            <v>1353</v>
          </cell>
        </row>
        <row r="3334">
          <cell r="D3334" t="str">
            <v>GRAND SHOPPING</v>
          </cell>
          <cell r="E3334">
            <v>44408</v>
          </cell>
          <cell r="J3334">
            <v>495</v>
          </cell>
          <cell r="K3334">
            <v>223.83</v>
          </cell>
          <cell r="M3334">
            <v>1242.45</v>
          </cell>
        </row>
        <row r="3335">
          <cell r="D3335" t="str">
            <v>GRAND SHOPPING</v>
          </cell>
          <cell r="E3335">
            <v>44408</v>
          </cell>
          <cell r="J3335">
            <v>260</v>
          </cell>
          <cell r="K3335">
            <v>168.05</v>
          </cell>
          <cell r="M3335">
            <v>933.24</v>
          </cell>
        </row>
        <row r="3336">
          <cell r="D3336" t="str">
            <v>GRAND SHOPPING</v>
          </cell>
          <cell r="E3336">
            <v>44408</v>
          </cell>
          <cell r="J3336">
            <v>4140</v>
          </cell>
          <cell r="K3336">
            <v>1113.7380000000001</v>
          </cell>
          <cell r="M3336">
            <v>5707.2000000000007</v>
          </cell>
        </row>
        <row r="3337">
          <cell r="D3337" t="str">
            <v>GRAND SHOPPING</v>
          </cell>
          <cell r="E3337">
            <v>44408</v>
          </cell>
          <cell r="J3337">
            <v>468.30000000000007</v>
          </cell>
          <cell r="K3337">
            <v>199.3999</v>
          </cell>
          <cell r="M3337">
            <v>1105.1599999999999</v>
          </cell>
        </row>
        <row r="3338">
          <cell r="D3338" t="str">
            <v>GRAND SHOPPING</v>
          </cell>
          <cell r="E3338">
            <v>44408</v>
          </cell>
          <cell r="J3338">
            <v>336</v>
          </cell>
          <cell r="K3338">
            <v>158.52969999999999</v>
          </cell>
          <cell r="M3338">
            <v>880.74</v>
          </cell>
        </row>
        <row r="3339">
          <cell r="D3339" t="str">
            <v>GRAND SHOPPING</v>
          </cell>
          <cell r="E3339">
            <v>44408</v>
          </cell>
          <cell r="J3339">
            <v>180</v>
          </cell>
          <cell r="K3339">
            <v>123.6999</v>
          </cell>
          <cell r="M3339">
            <v>687.24</v>
          </cell>
        </row>
        <row r="3340">
          <cell r="D3340" t="str">
            <v>GRAND SHOPPING</v>
          </cell>
          <cell r="E3340">
            <v>44408</v>
          </cell>
          <cell r="J3340">
            <v>358.47</v>
          </cell>
          <cell r="K3340">
            <v>162.30970000000002</v>
          </cell>
          <cell r="M3340">
            <v>901.31999999999994</v>
          </cell>
        </row>
        <row r="3341">
          <cell r="D3341" t="str">
            <v>GRAND SHOPPING</v>
          </cell>
          <cell r="E3341">
            <v>44408</v>
          </cell>
          <cell r="J3341">
            <v>195</v>
          </cell>
          <cell r="K3341">
            <v>121.0701</v>
          </cell>
          <cell r="M3341">
            <v>672.39</v>
          </cell>
        </row>
        <row r="3342">
          <cell r="D3342" t="str">
            <v>GRAND SHOPPING</v>
          </cell>
          <cell r="E3342">
            <v>44408</v>
          </cell>
          <cell r="J3342">
            <v>414</v>
          </cell>
          <cell r="K3342">
            <v>173.19</v>
          </cell>
          <cell r="M3342">
            <v>937.02</v>
          </cell>
        </row>
        <row r="3343">
          <cell r="D3343" t="str">
            <v>GRAND SHOPPING</v>
          </cell>
          <cell r="E3343">
            <v>44408</v>
          </cell>
          <cell r="J3343">
            <v>227.6</v>
          </cell>
          <cell r="K3343">
            <v>136.87</v>
          </cell>
          <cell r="M3343">
            <v>712.68</v>
          </cell>
        </row>
        <row r="3344">
          <cell r="D3344" t="str">
            <v>GRAND SHOPPING</v>
          </cell>
          <cell r="E3344">
            <v>44408</v>
          </cell>
          <cell r="J3344">
            <v>269.70000000000005</v>
          </cell>
          <cell r="K3344">
            <v>134.72999999999999</v>
          </cell>
          <cell r="M3344">
            <v>748.5</v>
          </cell>
        </row>
        <row r="3345">
          <cell r="D3345" t="str">
            <v>GRAND SHOPPING</v>
          </cell>
          <cell r="E3345">
            <v>44408</v>
          </cell>
          <cell r="J3345">
            <v>399.6</v>
          </cell>
          <cell r="K3345">
            <v>219.5504</v>
          </cell>
          <cell r="M3345">
            <v>959.6</v>
          </cell>
        </row>
        <row r="3346">
          <cell r="D3346" t="str">
            <v>GRAND SHOPPING</v>
          </cell>
          <cell r="E3346">
            <v>44408</v>
          </cell>
          <cell r="J3346">
            <v>419.40000000000003</v>
          </cell>
          <cell r="K3346">
            <v>166.4298</v>
          </cell>
          <cell r="M3346">
            <v>891.30000000000007</v>
          </cell>
        </row>
        <row r="3347">
          <cell r="D3347" t="str">
            <v>GRAND SHOPPING</v>
          </cell>
          <cell r="E3347">
            <v>44408</v>
          </cell>
          <cell r="J3347">
            <v>262.04999999999995</v>
          </cell>
          <cell r="K3347">
            <v>120.36</v>
          </cell>
          <cell r="M3347">
            <v>668.7</v>
          </cell>
        </row>
        <row r="3348">
          <cell r="D3348" t="str">
            <v>GRAND SHOPPING</v>
          </cell>
          <cell r="E3348">
            <v>44408</v>
          </cell>
          <cell r="J3348">
            <v>314.5</v>
          </cell>
          <cell r="K3348">
            <v>127.4</v>
          </cell>
          <cell r="M3348">
            <v>702.65</v>
          </cell>
        </row>
        <row r="3349">
          <cell r="D3349" t="str">
            <v>GRAND SHOPPING</v>
          </cell>
          <cell r="E3349">
            <v>44408</v>
          </cell>
          <cell r="J3349">
            <v>229.88</v>
          </cell>
          <cell r="K3349">
            <v>105.03</v>
          </cell>
          <cell r="M3349">
            <v>582.52</v>
          </cell>
        </row>
        <row r="3350">
          <cell r="D3350" t="str">
            <v>GRAND SHOPPING</v>
          </cell>
          <cell r="E3350">
            <v>44408</v>
          </cell>
          <cell r="J3350">
            <v>12166</v>
          </cell>
          <cell r="K3350">
            <v>2820.1558</v>
          </cell>
          <cell r="M3350">
            <v>15216.74</v>
          </cell>
        </row>
        <row r="3351">
          <cell r="D3351" t="str">
            <v>GRAND SHOPPING</v>
          </cell>
          <cell r="E3351">
            <v>44408</v>
          </cell>
          <cell r="J3351">
            <v>127.8</v>
          </cell>
          <cell r="K3351">
            <v>79.52</v>
          </cell>
          <cell r="M3351">
            <v>436.12</v>
          </cell>
        </row>
        <row r="3352">
          <cell r="D3352" t="str">
            <v>GRAND SHOPPING</v>
          </cell>
          <cell r="E3352">
            <v>44408</v>
          </cell>
          <cell r="J3352">
            <v>599.20000000000005</v>
          </cell>
          <cell r="K3352">
            <v>179.7</v>
          </cell>
          <cell r="M3352">
            <v>998.32</v>
          </cell>
        </row>
        <row r="3353">
          <cell r="D3353" t="str">
            <v>GRAND SHOPPING</v>
          </cell>
          <cell r="E3353">
            <v>44408</v>
          </cell>
          <cell r="J3353">
            <v>113.8</v>
          </cell>
          <cell r="K3353">
            <v>73.42</v>
          </cell>
          <cell r="M3353">
            <v>403.76</v>
          </cell>
        </row>
        <row r="3354">
          <cell r="D3354" t="str">
            <v>GRAND SHOPPING</v>
          </cell>
          <cell r="E3354">
            <v>44408</v>
          </cell>
          <cell r="J3354">
            <v>6004</v>
          </cell>
          <cell r="K3354">
            <v>1364.2988</v>
          </cell>
          <cell r="M3354">
            <v>7578.72</v>
          </cell>
        </row>
        <row r="3355">
          <cell r="D3355" t="str">
            <v>GRAND SHOPPING</v>
          </cell>
          <cell r="E3355">
            <v>44408</v>
          </cell>
          <cell r="J3355">
            <v>224</v>
          </cell>
          <cell r="K3355">
            <v>93.38</v>
          </cell>
          <cell r="M3355">
            <v>518.82000000000005</v>
          </cell>
        </row>
        <row r="3356">
          <cell r="D3356" t="str">
            <v>GRAND SHOPPING</v>
          </cell>
          <cell r="E3356">
            <v>44408</v>
          </cell>
          <cell r="J3356">
            <v>176.7</v>
          </cell>
          <cell r="K3356">
            <v>82.4499</v>
          </cell>
          <cell r="M3356">
            <v>457.40999999999997</v>
          </cell>
        </row>
        <row r="3357">
          <cell r="D3357" t="str">
            <v>GRAND SHOPPING</v>
          </cell>
          <cell r="E3357">
            <v>44408</v>
          </cell>
          <cell r="J3357">
            <v>227.70000000000002</v>
          </cell>
          <cell r="K3357">
            <v>92.28</v>
          </cell>
          <cell r="M3357">
            <v>512.70000000000005</v>
          </cell>
        </row>
        <row r="3358">
          <cell r="D3358" t="str">
            <v>GRAND SHOPPING</v>
          </cell>
          <cell r="E3358">
            <v>44408</v>
          </cell>
          <cell r="J3358">
            <v>194.70000000000002</v>
          </cell>
          <cell r="K3358">
            <v>82.89</v>
          </cell>
          <cell r="M3358">
            <v>460.5</v>
          </cell>
        </row>
        <row r="3359">
          <cell r="D3359" t="str">
            <v>GRAND SHOPPING</v>
          </cell>
          <cell r="E3359">
            <v>44408</v>
          </cell>
          <cell r="J3359">
            <v>227.6</v>
          </cell>
          <cell r="K3359">
            <v>90</v>
          </cell>
          <cell r="M3359">
            <v>500</v>
          </cell>
        </row>
        <row r="3360">
          <cell r="D3360" t="str">
            <v>GRAND SHOPPING</v>
          </cell>
          <cell r="E3360">
            <v>44408</v>
          </cell>
          <cell r="J3360">
            <v>423</v>
          </cell>
          <cell r="K3360">
            <v>163.39019999999999</v>
          </cell>
          <cell r="M3360">
            <v>767.81999999999994</v>
          </cell>
        </row>
        <row r="3361">
          <cell r="D3361" t="str">
            <v>GRAND SHOPPING</v>
          </cell>
          <cell r="E3361">
            <v>44408</v>
          </cell>
          <cell r="J3361">
            <v>259.60000000000002</v>
          </cell>
          <cell r="K3361">
            <v>122.88</v>
          </cell>
          <cell r="M3361">
            <v>559.6</v>
          </cell>
        </row>
        <row r="3362">
          <cell r="D3362" t="str">
            <v>GRAND SHOPPING</v>
          </cell>
          <cell r="E3362">
            <v>44408</v>
          </cell>
          <cell r="J3362">
            <v>134.69999999999999</v>
          </cell>
          <cell r="K3362">
            <v>64.739999999999995</v>
          </cell>
          <cell r="M3362">
            <v>359.70000000000005</v>
          </cell>
        </row>
        <row r="3363">
          <cell r="D3363" t="str">
            <v>GRAND SHOPPING</v>
          </cell>
          <cell r="E3363">
            <v>44408</v>
          </cell>
          <cell r="J3363">
            <v>172.68</v>
          </cell>
          <cell r="K3363">
            <v>72.519900000000007</v>
          </cell>
          <cell r="M3363">
            <v>402.90000000000003</v>
          </cell>
        </row>
        <row r="3364">
          <cell r="D3364" t="str">
            <v>GRAND SHOPPING</v>
          </cell>
          <cell r="E3364">
            <v>44408</v>
          </cell>
          <cell r="J3364">
            <v>897</v>
          </cell>
          <cell r="K3364">
            <v>250.46969999999999</v>
          </cell>
          <cell r="M3364">
            <v>1291.1599999999999</v>
          </cell>
        </row>
        <row r="3365">
          <cell r="D3365" t="str">
            <v>GRAND SHOPPING</v>
          </cell>
          <cell r="E3365">
            <v>44408</v>
          </cell>
          <cell r="J3365">
            <v>194.70000000000002</v>
          </cell>
          <cell r="K3365">
            <v>74.19</v>
          </cell>
          <cell r="M3365">
            <v>412.23</v>
          </cell>
        </row>
        <row r="3366">
          <cell r="D3366" t="str">
            <v>GRAND SHOPPING</v>
          </cell>
          <cell r="E3366">
            <v>44408</v>
          </cell>
          <cell r="J3366">
            <v>114</v>
          </cell>
          <cell r="K3366">
            <v>53.96</v>
          </cell>
          <cell r="M3366">
            <v>299.8</v>
          </cell>
        </row>
        <row r="3367">
          <cell r="D3367" t="str">
            <v>GRAND SHOPPING</v>
          </cell>
          <cell r="E3367">
            <v>44408</v>
          </cell>
          <cell r="J3367">
            <v>107.8</v>
          </cell>
          <cell r="K3367">
            <v>50.36</v>
          </cell>
          <cell r="M3367">
            <v>279.8</v>
          </cell>
        </row>
        <row r="3368">
          <cell r="D3368" t="str">
            <v>GRAND SHOPPING</v>
          </cell>
          <cell r="E3368">
            <v>44408</v>
          </cell>
          <cell r="J3368">
            <v>110</v>
          </cell>
          <cell r="K3368">
            <v>50.36</v>
          </cell>
          <cell r="M3368">
            <v>279.8</v>
          </cell>
        </row>
        <row r="3369">
          <cell r="D3369" t="str">
            <v>GRAND SHOPPING</v>
          </cell>
          <cell r="E3369">
            <v>44408</v>
          </cell>
          <cell r="J3369">
            <v>110</v>
          </cell>
          <cell r="K3369">
            <v>50.36</v>
          </cell>
          <cell r="M3369">
            <v>279.8</v>
          </cell>
        </row>
        <row r="3370">
          <cell r="D3370" t="str">
            <v>GRAND SHOPPING</v>
          </cell>
          <cell r="E3370">
            <v>44408</v>
          </cell>
          <cell r="J3370">
            <v>111</v>
          </cell>
          <cell r="K3370">
            <v>50.36</v>
          </cell>
          <cell r="M3370">
            <v>279.8</v>
          </cell>
        </row>
        <row r="3371">
          <cell r="D3371" t="str">
            <v>GRAND SHOPPING</v>
          </cell>
          <cell r="E3371">
            <v>44408</v>
          </cell>
          <cell r="J3371">
            <v>139.80000000000001</v>
          </cell>
          <cell r="K3371">
            <v>56.58</v>
          </cell>
          <cell r="M3371">
            <v>314.32</v>
          </cell>
        </row>
        <row r="3372">
          <cell r="D3372" t="str">
            <v>GRAND SHOPPING</v>
          </cell>
          <cell r="E3372">
            <v>44408</v>
          </cell>
          <cell r="J3372">
            <v>143.80000000000001</v>
          </cell>
          <cell r="K3372">
            <v>57</v>
          </cell>
          <cell r="M3372">
            <v>316.62</v>
          </cell>
        </row>
        <row r="3373">
          <cell r="D3373" t="str">
            <v>GRAND SHOPPING</v>
          </cell>
          <cell r="E3373">
            <v>44408</v>
          </cell>
          <cell r="J3373">
            <v>60</v>
          </cell>
          <cell r="K3373">
            <v>38.58</v>
          </cell>
          <cell r="M3373">
            <v>214.2</v>
          </cell>
        </row>
        <row r="3374">
          <cell r="D3374" t="str">
            <v>GRAND SHOPPING</v>
          </cell>
          <cell r="E3374">
            <v>44408</v>
          </cell>
          <cell r="J3374">
            <v>133.80000000000001</v>
          </cell>
          <cell r="K3374">
            <v>54.68</v>
          </cell>
          <cell r="M3374">
            <v>303.82</v>
          </cell>
        </row>
        <row r="3375">
          <cell r="D3375" t="str">
            <v>GRAND SHOPPING</v>
          </cell>
          <cell r="E3375">
            <v>44408</v>
          </cell>
          <cell r="J3375">
            <v>49.9</v>
          </cell>
          <cell r="K3375">
            <v>35.979999999999997</v>
          </cell>
          <cell r="M3375">
            <v>199.9</v>
          </cell>
        </row>
        <row r="3376">
          <cell r="D3376" t="str">
            <v>GRAND SHOPPING</v>
          </cell>
          <cell r="E3376">
            <v>44408</v>
          </cell>
          <cell r="J3376">
            <v>110</v>
          </cell>
          <cell r="K3376">
            <v>49.22</v>
          </cell>
          <cell r="M3376">
            <v>273.12</v>
          </cell>
        </row>
        <row r="3377">
          <cell r="D3377" t="str">
            <v>GRAND SHOPPING</v>
          </cell>
          <cell r="E3377">
            <v>44408</v>
          </cell>
          <cell r="J3377">
            <v>127.8</v>
          </cell>
          <cell r="K3377">
            <v>53.02</v>
          </cell>
          <cell r="M3377">
            <v>294.38</v>
          </cell>
        </row>
        <row r="3378">
          <cell r="D3378" t="str">
            <v>GRAND SHOPPING</v>
          </cell>
          <cell r="E3378">
            <v>44408</v>
          </cell>
          <cell r="J3378">
            <v>198</v>
          </cell>
          <cell r="K3378">
            <v>67.5</v>
          </cell>
          <cell r="M3378">
            <v>375</v>
          </cell>
        </row>
        <row r="3379">
          <cell r="D3379" t="str">
            <v>GRAND SHOPPING</v>
          </cell>
          <cell r="E3379">
            <v>44408</v>
          </cell>
          <cell r="J3379">
            <v>198</v>
          </cell>
          <cell r="K3379">
            <v>67.5</v>
          </cell>
          <cell r="M3379">
            <v>375</v>
          </cell>
        </row>
        <row r="3380">
          <cell r="D3380" t="str">
            <v>GRAND SHOPPING</v>
          </cell>
          <cell r="E3380">
            <v>44408</v>
          </cell>
          <cell r="J3380">
            <v>105</v>
          </cell>
          <cell r="K3380">
            <v>46.92</v>
          </cell>
          <cell r="M3380">
            <v>260.70000000000005</v>
          </cell>
        </row>
        <row r="3381">
          <cell r="D3381" t="str">
            <v>GRAND SHOPPING</v>
          </cell>
          <cell r="E3381">
            <v>44408</v>
          </cell>
          <cell r="J3381">
            <v>107.8</v>
          </cell>
          <cell r="K3381">
            <v>47.34</v>
          </cell>
          <cell r="M3381">
            <v>263</v>
          </cell>
        </row>
        <row r="3382">
          <cell r="D3382" t="str">
            <v>GRAND SHOPPING</v>
          </cell>
          <cell r="E3382">
            <v>44408</v>
          </cell>
          <cell r="J3382">
            <v>89.699999999999989</v>
          </cell>
          <cell r="K3382">
            <v>43.149900000000002</v>
          </cell>
          <cell r="M3382">
            <v>239.70000000000002</v>
          </cell>
        </row>
        <row r="3383">
          <cell r="D3383" t="str">
            <v>GRAND SHOPPING</v>
          </cell>
          <cell r="E3383">
            <v>44408</v>
          </cell>
          <cell r="J3383">
            <v>123.8</v>
          </cell>
          <cell r="K3383">
            <v>50.36</v>
          </cell>
          <cell r="M3383">
            <v>279.8</v>
          </cell>
        </row>
        <row r="3384">
          <cell r="D3384" t="str">
            <v>GRAND SHOPPING</v>
          </cell>
          <cell r="E3384">
            <v>44408</v>
          </cell>
          <cell r="J3384">
            <v>75</v>
          </cell>
          <cell r="K3384">
            <v>39.58</v>
          </cell>
          <cell r="M3384">
            <v>219.91</v>
          </cell>
        </row>
        <row r="3385">
          <cell r="D3385" t="str">
            <v>GRAND SHOPPING</v>
          </cell>
          <cell r="E3385">
            <v>44408</v>
          </cell>
          <cell r="J3385">
            <v>114.94</v>
          </cell>
          <cell r="K3385">
            <v>48.06</v>
          </cell>
          <cell r="M3385">
            <v>266.2</v>
          </cell>
        </row>
        <row r="3386">
          <cell r="D3386" t="str">
            <v>GRAND SHOPPING</v>
          </cell>
          <cell r="E3386">
            <v>44408</v>
          </cell>
          <cell r="J3386">
            <v>132</v>
          </cell>
          <cell r="K3386">
            <v>51.320099999999996</v>
          </cell>
          <cell r="M3386">
            <v>284.94</v>
          </cell>
        </row>
        <row r="3387">
          <cell r="D3387" t="str">
            <v>GRAND SHOPPING</v>
          </cell>
          <cell r="E3387">
            <v>44408</v>
          </cell>
          <cell r="J3387">
            <v>119.69999999999999</v>
          </cell>
          <cell r="K3387">
            <v>48.54</v>
          </cell>
          <cell r="M3387">
            <v>269.70000000000005</v>
          </cell>
        </row>
        <row r="3388">
          <cell r="D3388" t="str">
            <v>GRAND SHOPPING</v>
          </cell>
          <cell r="E3388">
            <v>44408</v>
          </cell>
          <cell r="J3388">
            <v>104</v>
          </cell>
          <cell r="K3388">
            <v>44.639400000000002</v>
          </cell>
          <cell r="M3388">
            <v>247.65</v>
          </cell>
        </row>
        <row r="3389">
          <cell r="D3389" t="str">
            <v>GRAND SHOPPING</v>
          </cell>
          <cell r="E3389">
            <v>44408</v>
          </cell>
          <cell r="J3389">
            <v>64.900000000000006</v>
          </cell>
          <cell r="K3389">
            <v>34.83</v>
          </cell>
          <cell r="M3389">
            <v>193.51</v>
          </cell>
        </row>
        <row r="3390">
          <cell r="D3390" t="str">
            <v>GRAND SHOPPING</v>
          </cell>
          <cell r="E3390">
            <v>44408</v>
          </cell>
          <cell r="J3390">
            <v>74.900000000000006</v>
          </cell>
          <cell r="K3390">
            <v>37.07</v>
          </cell>
          <cell r="M3390">
            <v>205.44</v>
          </cell>
        </row>
        <row r="3391">
          <cell r="D3391" t="str">
            <v>GRAND SHOPPING</v>
          </cell>
          <cell r="E3391">
            <v>44408</v>
          </cell>
          <cell r="J3391">
            <v>58.5</v>
          </cell>
          <cell r="K3391">
            <v>33.209800000000001</v>
          </cell>
          <cell r="M3391">
            <v>184.34</v>
          </cell>
        </row>
        <row r="3392">
          <cell r="D3392" t="str">
            <v>GRAND SHOPPING</v>
          </cell>
          <cell r="E3392">
            <v>44408</v>
          </cell>
          <cell r="J3392">
            <v>215.70000000000002</v>
          </cell>
          <cell r="K3392">
            <v>67.5</v>
          </cell>
          <cell r="M3392">
            <v>375</v>
          </cell>
        </row>
        <row r="3393">
          <cell r="D3393" t="str">
            <v>GRAND SHOPPING</v>
          </cell>
          <cell r="E3393">
            <v>44408</v>
          </cell>
          <cell r="J3393">
            <v>110</v>
          </cell>
          <cell r="K3393">
            <v>43.57</v>
          </cell>
          <cell r="M3393">
            <v>242.04</v>
          </cell>
        </row>
        <row r="3394">
          <cell r="D3394" t="str">
            <v>GRAND SHOPPING</v>
          </cell>
          <cell r="E3394">
            <v>44408</v>
          </cell>
          <cell r="J3394">
            <v>109</v>
          </cell>
          <cell r="K3394">
            <v>43.16</v>
          </cell>
          <cell r="M3394">
            <v>239.8</v>
          </cell>
        </row>
        <row r="3395">
          <cell r="D3395" t="str">
            <v>GRAND SHOPPING</v>
          </cell>
          <cell r="E3395">
            <v>44408</v>
          </cell>
          <cell r="J3395">
            <v>73.8</v>
          </cell>
          <cell r="K3395">
            <v>35.11</v>
          </cell>
          <cell r="M3395">
            <v>194.84</v>
          </cell>
        </row>
        <row r="3396">
          <cell r="D3396" t="str">
            <v>GRAND SHOPPING</v>
          </cell>
          <cell r="E3396">
            <v>44408</v>
          </cell>
          <cell r="J3396">
            <v>95</v>
          </cell>
          <cell r="K3396">
            <v>39.58</v>
          </cell>
          <cell r="M3396">
            <v>219.9</v>
          </cell>
        </row>
        <row r="3397">
          <cell r="D3397" t="str">
            <v>GRAND SHOPPING</v>
          </cell>
          <cell r="E3397">
            <v>44408</v>
          </cell>
          <cell r="J3397">
            <v>123.8</v>
          </cell>
          <cell r="K3397">
            <v>75.540000000000006</v>
          </cell>
          <cell r="M3397">
            <v>279.8</v>
          </cell>
        </row>
        <row r="3398">
          <cell r="D3398" t="str">
            <v>GRAND SHOPPING</v>
          </cell>
          <cell r="E3398">
            <v>44408</v>
          </cell>
          <cell r="J3398">
            <v>58.9</v>
          </cell>
          <cell r="K3398">
            <v>30.23</v>
          </cell>
          <cell r="M3398">
            <v>167.93</v>
          </cell>
        </row>
        <row r="3399">
          <cell r="D3399" t="str">
            <v>GRAND SHOPPING</v>
          </cell>
          <cell r="E3399">
            <v>44408</v>
          </cell>
          <cell r="J3399">
            <v>85.8</v>
          </cell>
          <cell r="K3399">
            <v>35.96</v>
          </cell>
          <cell r="M3399">
            <v>199.8</v>
          </cell>
        </row>
        <row r="3400">
          <cell r="D3400" t="str">
            <v>GRAND SHOPPING</v>
          </cell>
          <cell r="E3400">
            <v>44408</v>
          </cell>
          <cell r="J3400">
            <v>67.5</v>
          </cell>
          <cell r="K3400">
            <v>31.86</v>
          </cell>
          <cell r="M3400">
            <v>177.12</v>
          </cell>
        </row>
        <row r="3401">
          <cell r="D3401" t="str">
            <v>GRAND SHOPPING</v>
          </cell>
          <cell r="E3401">
            <v>44408</v>
          </cell>
          <cell r="J3401">
            <v>79.8</v>
          </cell>
          <cell r="K3401">
            <v>34.159999999999997</v>
          </cell>
          <cell r="M3401">
            <v>189.82</v>
          </cell>
        </row>
        <row r="3402">
          <cell r="D3402" t="str">
            <v>GRAND SHOPPING</v>
          </cell>
          <cell r="E3402">
            <v>44408</v>
          </cell>
          <cell r="J3402">
            <v>55.44</v>
          </cell>
          <cell r="K3402">
            <v>28.76</v>
          </cell>
          <cell r="M3402">
            <v>159.80000000000001</v>
          </cell>
        </row>
        <row r="3403">
          <cell r="D3403" t="str">
            <v>GRAND SHOPPING</v>
          </cell>
          <cell r="E3403">
            <v>44408</v>
          </cell>
          <cell r="J3403">
            <v>132</v>
          </cell>
          <cell r="K3403">
            <v>45</v>
          </cell>
          <cell r="M3403">
            <v>250</v>
          </cell>
        </row>
        <row r="3404">
          <cell r="D3404" t="str">
            <v>GRAND SHOPPING</v>
          </cell>
          <cell r="E3404">
            <v>44408</v>
          </cell>
          <cell r="J3404">
            <v>66.900000000000006</v>
          </cell>
          <cell r="K3404">
            <v>30.58</v>
          </cell>
          <cell r="M3404">
            <v>169.9</v>
          </cell>
        </row>
        <row r="3405">
          <cell r="D3405" t="str">
            <v>GRAND SHOPPING</v>
          </cell>
          <cell r="E3405">
            <v>44408</v>
          </cell>
          <cell r="J3405">
            <v>75</v>
          </cell>
          <cell r="K3405">
            <v>32.339999999999996</v>
          </cell>
          <cell r="M3405">
            <v>179.7</v>
          </cell>
        </row>
        <row r="3406">
          <cell r="D3406" t="str">
            <v>GRAND SHOPPING</v>
          </cell>
          <cell r="E3406">
            <v>44408</v>
          </cell>
          <cell r="J3406">
            <v>109.8</v>
          </cell>
          <cell r="K3406">
            <v>39.56</v>
          </cell>
          <cell r="M3406">
            <v>219.8</v>
          </cell>
        </row>
        <row r="3407">
          <cell r="D3407" t="str">
            <v>GRAND SHOPPING</v>
          </cell>
          <cell r="E3407">
            <v>44408</v>
          </cell>
          <cell r="J3407">
            <v>68.900000000000006</v>
          </cell>
          <cell r="K3407">
            <v>30.58</v>
          </cell>
          <cell r="M3407">
            <v>169.9</v>
          </cell>
        </row>
        <row r="3408">
          <cell r="D3408" t="str">
            <v>GRAND SHOPPING</v>
          </cell>
          <cell r="E3408">
            <v>44408</v>
          </cell>
          <cell r="J3408">
            <v>68.900000000000006</v>
          </cell>
          <cell r="K3408">
            <v>30.58</v>
          </cell>
          <cell r="M3408">
            <v>169.9</v>
          </cell>
        </row>
        <row r="3409">
          <cell r="D3409" t="str">
            <v>GRAND SHOPPING</v>
          </cell>
          <cell r="E3409">
            <v>44408</v>
          </cell>
          <cell r="J3409">
            <v>68.900000000000006</v>
          </cell>
          <cell r="K3409">
            <v>30.58</v>
          </cell>
          <cell r="M3409">
            <v>169.9</v>
          </cell>
        </row>
        <row r="3410">
          <cell r="D3410" t="str">
            <v>GRAND SHOPPING</v>
          </cell>
          <cell r="E3410">
            <v>44408</v>
          </cell>
          <cell r="J3410">
            <v>99.8</v>
          </cell>
          <cell r="K3410">
            <v>37.19</v>
          </cell>
          <cell r="M3410">
            <v>206.62</v>
          </cell>
        </row>
        <row r="3411">
          <cell r="D3411" t="str">
            <v>GRAND SHOPPING</v>
          </cell>
          <cell r="E3411">
            <v>44408</v>
          </cell>
          <cell r="J3411">
            <v>58.3</v>
          </cell>
          <cell r="K3411">
            <v>27.83</v>
          </cell>
          <cell r="M3411">
            <v>153.89000000000001</v>
          </cell>
        </row>
        <row r="3412">
          <cell r="D3412" t="str">
            <v>GRAND SHOPPING</v>
          </cell>
          <cell r="E3412">
            <v>44408</v>
          </cell>
          <cell r="J3412">
            <v>57.7</v>
          </cell>
          <cell r="K3412">
            <v>27.09</v>
          </cell>
          <cell r="M3412">
            <v>150.5</v>
          </cell>
        </row>
        <row r="3413">
          <cell r="D3413" t="str">
            <v>GRAND SHOPPING</v>
          </cell>
          <cell r="E3413">
            <v>44408</v>
          </cell>
          <cell r="J3413">
            <v>49.9</v>
          </cell>
          <cell r="K3413">
            <v>25.18</v>
          </cell>
          <cell r="M3413">
            <v>139.9</v>
          </cell>
        </row>
        <row r="3414">
          <cell r="D3414" t="str">
            <v>GRAND SHOPPING</v>
          </cell>
          <cell r="E3414">
            <v>44408</v>
          </cell>
          <cell r="J3414">
            <v>49.9</v>
          </cell>
          <cell r="K3414">
            <v>25.18</v>
          </cell>
          <cell r="M3414">
            <v>139.9</v>
          </cell>
        </row>
        <row r="3415">
          <cell r="D3415" t="str">
            <v>GRAND SHOPPING</v>
          </cell>
          <cell r="E3415">
            <v>44408</v>
          </cell>
          <cell r="J3415">
            <v>132</v>
          </cell>
          <cell r="K3415">
            <v>43.19</v>
          </cell>
          <cell r="M3415">
            <v>239.06</v>
          </cell>
        </row>
        <row r="3416">
          <cell r="D3416" t="str">
            <v>GRAND SHOPPING</v>
          </cell>
          <cell r="E3416">
            <v>44408</v>
          </cell>
          <cell r="J3416">
            <v>43.6</v>
          </cell>
          <cell r="K3416">
            <v>23.5</v>
          </cell>
          <cell r="M3416">
            <v>129.9</v>
          </cell>
        </row>
        <row r="3417">
          <cell r="D3417" t="str">
            <v>GRAND SHOPPING</v>
          </cell>
          <cell r="E3417">
            <v>44408</v>
          </cell>
          <cell r="J3417">
            <v>53.1</v>
          </cell>
          <cell r="K3417">
            <v>25.18</v>
          </cell>
          <cell r="M3417">
            <v>139.9</v>
          </cell>
        </row>
        <row r="3418">
          <cell r="D3418" t="str">
            <v>GRAND SHOPPING</v>
          </cell>
          <cell r="E3418">
            <v>44408</v>
          </cell>
          <cell r="J3418">
            <v>119.9</v>
          </cell>
          <cell r="K3418">
            <v>39.76</v>
          </cell>
          <cell r="M3418">
            <v>220.91</v>
          </cell>
        </row>
        <row r="3419">
          <cell r="D3419" t="str">
            <v>GRAND SHOPPING</v>
          </cell>
          <cell r="E3419">
            <v>44408</v>
          </cell>
          <cell r="J3419">
            <v>119.9</v>
          </cell>
          <cell r="K3419">
            <v>39.76</v>
          </cell>
          <cell r="M3419">
            <v>220.91</v>
          </cell>
        </row>
        <row r="3420">
          <cell r="D3420" t="str">
            <v>GRAND SHOPPING</v>
          </cell>
          <cell r="E3420">
            <v>44408</v>
          </cell>
          <cell r="J3420">
            <v>57.9</v>
          </cell>
          <cell r="K3420">
            <v>26.08</v>
          </cell>
          <cell r="M3420">
            <v>144.9</v>
          </cell>
        </row>
        <row r="3421">
          <cell r="D3421" t="str">
            <v>GRAND SHOPPING</v>
          </cell>
          <cell r="E3421">
            <v>44408</v>
          </cell>
          <cell r="J3421">
            <v>21.34</v>
          </cell>
          <cell r="K3421">
            <v>17.98</v>
          </cell>
          <cell r="M3421">
            <v>99.9</v>
          </cell>
        </row>
        <row r="3422">
          <cell r="D3422" t="str">
            <v>GRAND SHOPPING</v>
          </cell>
          <cell r="E3422">
            <v>44408</v>
          </cell>
          <cell r="J3422">
            <v>54.9</v>
          </cell>
          <cell r="K3422">
            <v>25.18</v>
          </cell>
          <cell r="M3422">
            <v>139.9</v>
          </cell>
        </row>
        <row r="3423">
          <cell r="D3423" t="str">
            <v>GRAND SHOPPING</v>
          </cell>
          <cell r="E3423">
            <v>44408</v>
          </cell>
          <cell r="J3423">
            <v>66.900000000000006</v>
          </cell>
          <cell r="K3423">
            <v>27.52</v>
          </cell>
          <cell r="M3423">
            <v>152.91</v>
          </cell>
        </row>
        <row r="3424">
          <cell r="D3424" t="str">
            <v>GRAND SHOPPING</v>
          </cell>
          <cell r="E3424">
            <v>44408</v>
          </cell>
          <cell r="J3424">
            <v>83.16</v>
          </cell>
          <cell r="K3424">
            <v>31.049999999999997</v>
          </cell>
          <cell r="M3424">
            <v>172.5</v>
          </cell>
        </row>
        <row r="3425">
          <cell r="D3425" t="str">
            <v>GRAND SHOPPING</v>
          </cell>
          <cell r="E3425">
            <v>44408</v>
          </cell>
          <cell r="J3425">
            <v>34.799999999999997</v>
          </cell>
          <cell r="K3425">
            <v>20.3</v>
          </cell>
          <cell r="M3425">
            <v>112.76</v>
          </cell>
        </row>
        <row r="3426">
          <cell r="D3426" t="str">
            <v>GRAND SHOPPING</v>
          </cell>
          <cell r="E3426">
            <v>44408</v>
          </cell>
          <cell r="J3426">
            <v>109.9</v>
          </cell>
          <cell r="K3426">
            <v>36.700000000000003</v>
          </cell>
          <cell r="M3426">
            <v>203.91</v>
          </cell>
        </row>
        <row r="3427">
          <cell r="D3427" t="str">
            <v>GRAND SHOPPING</v>
          </cell>
          <cell r="E3427">
            <v>44408</v>
          </cell>
          <cell r="J3427">
            <v>57.47</v>
          </cell>
          <cell r="K3427">
            <v>25.18</v>
          </cell>
          <cell r="M3427">
            <v>139.9</v>
          </cell>
        </row>
        <row r="3428">
          <cell r="D3428" t="str">
            <v>GRAND SHOPPING</v>
          </cell>
          <cell r="E3428">
            <v>44408</v>
          </cell>
          <cell r="J3428">
            <v>53.94</v>
          </cell>
          <cell r="K3428">
            <v>24.229799999999997</v>
          </cell>
          <cell r="M3428">
            <v>134.64000000000001</v>
          </cell>
        </row>
        <row r="3429">
          <cell r="D3429" t="str">
            <v>GRAND SHOPPING</v>
          </cell>
          <cell r="E3429">
            <v>44408</v>
          </cell>
          <cell r="J3429">
            <v>52.5</v>
          </cell>
          <cell r="K3429">
            <v>23.8399</v>
          </cell>
          <cell r="M3429">
            <v>132.51</v>
          </cell>
        </row>
        <row r="3430">
          <cell r="D3430" t="str">
            <v>GRAND SHOPPING</v>
          </cell>
          <cell r="E3430">
            <v>44408</v>
          </cell>
          <cell r="J3430">
            <v>58.9</v>
          </cell>
          <cell r="K3430">
            <v>25.18</v>
          </cell>
          <cell r="M3430">
            <v>139.9</v>
          </cell>
        </row>
        <row r="3431">
          <cell r="D3431" t="str">
            <v>GRAND SHOPPING</v>
          </cell>
          <cell r="E3431">
            <v>44408</v>
          </cell>
          <cell r="J3431">
            <v>58.9</v>
          </cell>
          <cell r="K3431">
            <v>25.18</v>
          </cell>
          <cell r="M3431">
            <v>139.9</v>
          </cell>
        </row>
        <row r="3432">
          <cell r="D3432" t="str">
            <v>GRAND SHOPPING</v>
          </cell>
          <cell r="E3432">
            <v>44408</v>
          </cell>
          <cell r="J3432">
            <v>68</v>
          </cell>
          <cell r="K3432">
            <v>27</v>
          </cell>
          <cell r="M3432">
            <v>150.04</v>
          </cell>
        </row>
        <row r="3433">
          <cell r="D3433" t="str">
            <v>GRAND SHOPPING</v>
          </cell>
          <cell r="E3433">
            <v>44408</v>
          </cell>
          <cell r="J3433">
            <v>59.8</v>
          </cell>
          <cell r="K3433">
            <v>25.16</v>
          </cell>
          <cell r="M3433">
            <v>139.80000000000001</v>
          </cell>
        </row>
        <row r="3434">
          <cell r="D3434" t="str">
            <v>GRAND SHOPPING</v>
          </cell>
          <cell r="E3434">
            <v>44408</v>
          </cell>
          <cell r="J3434">
            <v>59.9</v>
          </cell>
          <cell r="K3434">
            <v>25.18</v>
          </cell>
          <cell r="M3434">
            <v>139.9</v>
          </cell>
        </row>
        <row r="3435">
          <cell r="D3435" t="str">
            <v>GRAND SHOPPING</v>
          </cell>
          <cell r="E3435">
            <v>44408</v>
          </cell>
          <cell r="J3435">
            <v>59.9</v>
          </cell>
          <cell r="K3435">
            <v>25.18</v>
          </cell>
          <cell r="M3435">
            <v>139.9</v>
          </cell>
        </row>
        <row r="3436">
          <cell r="D3436" t="str">
            <v>GRAND SHOPPING</v>
          </cell>
          <cell r="E3436">
            <v>44408</v>
          </cell>
          <cell r="J3436">
            <v>61.9</v>
          </cell>
          <cell r="K3436">
            <v>25.7</v>
          </cell>
          <cell r="M3436">
            <v>142.4</v>
          </cell>
        </row>
        <row r="3437">
          <cell r="D3437" t="str">
            <v>GRAND SHOPPING</v>
          </cell>
          <cell r="E3437">
            <v>44408</v>
          </cell>
          <cell r="J3437">
            <v>39.599999999999994</v>
          </cell>
          <cell r="K3437">
            <v>20.6799</v>
          </cell>
          <cell r="M3437">
            <v>114.89999999999999</v>
          </cell>
        </row>
        <row r="3438">
          <cell r="D3438" t="str">
            <v>GRAND SHOPPING</v>
          </cell>
          <cell r="E3438">
            <v>44408</v>
          </cell>
          <cell r="J3438">
            <v>52.9</v>
          </cell>
          <cell r="K3438">
            <v>23.38</v>
          </cell>
          <cell r="M3438">
            <v>129.9</v>
          </cell>
        </row>
        <row r="3439">
          <cell r="D3439" t="str">
            <v>GRAND SHOPPING</v>
          </cell>
          <cell r="E3439">
            <v>44408</v>
          </cell>
          <cell r="J3439">
            <v>52.9</v>
          </cell>
          <cell r="K3439">
            <v>23.38</v>
          </cell>
          <cell r="M3439">
            <v>129.9</v>
          </cell>
        </row>
        <row r="3440">
          <cell r="D3440" t="str">
            <v>GRAND SHOPPING</v>
          </cell>
          <cell r="E3440">
            <v>44408</v>
          </cell>
          <cell r="J3440">
            <v>39.799999999999997</v>
          </cell>
          <cell r="K3440">
            <v>20.48</v>
          </cell>
          <cell r="M3440">
            <v>113.82</v>
          </cell>
        </row>
        <row r="3441">
          <cell r="D3441" t="str">
            <v>GRAND SHOPPING</v>
          </cell>
          <cell r="E3441">
            <v>44408</v>
          </cell>
          <cell r="J3441">
            <v>49.9</v>
          </cell>
          <cell r="K3441">
            <v>22.9</v>
          </cell>
          <cell r="M3441">
            <v>125.93</v>
          </cell>
        </row>
        <row r="3442">
          <cell r="D3442" t="str">
            <v>GRAND SHOPPING</v>
          </cell>
          <cell r="E3442">
            <v>44408</v>
          </cell>
          <cell r="J3442">
            <v>41.7</v>
          </cell>
          <cell r="K3442">
            <v>20.6799</v>
          </cell>
          <cell r="M3442">
            <v>114.89999999999999</v>
          </cell>
        </row>
        <row r="3443">
          <cell r="D3443" t="str">
            <v>GRAND SHOPPING</v>
          </cell>
          <cell r="E3443">
            <v>44408</v>
          </cell>
          <cell r="J3443">
            <v>46</v>
          </cell>
          <cell r="K3443">
            <v>21.58</v>
          </cell>
          <cell r="M3443">
            <v>119.9</v>
          </cell>
        </row>
        <row r="3444">
          <cell r="D3444" t="str">
            <v>GRAND SHOPPING</v>
          </cell>
          <cell r="E3444">
            <v>44408</v>
          </cell>
          <cell r="J3444">
            <v>143.80000000000001</v>
          </cell>
          <cell r="K3444">
            <v>43.19</v>
          </cell>
          <cell r="M3444">
            <v>239.06</v>
          </cell>
        </row>
        <row r="3445">
          <cell r="D3445" t="str">
            <v>GRAND SHOPPING</v>
          </cell>
          <cell r="E3445">
            <v>44408</v>
          </cell>
          <cell r="J3445">
            <v>47.9</v>
          </cell>
          <cell r="K3445">
            <v>21.58</v>
          </cell>
          <cell r="M3445">
            <v>119.9</v>
          </cell>
        </row>
        <row r="3446">
          <cell r="D3446" t="str">
            <v>GRAND SHOPPING</v>
          </cell>
          <cell r="E3446">
            <v>44408</v>
          </cell>
          <cell r="J3446">
            <v>109.9</v>
          </cell>
          <cell r="K3446">
            <v>35.17</v>
          </cell>
          <cell r="M3446">
            <v>195.41</v>
          </cell>
        </row>
        <row r="3447">
          <cell r="D3447" t="str">
            <v>GRAND SHOPPING</v>
          </cell>
          <cell r="E3447">
            <v>44408</v>
          </cell>
          <cell r="J3447">
            <v>56.9</v>
          </cell>
          <cell r="K3447">
            <v>23.38</v>
          </cell>
          <cell r="M3447">
            <v>129.9</v>
          </cell>
        </row>
        <row r="3448">
          <cell r="D3448" t="str">
            <v>GRAND SHOPPING</v>
          </cell>
          <cell r="E3448">
            <v>44408</v>
          </cell>
          <cell r="J3448">
            <v>35</v>
          </cell>
          <cell r="K3448">
            <v>18.540199999999999</v>
          </cell>
          <cell r="M3448">
            <v>102.97</v>
          </cell>
        </row>
        <row r="3449">
          <cell r="D3449" t="str">
            <v>GRAND SHOPPING</v>
          </cell>
          <cell r="E3449">
            <v>44408</v>
          </cell>
          <cell r="J3449">
            <v>71.699999999999989</v>
          </cell>
          <cell r="K3449">
            <v>26.559900000000003</v>
          </cell>
          <cell r="M3449">
            <v>147.44999999999999</v>
          </cell>
        </row>
        <row r="3450">
          <cell r="D3450" t="str">
            <v>GRAND SHOPPING</v>
          </cell>
          <cell r="E3450">
            <v>44408</v>
          </cell>
          <cell r="J3450">
            <v>56.05</v>
          </cell>
          <cell r="K3450">
            <v>22.94</v>
          </cell>
          <cell r="M3450">
            <v>127.42</v>
          </cell>
        </row>
        <row r="3451">
          <cell r="D3451" t="str">
            <v>GRAND SHOPPING</v>
          </cell>
          <cell r="E3451">
            <v>44408</v>
          </cell>
          <cell r="J3451">
            <v>50.9</v>
          </cell>
          <cell r="K3451">
            <v>21.58</v>
          </cell>
          <cell r="M3451">
            <v>119.9</v>
          </cell>
        </row>
        <row r="3452">
          <cell r="D3452" t="str">
            <v>GRAND SHOPPING</v>
          </cell>
          <cell r="E3452">
            <v>44408</v>
          </cell>
          <cell r="J3452">
            <v>47.8</v>
          </cell>
          <cell r="K3452">
            <v>20.93</v>
          </cell>
          <cell r="M3452">
            <v>116.04</v>
          </cell>
        </row>
        <row r="3453">
          <cell r="D3453" t="str">
            <v>GRAND SHOPPING</v>
          </cell>
          <cell r="E3453">
            <v>44408</v>
          </cell>
          <cell r="J3453">
            <v>45.32</v>
          </cell>
          <cell r="K3453">
            <v>20.27</v>
          </cell>
          <cell r="M3453">
            <v>112.6</v>
          </cell>
        </row>
        <row r="3454">
          <cell r="D3454" t="str">
            <v>GRAND SHOPPING</v>
          </cell>
          <cell r="E3454">
            <v>44408</v>
          </cell>
          <cell r="J3454">
            <v>158</v>
          </cell>
          <cell r="K3454">
            <v>45</v>
          </cell>
          <cell r="M3454">
            <v>250</v>
          </cell>
        </row>
        <row r="3455">
          <cell r="D3455" t="str">
            <v>GRAND SHOPPING</v>
          </cell>
          <cell r="E3455">
            <v>44408</v>
          </cell>
          <cell r="J3455">
            <v>260.70000000000005</v>
          </cell>
          <cell r="K3455">
            <v>67.5</v>
          </cell>
          <cell r="M3455">
            <v>375</v>
          </cell>
        </row>
        <row r="3456">
          <cell r="D3456" t="str">
            <v>GRAND SHOPPING</v>
          </cell>
          <cell r="E3456">
            <v>44408</v>
          </cell>
          <cell r="J3456">
            <v>52</v>
          </cell>
          <cell r="K3456">
            <v>21.56</v>
          </cell>
          <cell r="M3456">
            <v>119.8</v>
          </cell>
        </row>
        <row r="3457">
          <cell r="D3457" t="str">
            <v>GRAND SHOPPING</v>
          </cell>
          <cell r="E3457">
            <v>44408</v>
          </cell>
          <cell r="J3457">
            <v>56.9</v>
          </cell>
          <cell r="K3457">
            <v>22.5</v>
          </cell>
          <cell r="M3457">
            <v>125</v>
          </cell>
        </row>
        <row r="3458">
          <cell r="D3458" t="str">
            <v>GRAND SHOPPING</v>
          </cell>
          <cell r="E3458">
            <v>44408</v>
          </cell>
          <cell r="J3458">
            <v>56.9</v>
          </cell>
          <cell r="K3458">
            <v>22.5</v>
          </cell>
          <cell r="M3458">
            <v>125</v>
          </cell>
        </row>
        <row r="3459">
          <cell r="D3459" t="str">
            <v>GRAND SHOPPING</v>
          </cell>
          <cell r="E3459">
            <v>44408</v>
          </cell>
          <cell r="J3459">
            <v>49.8</v>
          </cell>
          <cell r="K3459">
            <v>20.98</v>
          </cell>
          <cell r="M3459">
            <v>116.26</v>
          </cell>
        </row>
        <row r="3460">
          <cell r="D3460" t="str">
            <v>GRAND SHOPPING</v>
          </cell>
          <cell r="E3460">
            <v>44408</v>
          </cell>
          <cell r="J3460">
            <v>51.21</v>
          </cell>
          <cell r="K3460">
            <v>21.04</v>
          </cell>
          <cell r="M3460">
            <v>116.91</v>
          </cell>
        </row>
        <row r="3461">
          <cell r="D3461" t="str">
            <v>GRAND SHOPPING</v>
          </cell>
          <cell r="E3461">
            <v>44408</v>
          </cell>
          <cell r="J3461">
            <v>33.24</v>
          </cell>
          <cell r="K3461">
            <v>17.059999999999999</v>
          </cell>
          <cell r="M3461">
            <v>94.82</v>
          </cell>
        </row>
        <row r="3462">
          <cell r="D3462" t="str">
            <v>GRAND SHOPPING</v>
          </cell>
          <cell r="E3462">
            <v>44408</v>
          </cell>
          <cell r="J3462">
            <v>27</v>
          </cell>
          <cell r="K3462">
            <v>15.690000000000001</v>
          </cell>
          <cell r="M3462">
            <v>86.97</v>
          </cell>
        </row>
        <row r="3463">
          <cell r="D3463" t="str">
            <v>GRAND SHOPPING</v>
          </cell>
          <cell r="E3463">
            <v>44408</v>
          </cell>
          <cell r="J3463">
            <v>38.799999999999997</v>
          </cell>
          <cell r="K3463">
            <v>17.96</v>
          </cell>
          <cell r="M3463">
            <v>99.8</v>
          </cell>
        </row>
        <row r="3464">
          <cell r="D3464" t="str">
            <v>GRAND SHOPPING</v>
          </cell>
          <cell r="E3464">
            <v>44408</v>
          </cell>
          <cell r="J3464">
            <v>38.799999999999997</v>
          </cell>
          <cell r="K3464">
            <v>17.96</v>
          </cell>
          <cell r="M3464">
            <v>99.8</v>
          </cell>
        </row>
        <row r="3465">
          <cell r="D3465" t="str">
            <v>GRAND SHOPPING</v>
          </cell>
          <cell r="E3465">
            <v>44408</v>
          </cell>
          <cell r="J3465">
            <v>47.5</v>
          </cell>
          <cell r="K3465">
            <v>19.78</v>
          </cell>
          <cell r="M3465">
            <v>109.9</v>
          </cell>
        </row>
        <row r="3466">
          <cell r="D3466" t="str">
            <v>GRAND SHOPPING</v>
          </cell>
          <cell r="E3466">
            <v>44408</v>
          </cell>
          <cell r="J3466">
            <v>54.9</v>
          </cell>
          <cell r="K3466">
            <v>21.93</v>
          </cell>
          <cell r="M3466">
            <v>119.14</v>
          </cell>
        </row>
        <row r="3467">
          <cell r="D3467" t="str">
            <v>GRAND SHOPPING</v>
          </cell>
          <cell r="E3467">
            <v>44408</v>
          </cell>
          <cell r="J3467">
            <v>58.9</v>
          </cell>
          <cell r="K3467">
            <v>22.28</v>
          </cell>
          <cell r="M3467">
            <v>123.45</v>
          </cell>
        </row>
        <row r="3468">
          <cell r="D3468" t="str">
            <v>GRAND SHOPPING</v>
          </cell>
          <cell r="E3468">
            <v>44408</v>
          </cell>
          <cell r="J3468">
            <v>49.9</v>
          </cell>
          <cell r="K3468">
            <v>20.309999999999999</v>
          </cell>
          <cell r="M3468">
            <v>112.4</v>
          </cell>
        </row>
        <row r="3469">
          <cell r="D3469" t="str">
            <v>GRAND SHOPPING</v>
          </cell>
          <cell r="E3469">
            <v>44408</v>
          </cell>
          <cell r="J3469">
            <v>37.5</v>
          </cell>
          <cell r="K3469">
            <v>17.470000000000002</v>
          </cell>
          <cell r="M3469">
            <v>97.100000000000009</v>
          </cell>
        </row>
        <row r="3470">
          <cell r="D3470" t="str">
            <v>GRAND SHOPPING</v>
          </cell>
          <cell r="E3470">
            <v>44408</v>
          </cell>
          <cell r="J3470">
            <v>49.8</v>
          </cell>
          <cell r="K3470">
            <v>19.940000000000001</v>
          </cell>
          <cell r="M3470">
            <v>110.82</v>
          </cell>
        </row>
        <row r="3471">
          <cell r="D3471" t="str">
            <v>GRAND SHOPPING</v>
          </cell>
          <cell r="E3471">
            <v>44408</v>
          </cell>
          <cell r="J3471">
            <v>52.9</v>
          </cell>
          <cell r="K3471">
            <v>20.58</v>
          </cell>
          <cell r="M3471">
            <v>114.31</v>
          </cell>
        </row>
        <row r="3472">
          <cell r="D3472" t="str">
            <v>GRAND SHOPPING</v>
          </cell>
          <cell r="E3472">
            <v>44408</v>
          </cell>
          <cell r="J3472">
            <v>37.5</v>
          </cell>
          <cell r="K3472">
            <v>17.11</v>
          </cell>
          <cell r="M3472">
            <v>95.1</v>
          </cell>
        </row>
        <row r="3473">
          <cell r="D3473" t="str">
            <v>GRAND SHOPPING</v>
          </cell>
          <cell r="E3473">
            <v>44408</v>
          </cell>
          <cell r="J3473">
            <v>55.9</v>
          </cell>
          <cell r="K3473">
            <v>21.04</v>
          </cell>
          <cell r="M3473">
            <v>116.91</v>
          </cell>
        </row>
        <row r="3474">
          <cell r="D3474" t="str">
            <v>GRAND SHOPPING</v>
          </cell>
          <cell r="E3474">
            <v>44408</v>
          </cell>
          <cell r="J3474">
            <v>42.9</v>
          </cell>
          <cell r="K3474">
            <v>17.98</v>
          </cell>
          <cell r="M3474">
            <v>99.9</v>
          </cell>
        </row>
        <row r="3475">
          <cell r="D3475" t="str">
            <v>GRAND SHOPPING</v>
          </cell>
          <cell r="E3475">
            <v>44408</v>
          </cell>
          <cell r="J3475">
            <v>42.9</v>
          </cell>
          <cell r="K3475">
            <v>17.98</v>
          </cell>
          <cell r="M3475">
            <v>99.9</v>
          </cell>
        </row>
        <row r="3476">
          <cell r="D3476" t="str">
            <v>GRAND SHOPPING</v>
          </cell>
          <cell r="E3476">
            <v>44408</v>
          </cell>
          <cell r="J3476">
            <v>28.799999999999997</v>
          </cell>
          <cell r="K3476">
            <v>14.809800000000001</v>
          </cell>
          <cell r="M3476">
            <v>82.199999999999989</v>
          </cell>
        </row>
        <row r="3477">
          <cell r="D3477" t="str">
            <v>GRAND SHOPPING</v>
          </cell>
          <cell r="E3477">
            <v>44408</v>
          </cell>
          <cell r="J3477">
            <v>46</v>
          </cell>
          <cell r="K3477">
            <v>18.53</v>
          </cell>
          <cell r="M3477">
            <v>102.68</v>
          </cell>
        </row>
        <row r="3478">
          <cell r="D3478" t="str">
            <v>GRAND SHOPPING</v>
          </cell>
          <cell r="E3478">
            <v>44408</v>
          </cell>
          <cell r="J3478">
            <v>35.9</v>
          </cell>
          <cell r="K3478">
            <v>16.18</v>
          </cell>
          <cell r="M3478">
            <v>89.9</v>
          </cell>
        </row>
        <row r="3479">
          <cell r="D3479" t="str">
            <v>GRAND SHOPPING</v>
          </cell>
          <cell r="E3479">
            <v>44408</v>
          </cell>
          <cell r="J3479">
            <v>35.9</v>
          </cell>
          <cell r="K3479">
            <v>16.18</v>
          </cell>
          <cell r="M3479">
            <v>89.9</v>
          </cell>
        </row>
        <row r="3480">
          <cell r="D3480" t="str">
            <v>GRAND SHOPPING</v>
          </cell>
          <cell r="E3480">
            <v>44408</v>
          </cell>
          <cell r="J3480">
            <v>62</v>
          </cell>
          <cell r="K3480">
            <v>22.15</v>
          </cell>
          <cell r="M3480">
            <v>121.76</v>
          </cell>
        </row>
        <row r="3481">
          <cell r="D3481" t="str">
            <v>GRAND SHOPPING</v>
          </cell>
          <cell r="E3481">
            <v>44408</v>
          </cell>
          <cell r="J3481">
            <v>52.9</v>
          </cell>
          <cell r="K3481">
            <v>19.78</v>
          </cell>
          <cell r="M3481">
            <v>109.9</v>
          </cell>
        </row>
        <row r="3482">
          <cell r="D3482" t="str">
            <v>GRAND SHOPPING</v>
          </cell>
          <cell r="E3482">
            <v>44408</v>
          </cell>
          <cell r="J3482">
            <v>44.9</v>
          </cell>
          <cell r="K3482">
            <v>17.98</v>
          </cell>
          <cell r="M3482">
            <v>99.9</v>
          </cell>
        </row>
        <row r="3483">
          <cell r="D3483" t="str">
            <v>GRAND SHOPPING</v>
          </cell>
          <cell r="E3483">
            <v>44408</v>
          </cell>
          <cell r="J3483">
            <v>36.9</v>
          </cell>
          <cell r="K3483">
            <v>16.18</v>
          </cell>
          <cell r="M3483">
            <v>89.9</v>
          </cell>
        </row>
        <row r="3484">
          <cell r="D3484" t="str">
            <v>GRAND SHOPPING</v>
          </cell>
          <cell r="E3484">
            <v>44408</v>
          </cell>
          <cell r="J3484">
            <v>66</v>
          </cell>
          <cell r="K3484">
            <v>22.5</v>
          </cell>
          <cell r="M3484">
            <v>125</v>
          </cell>
        </row>
        <row r="3485">
          <cell r="D3485" t="str">
            <v>GRAND SHOPPING</v>
          </cell>
          <cell r="E3485">
            <v>44408</v>
          </cell>
          <cell r="J3485">
            <v>66</v>
          </cell>
          <cell r="K3485">
            <v>22.5</v>
          </cell>
          <cell r="M3485">
            <v>125</v>
          </cell>
        </row>
        <row r="3486">
          <cell r="D3486" t="str">
            <v>GRAND SHOPPING</v>
          </cell>
          <cell r="E3486">
            <v>44408</v>
          </cell>
          <cell r="J3486">
            <v>30</v>
          </cell>
          <cell r="K3486">
            <v>14.38</v>
          </cell>
          <cell r="M3486">
            <v>79.900000000000006</v>
          </cell>
        </row>
        <row r="3487">
          <cell r="D3487" t="str">
            <v>GRAND SHOPPING</v>
          </cell>
          <cell r="E3487">
            <v>44408</v>
          </cell>
          <cell r="J3487">
            <v>54.9</v>
          </cell>
          <cell r="K3487">
            <v>19.78</v>
          </cell>
          <cell r="M3487">
            <v>109.9</v>
          </cell>
        </row>
        <row r="3488">
          <cell r="D3488" t="str">
            <v>GRAND SHOPPING</v>
          </cell>
          <cell r="E3488">
            <v>44408</v>
          </cell>
          <cell r="J3488">
            <v>26.4</v>
          </cell>
          <cell r="K3488">
            <v>13.5</v>
          </cell>
          <cell r="M3488">
            <v>75.02</v>
          </cell>
        </row>
        <row r="3489">
          <cell r="D3489" t="str">
            <v>GRAND SHOPPING</v>
          </cell>
          <cell r="E3489">
            <v>44408</v>
          </cell>
          <cell r="J3489">
            <v>30.87</v>
          </cell>
          <cell r="K3489">
            <v>14.38</v>
          </cell>
          <cell r="M3489">
            <v>79.900000000000006</v>
          </cell>
        </row>
        <row r="3490">
          <cell r="D3490" t="str">
            <v>GRAND SHOPPING</v>
          </cell>
          <cell r="E3490">
            <v>44408</v>
          </cell>
          <cell r="J3490">
            <v>40</v>
          </cell>
          <cell r="K3490">
            <v>16.38</v>
          </cell>
          <cell r="M3490">
            <v>91</v>
          </cell>
        </row>
        <row r="3491">
          <cell r="D3491" t="str">
            <v>GRAND SHOPPING</v>
          </cell>
          <cell r="E3491">
            <v>44408</v>
          </cell>
          <cell r="J3491">
            <v>27.58</v>
          </cell>
          <cell r="K3491">
            <v>13.5</v>
          </cell>
          <cell r="M3491">
            <v>75.02</v>
          </cell>
        </row>
        <row r="3492">
          <cell r="D3492" t="str">
            <v>GRAND SHOPPING</v>
          </cell>
          <cell r="E3492">
            <v>44408</v>
          </cell>
          <cell r="J3492">
            <v>39.9</v>
          </cell>
          <cell r="K3492">
            <v>16.18</v>
          </cell>
          <cell r="M3492">
            <v>89.9</v>
          </cell>
        </row>
        <row r="3493">
          <cell r="D3493" t="str">
            <v>GRAND SHOPPING</v>
          </cell>
          <cell r="E3493">
            <v>44408</v>
          </cell>
          <cell r="J3493">
            <v>66</v>
          </cell>
          <cell r="K3493">
            <v>21.92</v>
          </cell>
          <cell r="M3493">
            <v>121.71</v>
          </cell>
        </row>
        <row r="3494">
          <cell r="D3494" t="str">
            <v>GRAND SHOPPING</v>
          </cell>
          <cell r="E3494">
            <v>44408</v>
          </cell>
          <cell r="J3494">
            <v>24</v>
          </cell>
          <cell r="K3494">
            <v>12.509999999999998</v>
          </cell>
          <cell r="M3494">
            <v>69.45</v>
          </cell>
        </row>
        <row r="3495">
          <cell r="D3495" t="str">
            <v>GRAND SHOPPING</v>
          </cell>
          <cell r="E3495">
            <v>44408</v>
          </cell>
          <cell r="J3495">
            <v>66</v>
          </cell>
          <cell r="K3495">
            <v>21.73</v>
          </cell>
          <cell r="M3495">
            <v>120.59</v>
          </cell>
        </row>
        <row r="3496">
          <cell r="D3496" t="str">
            <v>GRAND SHOPPING</v>
          </cell>
          <cell r="E3496">
            <v>44408</v>
          </cell>
          <cell r="J3496">
            <v>66</v>
          </cell>
          <cell r="K3496">
            <v>21.73</v>
          </cell>
          <cell r="M3496">
            <v>120.59</v>
          </cell>
        </row>
        <row r="3497">
          <cell r="D3497" t="str">
            <v>GRAND SHOPPING</v>
          </cell>
          <cell r="E3497">
            <v>44408</v>
          </cell>
          <cell r="J3497">
            <v>30</v>
          </cell>
          <cell r="K3497">
            <v>13.8</v>
          </cell>
          <cell r="M3497">
            <v>76.52</v>
          </cell>
        </row>
        <row r="3498">
          <cell r="D3498" t="str">
            <v>GRAND SHOPPING</v>
          </cell>
          <cell r="E3498">
            <v>44408</v>
          </cell>
          <cell r="J3498">
            <v>24</v>
          </cell>
          <cell r="K3498">
            <v>12.430000000000001</v>
          </cell>
          <cell r="M3498">
            <v>69</v>
          </cell>
        </row>
        <row r="3499">
          <cell r="D3499" t="str">
            <v>GRAND SHOPPING</v>
          </cell>
          <cell r="E3499">
            <v>44408</v>
          </cell>
          <cell r="J3499">
            <v>30</v>
          </cell>
          <cell r="K3499">
            <v>13.64</v>
          </cell>
          <cell r="M3499">
            <v>75.819999999999993</v>
          </cell>
        </row>
        <row r="3500">
          <cell r="D3500" t="str">
            <v>GRAND SHOPPING</v>
          </cell>
          <cell r="E3500">
            <v>44408</v>
          </cell>
          <cell r="J3500">
            <v>29.98</v>
          </cell>
          <cell r="K3500">
            <v>13.64</v>
          </cell>
          <cell r="M3500">
            <v>75.8</v>
          </cell>
        </row>
        <row r="3501">
          <cell r="D3501" t="str">
            <v>GRAND SHOPPING</v>
          </cell>
          <cell r="E3501">
            <v>44408</v>
          </cell>
          <cell r="J3501">
            <v>32.9</v>
          </cell>
          <cell r="K3501">
            <v>14.2597</v>
          </cell>
          <cell r="M3501">
            <v>78.959999999999994</v>
          </cell>
        </row>
        <row r="3502">
          <cell r="D3502" t="str">
            <v>GRAND SHOPPING</v>
          </cell>
          <cell r="E3502">
            <v>44408</v>
          </cell>
          <cell r="J3502">
            <v>948</v>
          </cell>
          <cell r="K3502">
            <v>215.0496</v>
          </cell>
          <cell r="M3502">
            <v>1194.72</v>
          </cell>
        </row>
        <row r="3503">
          <cell r="D3503" t="str">
            <v>GRAND SHOPPING</v>
          </cell>
          <cell r="E3503">
            <v>44408</v>
          </cell>
          <cell r="J3503">
            <v>30</v>
          </cell>
          <cell r="K3503">
            <v>13.5</v>
          </cell>
          <cell r="M3503">
            <v>75.02</v>
          </cell>
        </row>
        <row r="3504">
          <cell r="D3504" t="str">
            <v>GRAND SHOPPING</v>
          </cell>
          <cell r="E3504">
            <v>44408</v>
          </cell>
          <cell r="J3504">
            <v>30</v>
          </cell>
          <cell r="K3504">
            <v>13.43</v>
          </cell>
          <cell r="M3504">
            <v>74.64</v>
          </cell>
        </row>
        <row r="3505">
          <cell r="D3505" t="str">
            <v>GRAND SHOPPING</v>
          </cell>
          <cell r="E3505">
            <v>44408</v>
          </cell>
          <cell r="J3505">
            <v>69.900000000000006</v>
          </cell>
          <cell r="K3505">
            <v>22.16</v>
          </cell>
          <cell r="M3505">
            <v>123.12</v>
          </cell>
        </row>
        <row r="3506">
          <cell r="D3506" t="str">
            <v>GRAND SHOPPING</v>
          </cell>
          <cell r="E3506">
            <v>44408</v>
          </cell>
          <cell r="J3506">
            <v>26.4</v>
          </cell>
          <cell r="K3506">
            <v>12.6</v>
          </cell>
          <cell r="M3506">
            <v>70</v>
          </cell>
        </row>
        <row r="3507">
          <cell r="D3507" t="str">
            <v>GRAND SHOPPING</v>
          </cell>
          <cell r="E3507">
            <v>44408</v>
          </cell>
          <cell r="J3507">
            <v>32.9</v>
          </cell>
          <cell r="K3507">
            <v>14.079800000000001</v>
          </cell>
          <cell r="M3507">
            <v>77.77</v>
          </cell>
        </row>
        <row r="3508">
          <cell r="D3508" t="str">
            <v>GRAND SHOPPING</v>
          </cell>
          <cell r="E3508">
            <v>44408</v>
          </cell>
          <cell r="J3508">
            <v>46</v>
          </cell>
          <cell r="K3508">
            <v>43.16</v>
          </cell>
          <cell r="M3508">
            <v>119.9</v>
          </cell>
        </row>
        <row r="3509">
          <cell r="D3509" t="str">
            <v>GRAND SHOPPING</v>
          </cell>
          <cell r="E3509">
            <v>44408</v>
          </cell>
          <cell r="J3509">
            <v>71.900000000000006</v>
          </cell>
          <cell r="K3509">
            <v>22.5</v>
          </cell>
          <cell r="M3509">
            <v>125</v>
          </cell>
        </row>
        <row r="3510">
          <cell r="D3510" t="str">
            <v>GRAND SHOPPING</v>
          </cell>
          <cell r="E3510">
            <v>44408</v>
          </cell>
          <cell r="J3510">
            <v>53.11</v>
          </cell>
          <cell r="K3510">
            <v>46.76</v>
          </cell>
          <cell r="M3510">
            <v>129.9</v>
          </cell>
        </row>
        <row r="3511">
          <cell r="D3511" t="str">
            <v>GRAND SHOPPING</v>
          </cell>
          <cell r="E3511">
            <v>44408</v>
          </cell>
          <cell r="J3511">
            <v>47.8</v>
          </cell>
          <cell r="K3511">
            <v>17.059999999999999</v>
          </cell>
          <cell r="M3511">
            <v>94.82</v>
          </cell>
        </row>
        <row r="3512">
          <cell r="D3512" t="str">
            <v>GRAND SHOPPING</v>
          </cell>
          <cell r="E3512">
            <v>44408</v>
          </cell>
          <cell r="J3512">
            <v>72.900000000000006</v>
          </cell>
          <cell r="K3512">
            <v>22.5</v>
          </cell>
          <cell r="M3512">
            <v>125</v>
          </cell>
        </row>
        <row r="3513">
          <cell r="D3513" t="str">
            <v>GRAND SHOPPING</v>
          </cell>
          <cell r="E3513">
            <v>44408</v>
          </cell>
          <cell r="J3513">
            <v>72.900000000000006</v>
          </cell>
          <cell r="K3513">
            <v>22.5</v>
          </cell>
          <cell r="M3513">
            <v>125</v>
          </cell>
        </row>
        <row r="3514">
          <cell r="D3514" t="str">
            <v>GRAND SHOPPING</v>
          </cell>
          <cell r="E3514">
            <v>44408</v>
          </cell>
          <cell r="J3514">
            <v>72.900000000000006</v>
          </cell>
          <cell r="K3514">
            <v>22.5</v>
          </cell>
          <cell r="M3514">
            <v>125</v>
          </cell>
        </row>
        <row r="3515">
          <cell r="D3515" t="str">
            <v>GRAND SHOPPING</v>
          </cell>
          <cell r="E3515">
            <v>44408</v>
          </cell>
          <cell r="J3515">
            <v>72.900000000000006</v>
          </cell>
          <cell r="K3515">
            <v>22.5</v>
          </cell>
          <cell r="M3515">
            <v>125</v>
          </cell>
        </row>
        <row r="3516">
          <cell r="D3516" t="str">
            <v>GRAND SHOPPING</v>
          </cell>
          <cell r="E3516">
            <v>44408</v>
          </cell>
          <cell r="J3516">
            <v>47.8</v>
          </cell>
          <cell r="K3516">
            <v>16.88</v>
          </cell>
          <cell r="M3516">
            <v>93.82</v>
          </cell>
        </row>
        <row r="3517">
          <cell r="D3517" t="str">
            <v>GRAND SHOPPING</v>
          </cell>
          <cell r="E3517">
            <v>44408</v>
          </cell>
          <cell r="J3517">
            <v>20</v>
          </cell>
          <cell r="K3517">
            <v>10.78</v>
          </cell>
          <cell r="M3517">
            <v>59.9</v>
          </cell>
        </row>
        <row r="3518">
          <cell r="D3518" t="str">
            <v>GRAND SHOPPING</v>
          </cell>
          <cell r="E3518">
            <v>44408</v>
          </cell>
          <cell r="J3518">
            <v>44.9</v>
          </cell>
          <cell r="K3518">
            <v>16.18</v>
          </cell>
          <cell r="M3518">
            <v>89.91</v>
          </cell>
        </row>
        <row r="3519">
          <cell r="D3519" t="str">
            <v>GRAND SHOPPING</v>
          </cell>
          <cell r="E3519">
            <v>44408</v>
          </cell>
          <cell r="J3519">
            <v>32</v>
          </cell>
          <cell r="K3519">
            <v>13.24</v>
          </cell>
          <cell r="M3519">
            <v>73.64</v>
          </cell>
        </row>
        <row r="3520">
          <cell r="D3520" t="str">
            <v>GRAND SHOPPING</v>
          </cell>
          <cell r="E3520">
            <v>44408</v>
          </cell>
          <cell r="J3520">
            <v>29</v>
          </cell>
          <cell r="K3520">
            <v>12.58</v>
          </cell>
          <cell r="M3520">
            <v>69.900000000000006</v>
          </cell>
        </row>
        <row r="3521">
          <cell r="D3521" t="str">
            <v>GRAND SHOPPING</v>
          </cell>
          <cell r="E3521">
            <v>44408</v>
          </cell>
          <cell r="J3521">
            <v>29</v>
          </cell>
          <cell r="K3521">
            <v>12.58</v>
          </cell>
          <cell r="M3521">
            <v>69.900000000000006</v>
          </cell>
        </row>
        <row r="3522">
          <cell r="D3522" t="str">
            <v>GRAND SHOPPING</v>
          </cell>
          <cell r="E3522">
            <v>44408</v>
          </cell>
          <cell r="J3522">
            <v>18.8</v>
          </cell>
          <cell r="K3522">
            <v>10.34</v>
          </cell>
          <cell r="M3522">
            <v>57.28</v>
          </cell>
        </row>
        <row r="3523">
          <cell r="D3523" t="str">
            <v>GRAND SHOPPING</v>
          </cell>
          <cell r="E3523">
            <v>44408</v>
          </cell>
          <cell r="J3523">
            <v>29.9</v>
          </cell>
          <cell r="K3523">
            <v>12.58</v>
          </cell>
          <cell r="M3523">
            <v>69.900000000000006</v>
          </cell>
        </row>
        <row r="3524">
          <cell r="D3524" t="str">
            <v>GRAND SHOPPING</v>
          </cell>
          <cell r="E3524">
            <v>44408</v>
          </cell>
          <cell r="J3524">
            <v>25.98</v>
          </cell>
          <cell r="K3524">
            <v>20.47</v>
          </cell>
          <cell r="M3524">
            <v>73.819999999999993</v>
          </cell>
        </row>
        <row r="3525">
          <cell r="D3525" t="str">
            <v>GRAND SHOPPING</v>
          </cell>
          <cell r="E3525">
            <v>44408</v>
          </cell>
          <cell r="J3525">
            <v>44.9</v>
          </cell>
          <cell r="K3525">
            <v>15.82</v>
          </cell>
          <cell r="M3525">
            <v>87.91</v>
          </cell>
        </row>
        <row r="3526">
          <cell r="D3526" t="str">
            <v>GRAND SHOPPING</v>
          </cell>
          <cell r="E3526">
            <v>44408</v>
          </cell>
          <cell r="J3526">
            <v>31.9</v>
          </cell>
          <cell r="K3526">
            <v>12.95</v>
          </cell>
          <cell r="M3526">
            <v>71.92</v>
          </cell>
        </row>
        <row r="3527">
          <cell r="D3527" t="str">
            <v>GRAND SHOPPING</v>
          </cell>
          <cell r="E3527">
            <v>44408</v>
          </cell>
          <cell r="J3527">
            <v>72.900000000000006</v>
          </cell>
          <cell r="K3527">
            <v>21.92</v>
          </cell>
          <cell r="M3527">
            <v>121.71</v>
          </cell>
        </row>
        <row r="3528">
          <cell r="D3528" t="str">
            <v>GRAND SHOPPING</v>
          </cell>
          <cell r="E3528">
            <v>44408</v>
          </cell>
          <cell r="J3528">
            <v>14.52</v>
          </cell>
          <cell r="K3528">
            <v>9</v>
          </cell>
          <cell r="M3528">
            <v>50</v>
          </cell>
        </row>
        <row r="3529">
          <cell r="D3529" t="str">
            <v>GRAND SHOPPING</v>
          </cell>
          <cell r="E3529">
            <v>44408</v>
          </cell>
          <cell r="J3529">
            <v>52.9</v>
          </cell>
          <cell r="K3529">
            <v>17.41</v>
          </cell>
          <cell r="M3529">
            <v>96.71</v>
          </cell>
        </row>
        <row r="3530">
          <cell r="D3530" t="str">
            <v>GRAND SHOPPING</v>
          </cell>
          <cell r="E3530">
            <v>44408</v>
          </cell>
          <cell r="J3530">
            <v>20</v>
          </cell>
          <cell r="K3530">
            <v>10.08</v>
          </cell>
          <cell r="M3530">
            <v>55.96</v>
          </cell>
        </row>
        <row r="3531">
          <cell r="D3531" t="str">
            <v>GRAND SHOPPING</v>
          </cell>
          <cell r="E3531">
            <v>44408</v>
          </cell>
          <cell r="J3531">
            <v>23.5</v>
          </cell>
          <cell r="K3531">
            <v>10.78</v>
          </cell>
          <cell r="M3531">
            <v>59.9</v>
          </cell>
        </row>
        <row r="3532">
          <cell r="D3532" t="str">
            <v>GRAND SHOPPING</v>
          </cell>
          <cell r="E3532">
            <v>44408</v>
          </cell>
          <cell r="J3532">
            <v>23.9</v>
          </cell>
          <cell r="K3532">
            <v>10.78</v>
          </cell>
          <cell r="M3532">
            <v>59.9</v>
          </cell>
        </row>
        <row r="3533">
          <cell r="D3533" t="str">
            <v>GRAND SHOPPING</v>
          </cell>
          <cell r="E3533">
            <v>44408</v>
          </cell>
          <cell r="J3533">
            <v>23.9</v>
          </cell>
          <cell r="K3533">
            <v>10.78</v>
          </cell>
          <cell r="M3533">
            <v>59.9</v>
          </cell>
        </row>
        <row r="3534">
          <cell r="D3534" t="str">
            <v>GRAND SHOPPING</v>
          </cell>
          <cell r="E3534">
            <v>44408</v>
          </cell>
          <cell r="J3534">
            <v>22.5</v>
          </cell>
          <cell r="K3534">
            <v>10.379999999999999</v>
          </cell>
          <cell r="M3534">
            <v>57.72</v>
          </cell>
        </row>
        <row r="3535">
          <cell r="D3535" t="str">
            <v>GRAND SHOPPING</v>
          </cell>
          <cell r="E3535">
            <v>44408</v>
          </cell>
          <cell r="J3535">
            <v>19.899999999999999</v>
          </cell>
          <cell r="K3535">
            <v>9.6999999999999993</v>
          </cell>
          <cell r="M3535">
            <v>53.91</v>
          </cell>
        </row>
        <row r="3536">
          <cell r="D3536" t="str">
            <v>GRAND SHOPPING</v>
          </cell>
          <cell r="E3536">
            <v>44408</v>
          </cell>
          <cell r="J3536">
            <v>56.9</v>
          </cell>
          <cell r="K3536">
            <v>17.8</v>
          </cell>
          <cell r="M3536">
            <v>98.91</v>
          </cell>
        </row>
        <row r="3537">
          <cell r="D3537" t="str">
            <v>GRAND SHOPPING</v>
          </cell>
          <cell r="E3537">
            <v>44408</v>
          </cell>
          <cell r="J3537">
            <v>27.9</v>
          </cell>
          <cell r="K3537">
            <v>11.32</v>
          </cell>
          <cell r="M3537">
            <v>62.91</v>
          </cell>
        </row>
        <row r="3538">
          <cell r="D3538" t="str">
            <v>GRAND SHOPPING</v>
          </cell>
          <cell r="E3538">
            <v>44408</v>
          </cell>
          <cell r="J3538">
            <v>29.8</v>
          </cell>
          <cell r="K3538">
            <v>11.48</v>
          </cell>
          <cell r="M3538">
            <v>63.66</v>
          </cell>
        </row>
        <row r="3539">
          <cell r="D3539" t="str">
            <v>GRAND SHOPPING</v>
          </cell>
          <cell r="E3539">
            <v>44408</v>
          </cell>
          <cell r="J3539">
            <v>21.9</v>
          </cell>
          <cell r="K3539">
            <v>9.6999999999999993</v>
          </cell>
          <cell r="M3539">
            <v>53.91</v>
          </cell>
        </row>
        <row r="3540">
          <cell r="D3540" t="str">
            <v>GRAND SHOPPING</v>
          </cell>
          <cell r="E3540">
            <v>44408</v>
          </cell>
          <cell r="J3540">
            <v>26.97</v>
          </cell>
          <cell r="K3540">
            <v>10.78</v>
          </cell>
          <cell r="M3540">
            <v>59.9</v>
          </cell>
        </row>
        <row r="3541">
          <cell r="D3541" t="str">
            <v>GRAND SHOPPING</v>
          </cell>
          <cell r="E3541">
            <v>44408</v>
          </cell>
          <cell r="J3541">
            <v>35.9</v>
          </cell>
          <cell r="K3541">
            <v>12.66</v>
          </cell>
          <cell r="M3541">
            <v>70.31</v>
          </cell>
        </row>
        <row r="3542">
          <cell r="D3542" t="str">
            <v>GRAND SHOPPING</v>
          </cell>
          <cell r="E3542">
            <v>44408</v>
          </cell>
          <cell r="J3542">
            <v>25.2</v>
          </cell>
          <cell r="K3542">
            <v>10.31</v>
          </cell>
          <cell r="M3542">
            <v>57.08</v>
          </cell>
        </row>
        <row r="3543">
          <cell r="D3543" t="str">
            <v>GRAND SHOPPING</v>
          </cell>
          <cell r="E3543">
            <v>44408</v>
          </cell>
          <cell r="J3543">
            <v>19.399999999999999</v>
          </cell>
          <cell r="K3543">
            <v>8.98</v>
          </cell>
          <cell r="M3543">
            <v>49.9</v>
          </cell>
        </row>
        <row r="3544">
          <cell r="D3544" t="str">
            <v>GRAND SHOPPING</v>
          </cell>
          <cell r="E3544">
            <v>44408</v>
          </cell>
          <cell r="J3544">
            <v>29.8</v>
          </cell>
          <cell r="K3544">
            <v>11.13</v>
          </cell>
          <cell r="M3544">
            <v>61.86</v>
          </cell>
        </row>
        <row r="3545">
          <cell r="D3545" t="str">
            <v>GRAND SHOPPING</v>
          </cell>
          <cell r="E3545">
            <v>44408</v>
          </cell>
          <cell r="J3545">
            <v>20</v>
          </cell>
          <cell r="K3545">
            <v>8.98</v>
          </cell>
          <cell r="M3545">
            <v>49.9</v>
          </cell>
        </row>
        <row r="3546">
          <cell r="D3546" t="str">
            <v>GRAND SHOPPING</v>
          </cell>
          <cell r="E3546">
            <v>44408</v>
          </cell>
          <cell r="J3546">
            <v>13.9</v>
          </cell>
          <cell r="K3546">
            <v>7.18</v>
          </cell>
          <cell r="M3546">
            <v>39.9</v>
          </cell>
        </row>
        <row r="3547">
          <cell r="D3547" t="str">
            <v>GRAND SHOPPING</v>
          </cell>
          <cell r="E3547">
            <v>44408</v>
          </cell>
          <cell r="J3547">
            <v>22.38</v>
          </cell>
          <cell r="K3547">
            <v>8.98</v>
          </cell>
          <cell r="M3547">
            <v>49.9</v>
          </cell>
        </row>
        <row r="3548">
          <cell r="D3548" t="str">
            <v>GRAND SHOPPING</v>
          </cell>
          <cell r="E3548">
            <v>44408</v>
          </cell>
          <cell r="J3548">
            <v>20</v>
          </cell>
          <cell r="K3548">
            <v>8.4600000000000009</v>
          </cell>
          <cell r="M3548">
            <v>47</v>
          </cell>
        </row>
        <row r="3549">
          <cell r="D3549" t="str">
            <v>GRAND SHOPPING</v>
          </cell>
          <cell r="E3549">
            <v>44408</v>
          </cell>
          <cell r="J3549">
            <v>15</v>
          </cell>
          <cell r="K3549">
            <v>7.18</v>
          </cell>
          <cell r="M3549">
            <v>39.9</v>
          </cell>
        </row>
        <row r="3550">
          <cell r="D3550" t="str">
            <v>GRAND SHOPPING</v>
          </cell>
          <cell r="E3550">
            <v>44408</v>
          </cell>
          <cell r="J3550">
            <v>52.31</v>
          </cell>
          <cell r="K3550">
            <v>15.3</v>
          </cell>
          <cell r="M3550">
            <v>85</v>
          </cell>
        </row>
        <row r="3551">
          <cell r="D3551" t="str">
            <v>GRAND SHOPPING</v>
          </cell>
          <cell r="E3551">
            <v>44408</v>
          </cell>
          <cell r="J3551">
            <v>21.78</v>
          </cell>
          <cell r="K3551">
            <v>8.6199999999999992</v>
          </cell>
          <cell r="M3551">
            <v>47.72</v>
          </cell>
        </row>
        <row r="3552">
          <cell r="D3552" t="str">
            <v>GRAND SHOPPING</v>
          </cell>
          <cell r="E3552">
            <v>44408</v>
          </cell>
          <cell r="J3552">
            <v>15.9</v>
          </cell>
          <cell r="K3552">
            <v>7.18</v>
          </cell>
          <cell r="M3552">
            <v>39.9</v>
          </cell>
        </row>
        <row r="3553">
          <cell r="D3553" t="str">
            <v>GRAND SHOPPING</v>
          </cell>
          <cell r="E3553">
            <v>44408</v>
          </cell>
          <cell r="J3553">
            <v>16</v>
          </cell>
          <cell r="K3553">
            <v>7.18</v>
          </cell>
          <cell r="M3553">
            <v>39.9</v>
          </cell>
        </row>
        <row r="3554">
          <cell r="D3554" t="str">
            <v>GRAND SHOPPING</v>
          </cell>
          <cell r="E3554">
            <v>44408</v>
          </cell>
          <cell r="J3554">
            <v>19.36</v>
          </cell>
          <cell r="K3554">
            <v>7.9</v>
          </cell>
          <cell r="M3554">
            <v>43.91</v>
          </cell>
        </row>
        <row r="3555">
          <cell r="D3555" t="str">
            <v>GRAND SHOPPING</v>
          </cell>
          <cell r="E3555">
            <v>44408</v>
          </cell>
          <cell r="J3555">
            <v>12.99</v>
          </cell>
          <cell r="K3555">
            <v>6.46</v>
          </cell>
          <cell r="M3555">
            <v>35.909999999999997</v>
          </cell>
        </row>
        <row r="3556">
          <cell r="D3556" t="str">
            <v>GRAND SHOPPING</v>
          </cell>
          <cell r="E3556">
            <v>44408</v>
          </cell>
          <cell r="J3556">
            <v>12.74</v>
          </cell>
          <cell r="K3556">
            <v>6.32</v>
          </cell>
          <cell r="M3556">
            <v>35.11</v>
          </cell>
        </row>
        <row r="3557">
          <cell r="D3557" t="str">
            <v>GRAND SHOPPING</v>
          </cell>
          <cell r="E3557">
            <v>44408</v>
          </cell>
          <cell r="J3557">
            <v>12.74</v>
          </cell>
          <cell r="K3557">
            <v>6.32</v>
          </cell>
          <cell r="M3557">
            <v>35.11</v>
          </cell>
        </row>
        <row r="3558">
          <cell r="D3558" t="str">
            <v>GRAND SHOPPING</v>
          </cell>
          <cell r="E3558">
            <v>44408</v>
          </cell>
          <cell r="J3558">
            <v>17</v>
          </cell>
          <cell r="K3558">
            <v>7.18</v>
          </cell>
          <cell r="M3558">
            <v>39.9</v>
          </cell>
        </row>
        <row r="3559">
          <cell r="D3559" t="str">
            <v>GRAND SHOPPING</v>
          </cell>
          <cell r="E3559">
            <v>44408</v>
          </cell>
          <cell r="J3559">
            <v>8.9</v>
          </cell>
          <cell r="K3559">
            <v>5.38</v>
          </cell>
          <cell r="M3559">
            <v>29.9</v>
          </cell>
        </row>
        <row r="3560">
          <cell r="D3560" t="str">
            <v>GRAND SHOPPING</v>
          </cell>
          <cell r="E3560">
            <v>44408</v>
          </cell>
          <cell r="J3560">
            <v>34.950000000000003</v>
          </cell>
          <cell r="K3560">
            <v>11.08</v>
          </cell>
          <cell r="M3560">
            <v>61.56</v>
          </cell>
        </row>
        <row r="3561">
          <cell r="D3561" t="str">
            <v>GRAND SHOPPING</v>
          </cell>
          <cell r="E3561">
            <v>44408</v>
          </cell>
          <cell r="J3561">
            <v>13.79</v>
          </cell>
          <cell r="K3561">
            <v>6.28</v>
          </cell>
          <cell r="M3561">
            <v>34.9</v>
          </cell>
        </row>
        <row r="3562">
          <cell r="D3562" t="str">
            <v>GRAND SHOPPING</v>
          </cell>
          <cell r="E3562">
            <v>44408</v>
          </cell>
          <cell r="J3562">
            <v>28.9</v>
          </cell>
          <cell r="K3562">
            <v>9.49</v>
          </cell>
          <cell r="M3562">
            <v>52.71</v>
          </cell>
        </row>
        <row r="3563">
          <cell r="D3563" t="str">
            <v>GRAND SHOPPING</v>
          </cell>
          <cell r="E3563">
            <v>44408</v>
          </cell>
          <cell r="J3563">
            <v>55.9</v>
          </cell>
          <cell r="K3563">
            <v>15.29</v>
          </cell>
          <cell r="M3563">
            <v>84.95</v>
          </cell>
        </row>
        <row r="3564">
          <cell r="D3564" t="str">
            <v>GRAND SHOPPING</v>
          </cell>
          <cell r="E3564">
            <v>44408</v>
          </cell>
          <cell r="J3564">
            <v>11</v>
          </cell>
          <cell r="K3564">
            <v>5.36</v>
          </cell>
          <cell r="M3564">
            <v>29.8</v>
          </cell>
        </row>
        <row r="3565">
          <cell r="D3565" t="str">
            <v>GRAND SHOPPING</v>
          </cell>
          <cell r="E3565">
            <v>44408</v>
          </cell>
          <cell r="J3565">
            <v>8.6999999999999993</v>
          </cell>
          <cell r="K3565">
            <v>4.8600000000000003</v>
          </cell>
          <cell r="M3565">
            <v>26.99</v>
          </cell>
        </row>
        <row r="3566">
          <cell r="D3566" t="str">
            <v>GRAND SHOPPING</v>
          </cell>
          <cell r="E3566">
            <v>44408</v>
          </cell>
          <cell r="J3566">
            <v>15.9</v>
          </cell>
          <cell r="K3566">
            <v>6.32</v>
          </cell>
          <cell r="M3566">
            <v>35.11</v>
          </cell>
        </row>
        <row r="3567">
          <cell r="D3567" t="str">
            <v>GRAND SHOPPING</v>
          </cell>
          <cell r="E3567">
            <v>44408</v>
          </cell>
          <cell r="J3567">
            <v>7.26</v>
          </cell>
          <cell r="K3567">
            <v>4.38</v>
          </cell>
          <cell r="M3567">
            <v>24.34</v>
          </cell>
        </row>
        <row r="3568">
          <cell r="D3568" t="str">
            <v>GRAND SHOPPING</v>
          </cell>
          <cell r="E3568">
            <v>44408</v>
          </cell>
          <cell r="J3568">
            <v>8.9</v>
          </cell>
          <cell r="K3568">
            <v>4.74</v>
          </cell>
          <cell r="M3568">
            <v>26.31</v>
          </cell>
        </row>
        <row r="3569">
          <cell r="D3569" t="str">
            <v>GRAND SHOPPING</v>
          </cell>
          <cell r="E3569">
            <v>44408</v>
          </cell>
          <cell r="J3569">
            <v>9</v>
          </cell>
          <cell r="K3569">
            <v>4.74</v>
          </cell>
          <cell r="M3569">
            <v>26.31</v>
          </cell>
        </row>
        <row r="3570">
          <cell r="D3570" t="str">
            <v>GRAND SHOPPING</v>
          </cell>
          <cell r="E3570">
            <v>44408</v>
          </cell>
          <cell r="J3570">
            <v>12</v>
          </cell>
          <cell r="K3570">
            <v>5.38</v>
          </cell>
          <cell r="M3570">
            <v>29.9</v>
          </cell>
        </row>
        <row r="3571">
          <cell r="D3571" t="str">
            <v>GRAND SHOPPING</v>
          </cell>
          <cell r="E3571">
            <v>44408</v>
          </cell>
          <cell r="J3571">
            <v>9.68</v>
          </cell>
          <cell r="K3571">
            <v>4.5</v>
          </cell>
          <cell r="M3571">
            <v>25</v>
          </cell>
        </row>
        <row r="3572">
          <cell r="D3572" t="str">
            <v>GRAND SHOPPING</v>
          </cell>
          <cell r="E3572">
            <v>44408</v>
          </cell>
          <cell r="J3572">
            <v>10</v>
          </cell>
          <cell r="K3572">
            <v>4.4800000000000004</v>
          </cell>
          <cell r="M3572">
            <v>24.9</v>
          </cell>
        </row>
        <row r="3573">
          <cell r="D3573" t="str">
            <v>GRAND SHOPPING</v>
          </cell>
          <cell r="E3573">
            <v>44408</v>
          </cell>
          <cell r="J3573">
            <v>12</v>
          </cell>
          <cell r="K3573">
            <v>4.74</v>
          </cell>
          <cell r="M3573">
            <v>26.31</v>
          </cell>
        </row>
        <row r="3574">
          <cell r="D3574" t="str">
            <v>GRAND SHOPPING</v>
          </cell>
          <cell r="E3574">
            <v>44408</v>
          </cell>
          <cell r="J3574">
            <v>7</v>
          </cell>
          <cell r="K3574">
            <v>3.58</v>
          </cell>
          <cell r="M3574">
            <v>19.899999999999999</v>
          </cell>
        </row>
        <row r="3575">
          <cell r="D3575" t="str">
            <v>GRAND SHOPPING</v>
          </cell>
          <cell r="E3575">
            <v>44408</v>
          </cell>
          <cell r="J3575">
            <v>9.4</v>
          </cell>
          <cell r="K3575">
            <v>4.09</v>
          </cell>
          <cell r="M3575">
            <v>22.62</v>
          </cell>
        </row>
        <row r="3576">
          <cell r="D3576" t="str">
            <v>GRAND SHOPPING</v>
          </cell>
          <cell r="E3576">
            <v>44408</v>
          </cell>
          <cell r="J3576">
            <v>23.76</v>
          </cell>
          <cell r="K3576">
            <v>7.18</v>
          </cell>
          <cell r="M3576">
            <v>39.9</v>
          </cell>
        </row>
        <row r="3577">
          <cell r="D3577" t="str">
            <v>GRAND SHOPPING</v>
          </cell>
          <cell r="E3577">
            <v>44408</v>
          </cell>
          <cell r="J3577">
            <v>7.9</v>
          </cell>
          <cell r="K3577">
            <v>3.58</v>
          </cell>
          <cell r="M3577">
            <v>19.899999999999999</v>
          </cell>
        </row>
        <row r="3578">
          <cell r="D3578" t="str">
            <v>GRAND SHOPPING</v>
          </cell>
          <cell r="E3578">
            <v>44408</v>
          </cell>
          <cell r="J3578">
            <v>7.9</v>
          </cell>
          <cell r="K3578">
            <v>3.58</v>
          </cell>
          <cell r="M3578">
            <v>19.899999999999999</v>
          </cell>
        </row>
        <row r="3579">
          <cell r="D3579" t="str">
            <v>GRAND SHOPPING</v>
          </cell>
          <cell r="E3579">
            <v>44408</v>
          </cell>
          <cell r="J3579">
            <v>6.75</v>
          </cell>
          <cell r="K3579">
            <v>3.22</v>
          </cell>
          <cell r="M3579">
            <v>17.91</v>
          </cell>
        </row>
        <row r="3580">
          <cell r="D3580" t="str">
            <v>GRAND SHOPPING</v>
          </cell>
          <cell r="E3580">
            <v>44408</v>
          </cell>
          <cell r="J3580">
            <v>9.9</v>
          </cell>
          <cell r="K3580">
            <v>3.58</v>
          </cell>
          <cell r="M3580">
            <v>19.899999999999999</v>
          </cell>
        </row>
        <row r="3581">
          <cell r="D3581" t="str">
            <v>GRAND SHOPPING</v>
          </cell>
          <cell r="E3581">
            <v>44408</v>
          </cell>
          <cell r="J3581">
            <v>9.9</v>
          </cell>
          <cell r="K3581">
            <v>3.58</v>
          </cell>
          <cell r="M3581">
            <v>19.899999999999999</v>
          </cell>
        </row>
        <row r="3582">
          <cell r="D3582" t="str">
            <v>GRAND SHOPPING</v>
          </cell>
          <cell r="E3582">
            <v>44408</v>
          </cell>
          <cell r="J3582">
            <v>3.9</v>
          </cell>
          <cell r="K3582">
            <v>2.16</v>
          </cell>
          <cell r="M3582">
            <v>12</v>
          </cell>
        </row>
        <row r="3583">
          <cell r="D3583" t="str">
            <v>GRAND SHOPPING</v>
          </cell>
          <cell r="E3583">
            <v>44408</v>
          </cell>
          <cell r="J3583">
            <v>8</v>
          </cell>
          <cell r="K3583">
            <v>3.05</v>
          </cell>
          <cell r="M3583">
            <v>16.920000000000002</v>
          </cell>
        </row>
        <row r="3584">
          <cell r="D3584" t="str">
            <v>GRAND SHOPPING</v>
          </cell>
          <cell r="E3584">
            <v>44408</v>
          </cell>
          <cell r="J3584">
            <v>8</v>
          </cell>
          <cell r="K3584">
            <v>3.04</v>
          </cell>
          <cell r="M3584">
            <v>16.91</v>
          </cell>
        </row>
        <row r="3585">
          <cell r="D3585" t="str">
            <v>GRAND SHOPPING</v>
          </cell>
          <cell r="E3585">
            <v>44408</v>
          </cell>
          <cell r="J3585">
            <v>8</v>
          </cell>
          <cell r="K3585">
            <v>3.04</v>
          </cell>
          <cell r="M3585">
            <v>16.91</v>
          </cell>
        </row>
        <row r="3586">
          <cell r="D3586" t="str">
            <v>GRAND SHOPPING</v>
          </cell>
          <cell r="E3586">
            <v>44408</v>
          </cell>
          <cell r="J3586">
            <v>8</v>
          </cell>
          <cell r="K3586">
            <v>3.04</v>
          </cell>
          <cell r="M3586">
            <v>16.91</v>
          </cell>
        </row>
        <row r="3587">
          <cell r="D3587" t="str">
            <v>GRAND SHOPPING</v>
          </cell>
          <cell r="E3587">
            <v>44408</v>
          </cell>
          <cell r="J3587">
            <v>8.5</v>
          </cell>
          <cell r="K3587">
            <v>3.04</v>
          </cell>
          <cell r="M3587">
            <v>16.91</v>
          </cell>
        </row>
        <row r="3588">
          <cell r="D3588" t="str">
            <v>GRAND SHOPPING</v>
          </cell>
          <cell r="E3588">
            <v>44408</v>
          </cell>
          <cell r="J3588">
            <v>4.7</v>
          </cell>
          <cell r="K3588">
            <v>1.98</v>
          </cell>
          <cell r="M3588">
            <v>10.91</v>
          </cell>
        </row>
        <row r="3589">
          <cell r="D3589" t="str">
            <v>GRAND SHOPPING</v>
          </cell>
          <cell r="E3589">
            <v>44408</v>
          </cell>
          <cell r="J3589">
            <v>34.950000000000003</v>
          </cell>
          <cell r="K3589">
            <v>23.92</v>
          </cell>
          <cell r="M3589">
            <v>62.96</v>
          </cell>
        </row>
        <row r="3590">
          <cell r="D3590" t="str">
            <v>GRAND SHOPPING</v>
          </cell>
          <cell r="E3590">
            <v>44408</v>
          </cell>
          <cell r="J3590">
            <v>100</v>
          </cell>
          <cell r="K3590">
            <v>22.16</v>
          </cell>
          <cell r="M3590">
            <v>123.12</v>
          </cell>
        </row>
        <row r="3591">
          <cell r="D3591" t="str">
            <v>GRAND SHOPPING</v>
          </cell>
          <cell r="E3591">
            <v>44408</v>
          </cell>
          <cell r="J3591">
            <v>50</v>
          </cell>
          <cell r="K3591">
            <v>11.08</v>
          </cell>
          <cell r="M3591">
            <v>61.56</v>
          </cell>
        </row>
        <row r="3592">
          <cell r="D3592" t="str">
            <v>GRAND SHOPPING</v>
          </cell>
          <cell r="E3592">
            <v>44408</v>
          </cell>
          <cell r="J3592">
            <v>0</v>
          </cell>
          <cell r="K3592">
            <v>0</v>
          </cell>
          <cell r="M3592">
            <v>0</v>
          </cell>
        </row>
        <row r="3593">
          <cell r="D3593" t="str">
            <v>GRAND SHOPPING</v>
          </cell>
          <cell r="E3593">
            <v>44408</v>
          </cell>
          <cell r="J3593">
            <v>0</v>
          </cell>
          <cell r="K3593">
            <v>0</v>
          </cell>
          <cell r="M3593">
            <v>0</v>
          </cell>
        </row>
        <row r="3594">
          <cell r="D3594" t="str">
            <v>GRAND SHOPPING</v>
          </cell>
          <cell r="E3594">
            <v>44408</v>
          </cell>
          <cell r="J3594">
            <v>0</v>
          </cell>
          <cell r="K3594">
            <v>0</v>
          </cell>
          <cell r="M3594">
            <v>0</v>
          </cell>
        </row>
        <row r="3595">
          <cell r="D3595" t="str">
            <v>GRAND SHOPPING</v>
          </cell>
          <cell r="E3595">
            <v>44408</v>
          </cell>
          <cell r="J3595">
            <v>0</v>
          </cell>
          <cell r="K3595">
            <v>0</v>
          </cell>
          <cell r="M3595">
            <v>0</v>
          </cell>
        </row>
        <row r="3596">
          <cell r="D3596" t="str">
            <v>GRAND SHOPPING</v>
          </cell>
          <cell r="E3596">
            <v>44408</v>
          </cell>
          <cell r="J3596">
            <v>67.400000000000006</v>
          </cell>
          <cell r="K3596">
            <v>13.82</v>
          </cell>
          <cell r="M3596">
            <v>74.52</v>
          </cell>
        </row>
        <row r="3597">
          <cell r="D3597" t="str">
            <v>GRAND SHOPPING</v>
          </cell>
          <cell r="E3597">
            <v>44408</v>
          </cell>
          <cell r="J3597">
            <v>50</v>
          </cell>
          <cell r="K3597">
            <v>23.92</v>
          </cell>
          <cell r="M3597">
            <v>62.96</v>
          </cell>
        </row>
        <row r="3598">
          <cell r="D3598" t="str">
            <v>GRAND SHOPPING</v>
          </cell>
          <cell r="E3598">
            <v>44408</v>
          </cell>
          <cell r="J3598">
            <v>-40.76</v>
          </cell>
          <cell r="K3598">
            <v>0</v>
          </cell>
          <cell r="M3598">
            <v>-89.91</v>
          </cell>
        </row>
        <row r="3599">
          <cell r="D3599" t="str">
            <v>GRAND SHOPPING</v>
          </cell>
          <cell r="E3599">
            <v>44408</v>
          </cell>
          <cell r="J3599">
            <v>1129.7</v>
          </cell>
          <cell r="K3599">
            <v>233.75039999999998</v>
          </cell>
          <cell r="M3599">
            <v>1298.7</v>
          </cell>
        </row>
        <row r="3600">
          <cell r="D3600" t="str">
            <v>GRAND SHOPPING</v>
          </cell>
          <cell r="E3600">
            <v>44408</v>
          </cell>
          <cell r="J3600">
            <v>-58.9</v>
          </cell>
          <cell r="K3600">
            <v>0</v>
          </cell>
          <cell r="M3600">
            <v>-129.9</v>
          </cell>
        </row>
        <row r="3601">
          <cell r="D3601" t="str">
            <v>GRAND SHOPPING</v>
          </cell>
          <cell r="E3601">
            <v>44408</v>
          </cell>
          <cell r="J3601">
            <v>-64.900000000000006</v>
          </cell>
          <cell r="K3601">
            <v>0</v>
          </cell>
          <cell r="M3601">
            <v>-159.9</v>
          </cell>
        </row>
        <row r="3602">
          <cell r="D3602" t="str">
            <v>GRAND SHOPPING</v>
          </cell>
          <cell r="E3602">
            <v>44408</v>
          </cell>
          <cell r="J3602">
            <v>-102.4</v>
          </cell>
          <cell r="K3602">
            <v>0</v>
          </cell>
          <cell r="M3602">
            <v>-246.82</v>
          </cell>
        </row>
        <row r="3603">
          <cell r="D3603" t="str">
            <v>JÓQUEI</v>
          </cell>
          <cell r="E3603">
            <v>44408</v>
          </cell>
          <cell r="J3603">
            <v>3243</v>
          </cell>
          <cell r="K3603">
            <v>2201.5922</v>
          </cell>
          <cell r="M3603">
            <v>11229.060000000001</v>
          </cell>
        </row>
        <row r="3604">
          <cell r="D3604" t="str">
            <v>JÓQUEI</v>
          </cell>
          <cell r="E3604">
            <v>44408</v>
          </cell>
          <cell r="J3604">
            <v>1677.9</v>
          </cell>
          <cell r="K3604">
            <v>915.24930000000006</v>
          </cell>
          <cell r="M3604">
            <v>5079.2700000000004</v>
          </cell>
        </row>
        <row r="3605">
          <cell r="D3605" t="str">
            <v>JÓQUEI</v>
          </cell>
          <cell r="E3605">
            <v>44408</v>
          </cell>
          <cell r="J3605">
            <v>1488</v>
          </cell>
          <cell r="K3605">
            <v>847.61130000000003</v>
          </cell>
          <cell r="M3605">
            <v>4326.05</v>
          </cell>
        </row>
        <row r="3606">
          <cell r="D3606" t="str">
            <v>JÓQUEI</v>
          </cell>
          <cell r="E3606">
            <v>44408</v>
          </cell>
          <cell r="J3606">
            <v>1057.5</v>
          </cell>
          <cell r="K3606">
            <v>656.37</v>
          </cell>
          <cell r="M3606">
            <v>3645.3</v>
          </cell>
        </row>
        <row r="3607">
          <cell r="D3607" t="str">
            <v>JÓQUEI</v>
          </cell>
          <cell r="E3607">
            <v>44408</v>
          </cell>
          <cell r="J3607">
            <v>1038.4000000000001</v>
          </cell>
          <cell r="K3607">
            <v>700.94079999999997</v>
          </cell>
          <cell r="M3607">
            <v>3638.88</v>
          </cell>
        </row>
        <row r="3608">
          <cell r="D3608" t="str">
            <v>JÓQUEI</v>
          </cell>
          <cell r="E3608">
            <v>44408</v>
          </cell>
          <cell r="J3608">
            <v>1198.5</v>
          </cell>
          <cell r="K3608">
            <v>809.65949999999998</v>
          </cell>
          <cell r="M3608">
            <v>3748.5</v>
          </cell>
        </row>
        <row r="3609">
          <cell r="D3609" t="str">
            <v>JÓQUEI</v>
          </cell>
          <cell r="E3609">
            <v>44408</v>
          </cell>
          <cell r="J3609">
            <v>1152</v>
          </cell>
          <cell r="K3609">
            <v>588.24</v>
          </cell>
          <cell r="M3609">
            <v>3268.08</v>
          </cell>
        </row>
        <row r="3610">
          <cell r="D3610" t="str">
            <v>JÓQUEI</v>
          </cell>
          <cell r="E3610">
            <v>44408</v>
          </cell>
          <cell r="J3610">
            <v>5589</v>
          </cell>
          <cell r="K3610">
            <v>1456.5177000000001</v>
          </cell>
          <cell r="M3610">
            <v>8091.9000000000005</v>
          </cell>
        </row>
        <row r="3611">
          <cell r="D3611" t="str">
            <v>JÓQUEI</v>
          </cell>
          <cell r="E3611">
            <v>44408</v>
          </cell>
          <cell r="J3611">
            <v>5589</v>
          </cell>
          <cell r="K3611">
            <v>1454.7762</v>
          </cell>
          <cell r="M3611">
            <v>8081.37</v>
          </cell>
        </row>
        <row r="3612">
          <cell r="D3612" t="str">
            <v>JÓQUEI</v>
          </cell>
          <cell r="E3612">
            <v>44408</v>
          </cell>
          <cell r="J3612">
            <v>749.25</v>
          </cell>
          <cell r="K3612">
            <v>392.3295</v>
          </cell>
          <cell r="M3612">
            <v>2039.6999999999998</v>
          </cell>
        </row>
        <row r="3613">
          <cell r="D3613" t="str">
            <v>JÓQUEI</v>
          </cell>
          <cell r="E3613">
            <v>44408</v>
          </cell>
          <cell r="J3613">
            <v>489.30000000000007</v>
          </cell>
          <cell r="K3613">
            <v>341.13030000000003</v>
          </cell>
          <cell r="M3613">
            <v>1655.29</v>
          </cell>
        </row>
        <row r="3614">
          <cell r="D3614" t="str">
            <v>JÓQUEI</v>
          </cell>
          <cell r="E3614">
            <v>44408</v>
          </cell>
          <cell r="J3614">
            <v>690.72</v>
          </cell>
          <cell r="K3614">
            <v>316.50960000000003</v>
          </cell>
          <cell r="M3614">
            <v>1757.7599999999998</v>
          </cell>
        </row>
        <row r="3615">
          <cell r="D3615" t="str">
            <v>JÓQUEI</v>
          </cell>
          <cell r="E3615">
            <v>44408</v>
          </cell>
          <cell r="J3615">
            <v>300</v>
          </cell>
          <cell r="K3615">
            <v>269.89</v>
          </cell>
          <cell r="M3615">
            <v>1249.5</v>
          </cell>
        </row>
        <row r="3616">
          <cell r="D3616" t="str">
            <v>JÓQUEI</v>
          </cell>
          <cell r="E3616">
            <v>44408</v>
          </cell>
          <cell r="J3616">
            <v>300</v>
          </cell>
          <cell r="K3616">
            <v>266.83</v>
          </cell>
          <cell r="M3616">
            <v>1231.3500000000001</v>
          </cell>
        </row>
        <row r="3617">
          <cell r="D3617" t="str">
            <v>JÓQUEI</v>
          </cell>
          <cell r="E3617">
            <v>44408</v>
          </cell>
          <cell r="J3617">
            <v>284.5</v>
          </cell>
          <cell r="K3617">
            <v>206.9</v>
          </cell>
          <cell r="M3617">
            <v>1149.5</v>
          </cell>
        </row>
        <row r="3618">
          <cell r="D3618" t="str">
            <v>JÓQUEI</v>
          </cell>
          <cell r="E3618">
            <v>44408</v>
          </cell>
          <cell r="J3618">
            <v>544.23</v>
          </cell>
          <cell r="K3618">
            <v>259.0299</v>
          </cell>
          <cell r="M3618">
            <v>1439.1000000000001</v>
          </cell>
        </row>
        <row r="3619">
          <cell r="D3619" t="str">
            <v>JÓQUEI</v>
          </cell>
          <cell r="E3619">
            <v>44408</v>
          </cell>
          <cell r="J3619">
            <v>14220</v>
          </cell>
          <cell r="K3619">
            <v>3236.7419999999997</v>
          </cell>
          <cell r="M3619">
            <v>17982</v>
          </cell>
        </row>
        <row r="3620">
          <cell r="D3620" t="str">
            <v>JÓQUEI</v>
          </cell>
          <cell r="E3620">
            <v>44408</v>
          </cell>
          <cell r="J3620">
            <v>200</v>
          </cell>
          <cell r="K3620">
            <v>158.04</v>
          </cell>
          <cell r="M3620">
            <v>878.04</v>
          </cell>
        </row>
        <row r="3621">
          <cell r="D3621" t="str">
            <v>JÓQUEI</v>
          </cell>
          <cell r="E3621">
            <v>44408</v>
          </cell>
          <cell r="J3621">
            <v>279.60000000000002</v>
          </cell>
          <cell r="K3621">
            <v>172.73</v>
          </cell>
          <cell r="M3621">
            <v>959.6</v>
          </cell>
        </row>
        <row r="3622">
          <cell r="D3622" t="str">
            <v>JÓQUEI</v>
          </cell>
          <cell r="E3622">
            <v>44408</v>
          </cell>
          <cell r="J3622">
            <v>366.87</v>
          </cell>
          <cell r="K3622">
            <v>173.74979999999999</v>
          </cell>
          <cell r="M3622">
            <v>965.30000000000007</v>
          </cell>
        </row>
        <row r="3623">
          <cell r="D3623" t="str">
            <v>JÓQUEI</v>
          </cell>
          <cell r="E3623">
            <v>44408</v>
          </cell>
          <cell r="J3623">
            <v>330</v>
          </cell>
          <cell r="K3623">
            <v>151.09019999999998</v>
          </cell>
          <cell r="M3623">
            <v>839.40000000000009</v>
          </cell>
        </row>
        <row r="3624">
          <cell r="D3624" t="str">
            <v>JÓQUEI</v>
          </cell>
          <cell r="E3624">
            <v>44408</v>
          </cell>
          <cell r="J3624">
            <v>240</v>
          </cell>
          <cell r="K3624">
            <v>404.82799999999997</v>
          </cell>
          <cell r="M3624">
            <v>999.6</v>
          </cell>
        </row>
        <row r="3625">
          <cell r="D3625" t="str">
            <v>JÓQUEI</v>
          </cell>
          <cell r="E3625">
            <v>44408</v>
          </cell>
          <cell r="J3625">
            <v>414</v>
          </cell>
          <cell r="K3625">
            <v>162.32999999999998</v>
          </cell>
          <cell r="M3625">
            <v>901.80000000000007</v>
          </cell>
        </row>
        <row r="3626">
          <cell r="D3626" t="str">
            <v>JÓQUEI</v>
          </cell>
          <cell r="E3626">
            <v>44408</v>
          </cell>
          <cell r="J3626">
            <v>287.60000000000002</v>
          </cell>
          <cell r="K3626">
            <v>129.53</v>
          </cell>
          <cell r="M3626">
            <v>719.6</v>
          </cell>
        </row>
        <row r="3627">
          <cell r="D3627" t="str">
            <v>JÓQUEI</v>
          </cell>
          <cell r="E3627">
            <v>44408</v>
          </cell>
          <cell r="J3627">
            <v>336</v>
          </cell>
          <cell r="K3627">
            <v>137.6499</v>
          </cell>
          <cell r="M3627">
            <v>764.73</v>
          </cell>
        </row>
        <row r="3628">
          <cell r="D3628" t="str">
            <v>JÓQUEI</v>
          </cell>
          <cell r="E3628">
            <v>44408</v>
          </cell>
          <cell r="J3628">
            <v>100</v>
          </cell>
          <cell r="K3628">
            <v>81.180000000000007</v>
          </cell>
          <cell r="M3628">
            <v>451</v>
          </cell>
        </row>
        <row r="3629">
          <cell r="D3629" t="str">
            <v>JÓQUEI</v>
          </cell>
          <cell r="E3629">
            <v>44408</v>
          </cell>
          <cell r="J3629">
            <v>6478</v>
          </cell>
          <cell r="K3629">
            <v>1474.5239999999999</v>
          </cell>
          <cell r="M3629">
            <v>8191.8</v>
          </cell>
        </row>
        <row r="3630">
          <cell r="D3630" t="str">
            <v>JÓQUEI</v>
          </cell>
          <cell r="E3630">
            <v>44408</v>
          </cell>
          <cell r="J3630">
            <v>287.60000000000002</v>
          </cell>
          <cell r="K3630">
            <v>154.78</v>
          </cell>
          <cell r="M3630">
            <v>680</v>
          </cell>
        </row>
        <row r="3631">
          <cell r="D3631" t="str">
            <v>JÓQUEI</v>
          </cell>
          <cell r="E3631">
            <v>44408</v>
          </cell>
          <cell r="J3631">
            <v>249.75</v>
          </cell>
          <cell r="K3631">
            <v>106.16</v>
          </cell>
          <cell r="M3631">
            <v>589.75</v>
          </cell>
        </row>
        <row r="3632">
          <cell r="D3632" t="str">
            <v>JÓQUEI</v>
          </cell>
          <cell r="E3632">
            <v>44408</v>
          </cell>
          <cell r="J3632">
            <v>228</v>
          </cell>
          <cell r="K3632">
            <v>100.73</v>
          </cell>
          <cell r="M3632">
            <v>559.6</v>
          </cell>
        </row>
        <row r="3633">
          <cell r="D3633" t="str">
            <v>JÓQUEI</v>
          </cell>
          <cell r="E3633">
            <v>44408</v>
          </cell>
          <cell r="J3633">
            <v>200.70000000000002</v>
          </cell>
          <cell r="K3633">
            <v>91.749899999999997</v>
          </cell>
          <cell r="M3633">
            <v>509.70000000000005</v>
          </cell>
        </row>
        <row r="3634">
          <cell r="D3634" t="str">
            <v>JÓQUEI</v>
          </cell>
          <cell r="E3634">
            <v>44408</v>
          </cell>
          <cell r="J3634">
            <v>204.84</v>
          </cell>
          <cell r="K3634">
            <v>91.7</v>
          </cell>
          <cell r="M3634">
            <v>508.6</v>
          </cell>
        </row>
        <row r="3635">
          <cell r="D3635" t="str">
            <v>JÓQUEI</v>
          </cell>
          <cell r="E3635">
            <v>44408</v>
          </cell>
          <cell r="J3635">
            <v>239.39999999999998</v>
          </cell>
          <cell r="K3635">
            <v>97.090199999999996</v>
          </cell>
          <cell r="M3635">
            <v>539.40000000000009</v>
          </cell>
        </row>
        <row r="3636">
          <cell r="D3636" t="str">
            <v>JÓQUEI</v>
          </cell>
          <cell r="E3636">
            <v>44408</v>
          </cell>
          <cell r="J3636">
            <v>212.44</v>
          </cell>
          <cell r="K3636">
            <v>90.72</v>
          </cell>
          <cell r="M3636">
            <v>504</v>
          </cell>
        </row>
        <row r="3637">
          <cell r="D3637" t="str">
            <v>JÓQUEI</v>
          </cell>
          <cell r="E3637">
            <v>44408</v>
          </cell>
          <cell r="J3637">
            <v>157.22999999999999</v>
          </cell>
          <cell r="K3637">
            <v>75.549899999999994</v>
          </cell>
          <cell r="M3637">
            <v>419.70000000000005</v>
          </cell>
        </row>
        <row r="3638">
          <cell r="D3638" t="str">
            <v>JÓQUEI</v>
          </cell>
          <cell r="E3638">
            <v>44408</v>
          </cell>
          <cell r="J3638">
            <v>64.02</v>
          </cell>
          <cell r="K3638">
            <v>53.94</v>
          </cell>
          <cell r="M3638">
            <v>299.70000000000005</v>
          </cell>
        </row>
        <row r="3639">
          <cell r="D3639" t="str">
            <v>JÓQUEI</v>
          </cell>
          <cell r="E3639">
            <v>44408</v>
          </cell>
          <cell r="J3639">
            <v>966</v>
          </cell>
          <cell r="K3639">
            <v>251.72979999999998</v>
          </cell>
          <cell r="M3639">
            <v>1398.6000000000001</v>
          </cell>
        </row>
        <row r="3640">
          <cell r="D3640" t="str">
            <v>JÓQUEI</v>
          </cell>
          <cell r="E3640">
            <v>44408</v>
          </cell>
          <cell r="J3640">
            <v>207</v>
          </cell>
          <cell r="K3640">
            <v>87.849900000000005</v>
          </cell>
          <cell r="M3640">
            <v>472.5</v>
          </cell>
        </row>
        <row r="3641">
          <cell r="D3641" t="str">
            <v>JÓQUEI</v>
          </cell>
          <cell r="E3641">
            <v>44408</v>
          </cell>
          <cell r="J3641">
            <v>419.40000000000003</v>
          </cell>
          <cell r="K3641">
            <v>189.54</v>
          </cell>
          <cell r="M3641">
            <v>778.19999999999993</v>
          </cell>
        </row>
        <row r="3642">
          <cell r="D3642" t="str">
            <v>JÓQUEI</v>
          </cell>
          <cell r="E3642">
            <v>44408</v>
          </cell>
          <cell r="J3642">
            <v>113.8</v>
          </cell>
          <cell r="K3642">
            <v>65.760000000000005</v>
          </cell>
          <cell r="M3642">
            <v>339.04</v>
          </cell>
        </row>
        <row r="3643">
          <cell r="D3643" t="str">
            <v>JÓQUEI</v>
          </cell>
          <cell r="E3643">
            <v>44408</v>
          </cell>
          <cell r="J3643">
            <v>136.22999999999999</v>
          </cell>
          <cell r="K3643">
            <v>64.749899999999997</v>
          </cell>
          <cell r="M3643">
            <v>359.70000000000005</v>
          </cell>
        </row>
        <row r="3644">
          <cell r="D3644" t="str">
            <v>JÓQUEI</v>
          </cell>
          <cell r="E3644">
            <v>44408</v>
          </cell>
          <cell r="J3644">
            <v>449.40000000000003</v>
          </cell>
          <cell r="K3644">
            <v>133.18979999999999</v>
          </cell>
          <cell r="M3644">
            <v>739.02</v>
          </cell>
        </row>
        <row r="3645">
          <cell r="D3645" t="str">
            <v>JÓQUEI</v>
          </cell>
          <cell r="E3645">
            <v>44408</v>
          </cell>
          <cell r="J3645">
            <v>282</v>
          </cell>
          <cell r="K3645">
            <v>96.12</v>
          </cell>
          <cell r="M3645">
            <v>534</v>
          </cell>
        </row>
        <row r="3646">
          <cell r="D3646" t="str">
            <v>JÓQUEI</v>
          </cell>
          <cell r="E3646">
            <v>44408</v>
          </cell>
          <cell r="J3646">
            <v>172.41</v>
          </cell>
          <cell r="K3646">
            <v>70.679999999999993</v>
          </cell>
          <cell r="M3646">
            <v>391.86</v>
          </cell>
        </row>
        <row r="3647">
          <cell r="D3647" t="str">
            <v>JÓQUEI</v>
          </cell>
          <cell r="E3647">
            <v>44408</v>
          </cell>
          <cell r="J3647">
            <v>60</v>
          </cell>
          <cell r="K3647">
            <v>44.98</v>
          </cell>
          <cell r="M3647">
            <v>249.9</v>
          </cell>
        </row>
        <row r="3648">
          <cell r="D3648" t="str">
            <v>JÓQUEI</v>
          </cell>
          <cell r="E3648">
            <v>44408</v>
          </cell>
          <cell r="J3648">
            <v>180</v>
          </cell>
          <cell r="K3648">
            <v>70.14</v>
          </cell>
          <cell r="M3648">
            <v>389.70000000000005</v>
          </cell>
        </row>
        <row r="3649">
          <cell r="D3649" t="str">
            <v>JÓQUEI</v>
          </cell>
          <cell r="E3649">
            <v>44408</v>
          </cell>
          <cell r="J3649">
            <v>60</v>
          </cell>
          <cell r="K3649">
            <v>43.01</v>
          </cell>
          <cell r="M3649">
            <v>238.45</v>
          </cell>
        </row>
        <row r="3650">
          <cell r="D3650" t="str">
            <v>JÓQUEI</v>
          </cell>
          <cell r="E3650">
            <v>44408</v>
          </cell>
          <cell r="J3650">
            <v>188.84</v>
          </cell>
          <cell r="K3650">
            <v>70.12</v>
          </cell>
          <cell r="M3650">
            <v>389.6</v>
          </cell>
        </row>
        <row r="3651">
          <cell r="D3651" t="str">
            <v>JÓQUEI</v>
          </cell>
          <cell r="E3651">
            <v>44408</v>
          </cell>
          <cell r="J3651">
            <v>136.44</v>
          </cell>
          <cell r="K3651">
            <v>63.96</v>
          </cell>
          <cell r="M3651">
            <v>328.76</v>
          </cell>
        </row>
        <row r="3652">
          <cell r="D3652" t="str">
            <v>JÓQUEI</v>
          </cell>
          <cell r="E3652">
            <v>44408</v>
          </cell>
          <cell r="J3652">
            <v>144</v>
          </cell>
          <cell r="K3652">
            <v>87.920099999999991</v>
          </cell>
          <cell r="M3652">
            <v>358.53000000000003</v>
          </cell>
        </row>
        <row r="3653">
          <cell r="D3653" t="str">
            <v>JÓQUEI</v>
          </cell>
          <cell r="E3653">
            <v>44408</v>
          </cell>
          <cell r="J3653">
            <v>58.9</v>
          </cell>
          <cell r="K3653">
            <v>40.26</v>
          </cell>
          <cell r="M3653">
            <v>222.45</v>
          </cell>
        </row>
        <row r="3654">
          <cell r="D3654" t="str">
            <v>JÓQUEI</v>
          </cell>
          <cell r="E3654">
            <v>44408</v>
          </cell>
          <cell r="J3654">
            <v>64.900000000000006</v>
          </cell>
          <cell r="K3654">
            <v>40.78</v>
          </cell>
          <cell r="M3654">
            <v>225.78</v>
          </cell>
        </row>
        <row r="3655">
          <cell r="D3655" t="str">
            <v>JÓQUEI</v>
          </cell>
          <cell r="E3655">
            <v>44408</v>
          </cell>
          <cell r="J3655">
            <v>111</v>
          </cell>
          <cell r="K3655">
            <v>50.36</v>
          </cell>
          <cell r="M3655">
            <v>279.8</v>
          </cell>
        </row>
        <row r="3656">
          <cell r="D3656" t="str">
            <v>JÓQUEI</v>
          </cell>
          <cell r="E3656">
            <v>44408</v>
          </cell>
          <cell r="J3656">
            <v>105</v>
          </cell>
          <cell r="K3656">
            <v>48.549899999999994</v>
          </cell>
          <cell r="M3656">
            <v>269.70000000000005</v>
          </cell>
        </row>
        <row r="3657">
          <cell r="D3657" t="str">
            <v>JÓQUEI</v>
          </cell>
          <cell r="E3657">
            <v>44408</v>
          </cell>
          <cell r="J3657">
            <v>120</v>
          </cell>
          <cell r="K3657">
            <v>50.4</v>
          </cell>
          <cell r="M3657">
            <v>280</v>
          </cell>
        </row>
        <row r="3658">
          <cell r="D3658" t="str">
            <v>JÓQUEI</v>
          </cell>
          <cell r="E3658">
            <v>44408</v>
          </cell>
          <cell r="J3658">
            <v>110</v>
          </cell>
          <cell r="K3658">
            <v>46.59</v>
          </cell>
          <cell r="M3658">
            <v>258.82</v>
          </cell>
        </row>
        <row r="3659">
          <cell r="D3659" t="str">
            <v>JÓQUEI</v>
          </cell>
          <cell r="E3659">
            <v>44408</v>
          </cell>
          <cell r="J3659">
            <v>129.80000000000001</v>
          </cell>
          <cell r="K3659">
            <v>50.36</v>
          </cell>
          <cell r="M3659">
            <v>279.8</v>
          </cell>
        </row>
        <row r="3660">
          <cell r="D3660" t="str">
            <v>JÓQUEI</v>
          </cell>
          <cell r="E3660">
            <v>44408</v>
          </cell>
          <cell r="J3660">
            <v>72.900000000000006</v>
          </cell>
          <cell r="K3660">
            <v>37.78</v>
          </cell>
          <cell r="M3660">
            <v>209.9</v>
          </cell>
        </row>
        <row r="3661">
          <cell r="D3661" t="str">
            <v>JÓQUEI</v>
          </cell>
          <cell r="E3661">
            <v>44408</v>
          </cell>
          <cell r="J3661">
            <v>137.80000000000001</v>
          </cell>
          <cell r="K3661">
            <v>54.1</v>
          </cell>
          <cell r="M3661">
            <v>288.82</v>
          </cell>
        </row>
        <row r="3662">
          <cell r="D3662" t="str">
            <v>JÓQUEI</v>
          </cell>
          <cell r="E3662">
            <v>44408</v>
          </cell>
          <cell r="J3662">
            <v>106.22</v>
          </cell>
          <cell r="K3662">
            <v>44.57</v>
          </cell>
          <cell r="M3662">
            <v>246.34</v>
          </cell>
        </row>
        <row r="3663">
          <cell r="D3663" t="str">
            <v>JÓQUEI</v>
          </cell>
          <cell r="E3663">
            <v>44408</v>
          </cell>
          <cell r="J3663">
            <v>72.900000000000006</v>
          </cell>
          <cell r="K3663">
            <v>38.9</v>
          </cell>
          <cell r="M3663">
            <v>207.25</v>
          </cell>
        </row>
        <row r="3664">
          <cell r="D3664" t="str">
            <v>JÓQUEI</v>
          </cell>
          <cell r="E3664">
            <v>44408</v>
          </cell>
          <cell r="J3664">
            <v>92</v>
          </cell>
          <cell r="K3664">
            <v>40.57</v>
          </cell>
          <cell r="M3664">
            <v>225.4</v>
          </cell>
        </row>
        <row r="3665">
          <cell r="D3665" t="str">
            <v>JÓQUEI</v>
          </cell>
          <cell r="E3665">
            <v>44408</v>
          </cell>
          <cell r="J3665">
            <v>80.699999999999989</v>
          </cell>
          <cell r="K3665">
            <v>37.74</v>
          </cell>
          <cell r="M3665">
            <v>209.70000000000002</v>
          </cell>
        </row>
        <row r="3666">
          <cell r="D3666" t="str">
            <v>JÓQUEI</v>
          </cell>
          <cell r="E3666">
            <v>44408</v>
          </cell>
          <cell r="J3666">
            <v>77.900000000000006</v>
          </cell>
          <cell r="K3666">
            <v>93.56</v>
          </cell>
          <cell r="M3666">
            <v>259.89999999999998</v>
          </cell>
        </row>
        <row r="3667">
          <cell r="D3667" t="str">
            <v>JÓQUEI</v>
          </cell>
          <cell r="E3667">
            <v>44408</v>
          </cell>
          <cell r="J3667">
            <v>61.320000000000007</v>
          </cell>
          <cell r="K3667">
            <v>32.339999999999996</v>
          </cell>
          <cell r="M3667">
            <v>179.7</v>
          </cell>
        </row>
        <row r="3668">
          <cell r="D3668" t="str">
            <v>JÓQUEI</v>
          </cell>
          <cell r="E3668">
            <v>44408</v>
          </cell>
          <cell r="J3668">
            <v>81.52</v>
          </cell>
          <cell r="K3668">
            <v>35.96</v>
          </cell>
          <cell r="M3668">
            <v>199.8</v>
          </cell>
        </row>
        <row r="3669">
          <cell r="D3669" t="str">
            <v>JÓQUEI</v>
          </cell>
          <cell r="E3669">
            <v>44408</v>
          </cell>
          <cell r="J3669">
            <v>89.699999999999989</v>
          </cell>
          <cell r="K3669">
            <v>37.74</v>
          </cell>
          <cell r="M3669">
            <v>209.70000000000002</v>
          </cell>
        </row>
        <row r="3670">
          <cell r="D3670" t="str">
            <v>JÓQUEI</v>
          </cell>
          <cell r="E3670">
            <v>44408</v>
          </cell>
          <cell r="J3670">
            <v>77.599999999999994</v>
          </cell>
          <cell r="K3670">
            <v>34.85</v>
          </cell>
          <cell r="M3670">
            <v>193.6</v>
          </cell>
        </row>
        <row r="3671">
          <cell r="D3671" t="str">
            <v>JÓQUEI</v>
          </cell>
          <cell r="E3671">
            <v>44408</v>
          </cell>
          <cell r="J3671">
            <v>86</v>
          </cell>
          <cell r="K3671">
            <v>35.96</v>
          </cell>
          <cell r="M3671">
            <v>199.8</v>
          </cell>
        </row>
        <row r="3672">
          <cell r="D3672" t="str">
            <v>JÓQUEI</v>
          </cell>
          <cell r="E3672">
            <v>44408</v>
          </cell>
          <cell r="J3672">
            <v>55.44</v>
          </cell>
          <cell r="K3672">
            <v>28.76</v>
          </cell>
          <cell r="M3672">
            <v>159.80000000000001</v>
          </cell>
        </row>
        <row r="3673">
          <cell r="D3673" t="str">
            <v>JÓQUEI</v>
          </cell>
          <cell r="E3673">
            <v>44408</v>
          </cell>
          <cell r="J3673">
            <v>45</v>
          </cell>
          <cell r="K3673">
            <v>26.36</v>
          </cell>
          <cell r="M3673">
            <v>146.4</v>
          </cell>
        </row>
        <row r="3674">
          <cell r="D3674" t="str">
            <v>JÓQUEI</v>
          </cell>
          <cell r="E3674">
            <v>44408</v>
          </cell>
          <cell r="J3674">
            <v>51.96</v>
          </cell>
          <cell r="K3674">
            <v>27.86</v>
          </cell>
          <cell r="M3674">
            <v>154.80000000000001</v>
          </cell>
        </row>
        <row r="3675">
          <cell r="D3675" t="str">
            <v>JÓQUEI</v>
          </cell>
          <cell r="E3675">
            <v>44408</v>
          </cell>
          <cell r="J3675">
            <v>67.5</v>
          </cell>
          <cell r="K3675">
            <v>30.979800000000001</v>
          </cell>
          <cell r="M3675">
            <v>172.17</v>
          </cell>
        </row>
        <row r="3676">
          <cell r="D3676" t="str">
            <v>JÓQUEI</v>
          </cell>
          <cell r="E3676">
            <v>44408</v>
          </cell>
          <cell r="J3676">
            <v>79.8</v>
          </cell>
          <cell r="K3676">
            <v>33.24</v>
          </cell>
          <cell r="M3676">
            <v>184.4</v>
          </cell>
        </row>
        <row r="3677">
          <cell r="D3677" t="str">
            <v>JÓQUEI</v>
          </cell>
          <cell r="E3677">
            <v>44408</v>
          </cell>
          <cell r="J3677">
            <v>88</v>
          </cell>
          <cell r="K3677">
            <v>34.96</v>
          </cell>
          <cell r="M3677">
            <v>193.92</v>
          </cell>
        </row>
        <row r="3678">
          <cell r="D3678" t="str">
            <v>JÓQUEI</v>
          </cell>
          <cell r="E3678">
            <v>44408</v>
          </cell>
          <cell r="J3678">
            <v>52.8</v>
          </cell>
          <cell r="K3678">
            <v>27.14</v>
          </cell>
          <cell r="M3678">
            <v>150.80000000000001</v>
          </cell>
        </row>
        <row r="3679">
          <cell r="D3679" t="str">
            <v>JÓQUEI</v>
          </cell>
          <cell r="E3679">
            <v>44408</v>
          </cell>
          <cell r="J3679">
            <v>61.74</v>
          </cell>
          <cell r="K3679">
            <v>28.76</v>
          </cell>
          <cell r="M3679">
            <v>159.80000000000001</v>
          </cell>
        </row>
        <row r="3680">
          <cell r="D3680" t="str">
            <v>JÓQUEI</v>
          </cell>
          <cell r="E3680">
            <v>44408</v>
          </cell>
          <cell r="J3680">
            <v>149.80000000000001</v>
          </cell>
          <cell r="K3680">
            <v>60.96</v>
          </cell>
          <cell r="M3680">
            <v>279.8</v>
          </cell>
        </row>
        <row r="3681">
          <cell r="D3681" t="str">
            <v>JÓQUEI</v>
          </cell>
          <cell r="E3681">
            <v>44408</v>
          </cell>
          <cell r="J3681">
            <v>79.599999999999994</v>
          </cell>
          <cell r="K3681">
            <v>32.4</v>
          </cell>
          <cell r="M3681">
            <v>180</v>
          </cell>
        </row>
        <row r="3682">
          <cell r="D3682" t="str">
            <v>JÓQUEI</v>
          </cell>
          <cell r="E3682">
            <v>44408</v>
          </cell>
          <cell r="J3682">
            <v>79.8</v>
          </cell>
          <cell r="K3682">
            <v>32.36</v>
          </cell>
          <cell r="M3682">
            <v>179.8</v>
          </cell>
        </row>
        <row r="3683">
          <cell r="D3683" t="str">
            <v>JÓQUEI</v>
          </cell>
          <cell r="E3683">
            <v>44408</v>
          </cell>
          <cell r="J3683">
            <v>49.9</v>
          </cell>
          <cell r="K3683">
            <v>25.18</v>
          </cell>
          <cell r="M3683">
            <v>139.9</v>
          </cell>
        </row>
        <row r="3684">
          <cell r="D3684" t="str">
            <v>JÓQUEI</v>
          </cell>
          <cell r="E3684">
            <v>44408</v>
          </cell>
          <cell r="J3684">
            <v>66.900000000000006</v>
          </cell>
          <cell r="K3684">
            <v>28.78</v>
          </cell>
          <cell r="M3684">
            <v>159.9</v>
          </cell>
        </row>
        <row r="3685">
          <cell r="D3685" t="str">
            <v>JÓQUEI</v>
          </cell>
          <cell r="E3685">
            <v>44408</v>
          </cell>
          <cell r="J3685">
            <v>43.199999999999996</v>
          </cell>
          <cell r="K3685">
            <v>23.120100000000001</v>
          </cell>
          <cell r="M3685">
            <v>128.43</v>
          </cell>
        </row>
        <row r="3686">
          <cell r="D3686" t="str">
            <v>JÓQUEI</v>
          </cell>
          <cell r="E3686">
            <v>44408</v>
          </cell>
          <cell r="J3686">
            <v>53.1</v>
          </cell>
          <cell r="K3686">
            <v>25.18</v>
          </cell>
          <cell r="M3686">
            <v>139.9</v>
          </cell>
        </row>
        <row r="3687">
          <cell r="D3687" t="str">
            <v>JÓQUEI</v>
          </cell>
          <cell r="E3687">
            <v>44408</v>
          </cell>
          <cell r="J3687">
            <v>143.80000000000001</v>
          </cell>
          <cell r="K3687">
            <v>45</v>
          </cell>
          <cell r="M3687">
            <v>250</v>
          </cell>
        </row>
        <row r="3688">
          <cell r="D3688" t="str">
            <v>JÓQUEI</v>
          </cell>
          <cell r="E3688">
            <v>44408</v>
          </cell>
          <cell r="J3688">
            <v>55</v>
          </cell>
          <cell r="K3688">
            <v>25.18</v>
          </cell>
          <cell r="M3688">
            <v>139.9</v>
          </cell>
        </row>
        <row r="3689">
          <cell r="D3689" t="str">
            <v>JÓQUEI</v>
          </cell>
          <cell r="E3689">
            <v>44408</v>
          </cell>
          <cell r="J3689">
            <v>55.8</v>
          </cell>
          <cell r="K3689">
            <v>25.16</v>
          </cell>
          <cell r="M3689">
            <v>139.80000000000001</v>
          </cell>
        </row>
        <row r="3690">
          <cell r="D3690" t="str">
            <v>JÓQUEI</v>
          </cell>
          <cell r="E3690">
            <v>44408</v>
          </cell>
          <cell r="J3690">
            <v>53.94</v>
          </cell>
          <cell r="K3690">
            <v>24.730199999999996</v>
          </cell>
          <cell r="M3690">
            <v>137.39999999999998</v>
          </cell>
        </row>
        <row r="3691">
          <cell r="D3691" t="str">
            <v>JÓQUEI</v>
          </cell>
          <cell r="E3691">
            <v>44408</v>
          </cell>
          <cell r="J3691">
            <v>38.4</v>
          </cell>
          <cell r="K3691">
            <v>20.689599999999999</v>
          </cell>
          <cell r="M3691">
            <v>114.88</v>
          </cell>
        </row>
        <row r="3692">
          <cell r="D3692" t="str">
            <v>JÓQUEI</v>
          </cell>
          <cell r="E3692">
            <v>44408</v>
          </cell>
          <cell r="J3692">
            <v>51.2</v>
          </cell>
          <cell r="K3692">
            <v>23.38</v>
          </cell>
          <cell r="M3692">
            <v>129.9</v>
          </cell>
        </row>
        <row r="3693">
          <cell r="D3693" t="str">
            <v>JÓQUEI</v>
          </cell>
          <cell r="E3693">
            <v>44408</v>
          </cell>
          <cell r="J3693">
            <v>58.199999999999996</v>
          </cell>
          <cell r="K3693">
            <v>24.78</v>
          </cell>
          <cell r="M3693">
            <v>137.72999999999999</v>
          </cell>
        </row>
        <row r="3694">
          <cell r="D3694" t="str">
            <v>JÓQUEI</v>
          </cell>
          <cell r="E3694">
            <v>44408</v>
          </cell>
          <cell r="J3694">
            <v>46</v>
          </cell>
          <cell r="K3694">
            <v>21.58</v>
          </cell>
          <cell r="M3694">
            <v>119.9</v>
          </cell>
        </row>
        <row r="3695">
          <cell r="D3695" t="str">
            <v>JÓQUEI</v>
          </cell>
          <cell r="E3695">
            <v>44408</v>
          </cell>
          <cell r="J3695">
            <v>47</v>
          </cell>
          <cell r="K3695">
            <v>21.56</v>
          </cell>
          <cell r="M3695">
            <v>119.8</v>
          </cell>
        </row>
        <row r="3696">
          <cell r="D3696" t="str">
            <v>JÓQUEI</v>
          </cell>
          <cell r="E3696">
            <v>44408</v>
          </cell>
          <cell r="J3696">
            <v>56</v>
          </cell>
          <cell r="K3696">
            <v>23.020200000000003</v>
          </cell>
          <cell r="M3696">
            <v>126.28</v>
          </cell>
        </row>
        <row r="3697">
          <cell r="D3697" t="str">
            <v>JÓQUEI</v>
          </cell>
          <cell r="E3697">
            <v>44408</v>
          </cell>
          <cell r="J3697">
            <v>60</v>
          </cell>
          <cell r="K3697">
            <v>23.38</v>
          </cell>
          <cell r="M3697">
            <v>129.9</v>
          </cell>
        </row>
        <row r="3698">
          <cell r="D3698" t="str">
            <v>JÓQUEI</v>
          </cell>
          <cell r="E3698">
            <v>44408</v>
          </cell>
          <cell r="J3698">
            <v>56.9</v>
          </cell>
          <cell r="K3698">
            <v>22.5</v>
          </cell>
          <cell r="M3698">
            <v>125</v>
          </cell>
        </row>
        <row r="3699">
          <cell r="D3699" t="str">
            <v>JÓQUEI</v>
          </cell>
          <cell r="E3699">
            <v>44408</v>
          </cell>
          <cell r="J3699">
            <v>56.9</v>
          </cell>
          <cell r="K3699">
            <v>22.5</v>
          </cell>
          <cell r="M3699">
            <v>125</v>
          </cell>
        </row>
        <row r="3700">
          <cell r="D3700" t="str">
            <v>JÓQUEI</v>
          </cell>
          <cell r="E3700">
            <v>44408</v>
          </cell>
          <cell r="J3700">
            <v>56.9</v>
          </cell>
          <cell r="K3700">
            <v>22.5</v>
          </cell>
          <cell r="M3700">
            <v>125</v>
          </cell>
        </row>
        <row r="3701">
          <cell r="D3701" t="str">
            <v>JÓQUEI</v>
          </cell>
          <cell r="E3701">
            <v>44408</v>
          </cell>
          <cell r="J3701">
            <v>56.9</v>
          </cell>
          <cell r="K3701">
            <v>22.5</v>
          </cell>
          <cell r="M3701">
            <v>125</v>
          </cell>
        </row>
        <row r="3702">
          <cell r="D3702" t="str">
            <v>JÓQUEI</v>
          </cell>
          <cell r="E3702">
            <v>44408</v>
          </cell>
          <cell r="J3702">
            <v>45</v>
          </cell>
          <cell r="K3702">
            <v>19.78</v>
          </cell>
          <cell r="M3702">
            <v>109.9</v>
          </cell>
        </row>
        <row r="3703">
          <cell r="D3703" t="str">
            <v>JÓQUEI</v>
          </cell>
          <cell r="E3703">
            <v>44408</v>
          </cell>
          <cell r="J3703">
            <v>69.900000000000006</v>
          </cell>
          <cell r="K3703">
            <v>25.18</v>
          </cell>
          <cell r="M3703">
            <v>139.9</v>
          </cell>
        </row>
        <row r="3704">
          <cell r="D3704" t="str">
            <v>JÓQUEI</v>
          </cell>
          <cell r="E3704">
            <v>44408</v>
          </cell>
          <cell r="J3704">
            <v>37.9</v>
          </cell>
          <cell r="K3704">
            <v>17.98</v>
          </cell>
          <cell r="M3704">
            <v>99.9</v>
          </cell>
        </row>
        <row r="3705">
          <cell r="D3705" t="str">
            <v>JÓQUEI</v>
          </cell>
          <cell r="E3705">
            <v>44408</v>
          </cell>
          <cell r="J3705">
            <v>54.5</v>
          </cell>
          <cell r="K3705">
            <v>21.58</v>
          </cell>
          <cell r="M3705">
            <v>119.9</v>
          </cell>
        </row>
        <row r="3706">
          <cell r="D3706" t="str">
            <v>JÓQUEI</v>
          </cell>
          <cell r="E3706">
            <v>44408</v>
          </cell>
          <cell r="J3706">
            <v>57.56</v>
          </cell>
          <cell r="K3706">
            <v>22.16</v>
          </cell>
          <cell r="M3706">
            <v>123.11</v>
          </cell>
        </row>
        <row r="3707">
          <cell r="D3707" t="str">
            <v>JÓQUEI</v>
          </cell>
          <cell r="E3707">
            <v>44408</v>
          </cell>
          <cell r="J3707">
            <v>38.9</v>
          </cell>
          <cell r="K3707">
            <v>17.98</v>
          </cell>
          <cell r="M3707">
            <v>99.9</v>
          </cell>
        </row>
        <row r="3708">
          <cell r="D3708" t="str">
            <v>JÓQUEI</v>
          </cell>
          <cell r="E3708">
            <v>44408</v>
          </cell>
          <cell r="J3708">
            <v>55.44</v>
          </cell>
          <cell r="K3708">
            <v>21.56</v>
          </cell>
          <cell r="M3708">
            <v>119.8</v>
          </cell>
        </row>
        <row r="3709">
          <cell r="D3709" t="str">
            <v>JÓQUEI</v>
          </cell>
          <cell r="E3709">
            <v>44408</v>
          </cell>
          <cell r="J3709">
            <v>46</v>
          </cell>
          <cell r="K3709">
            <v>19.420000000000002</v>
          </cell>
          <cell r="M3709">
            <v>107.91</v>
          </cell>
        </row>
        <row r="3710">
          <cell r="D3710" t="str">
            <v>JÓQUEI</v>
          </cell>
          <cell r="E3710">
            <v>44408</v>
          </cell>
          <cell r="J3710">
            <v>69.900000000000006</v>
          </cell>
          <cell r="K3710">
            <v>24.48</v>
          </cell>
          <cell r="M3710">
            <v>135.78</v>
          </cell>
        </row>
        <row r="3711">
          <cell r="D3711" t="str">
            <v>JÓQUEI</v>
          </cell>
          <cell r="E3711">
            <v>44408</v>
          </cell>
          <cell r="J3711">
            <v>47.8</v>
          </cell>
          <cell r="K3711">
            <v>19.399999999999999</v>
          </cell>
          <cell r="M3711">
            <v>107.82</v>
          </cell>
        </row>
        <row r="3712">
          <cell r="D3712" t="str">
            <v>JÓQUEI</v>
          </cell>
          <cell r="E3712">
            <v>44408</v>
          </cell>
          <cell r="J3712">
            <v>37.5</v>
          </cell>
          <cell r="K3712">
            <v>17.010000000000002</v>
          </cell>
          <cell r="M3712">
            <v>92.85</v>
          </cell>
        </row>
        <row r="3713">
          <cell r="D3713" t="str">
            <v>JÓQUEI</v>
          </cell>
          <cell r="E3713">
            <v>44408</v>
          </cell>
          <cell r="J3713">
            <v>35.9</v>
          </cell>
          <cell r="K3713">
            <v>16.18</v>
          </cell>
          <cell r="M3713">
            <v>89.9</v>
          </cell>
        </row>
        <row r="3714">
          <cell r="D3714" t="str">
            <v>JÓQUEI</v>
          </cell>
          <cell r="E3714">
            <v>44408</v>
          </cell>
          <cell r="J3714">
            <v>74.59</v>
          </cell>
          <cell r="K3714">
            <v>27.68</v>
          </cell>
          <cell r="M3714">
            <v>139.93</v>
          </cell>
        </row>
        <row r="3715">
          <cell r="D3715" t="str">
            <v>JÓQUEI</v>
          </cell>
          <cell r="E3715">
            <v>44408</v>
          </cell>
          <cell r="J3715">
            <v>27.8</v>
          </cell>
          <cell r="K3715">
            <v>14.36</v>
          </cell>
          <cell r="M3715">
            <v>79.8</v>
          </cell>
        </row>
        <row r="3716">
          <cell r="D3716" t="str">
            <v>JÓQUEI</v>
          </cell>
          <cell r="E3716">
            <v>44408</v>
          </cell>
          <cell r="J3716">
            <v>44.9</v>
          </cell>
          <cell r="K3716">
            <v>17.98</v>
          </cell>
          <cell r="M3716">
            <v>99.9</v>
          </cell>
        </row>
        <row r="3717">
          <cell r="D3717" t="str">
            <v>JÓQUEI</v>
          </cell>
          <cell r="E3717">
            <v>44408</v>
          </cell>
          <cell r="J3717">
            <v>44.9</v>
          </cell>
          <cell r="K3717">
            <v>17.98</v>
          </cell>
          <cell r="M3717">
            <v>99.9</v>
          </cell>
        </row>
        <row r="3718">
          <cell r="D3718" t="str">
            <v>JÓQUEI</v>
          </cell>
          <cell r="E3718">
            <v>44408</v>
          </cell>
          <cell r="J3718">
            <v>44.9</v>
          </cell>
          <cell r="K3718">
            <v>17.98</v>
          </cell>
          <cell r="M3718">
            <v>99.9</v>
          </cell>
        </row>
        <row r="3719">
          <cell r="D3719" t="str">
            <v>JÓQUEI</v>
          </cell>
          <cell r="E3719">
            <v>44408</v>
          </cell>
          <cell r="J3719">
            <v>66</v>
          </cell>
          <cell r="K3719">
            <v>22.5</v>
          </cell>
          <cell r="M3719">
            <v>125</v>
          </cell>
        </row>
        <row r="3720">
          <cell r="D3720" t="str">
            <v>JÓQUEI</v>
          </cell>
          <cell r="E3720">
            <v>44408</v>
          </cell>
          <cell r="J3720">
            <v>66</v>
          </cell>
          <cell r="K3720">
            <v>22.5</v>
          </cell>
          <cell r="M3720">
            <v>125</v>
          </cell>
        </row>
        <row r="3721">
          <cell r="D3721" t="str">
            <v>JÓQUEI</v>
          </cell>
          <cell r="E3721">
            <v>44408</v>
          </cell>
          <cell r="J3721">
            <v>66</v>
          </cell>
          <cell r="K3721">
            <v>22.5</v>
          </cell>
          <cell r="M3721">
            <v>125</v>
          </cell>
        </row>
        <row r="3722">
          <cell r="D3722" t="str">
            <v>JÓQUEI</v>
          </cell>
          <cell r="E3722">
            <v>44408</v>
          </cell>
          <cell r="J3722">
            <v>29.9</v>
          </cell>
          <cell r="K3722">
            <v>14.38</v>
          </cell>
          <cell r="M3722">
            <v>79.900000000000006</v>
          </cell>
        </row>
        <row r="3723">
          <cell r="D3723" t="str">
            <v>JÓQUEI</v>
          </cell>
          <cell r="E3723">
            <v>44408</v>
          </cell>
          <cell r="J3723">
            <v>54.9</v>
          </cell>
          <cell r="K3723">
            <v>19.78</v>
          </cell>
          <cell r="M3723">
            <v>109.9</v>
          </cell>
        </row>
        <row r="3724">
          <cell r="D3724" t="str">
            <v>JÓQUEI</v>
          </cell>
          <cell r="E3724">
            <v>44408</v>
          </cell>
          <cell r="J3724">
            <v>24</v>
          </cell>
          <cell r="K3724">
            <v>12.91</v>
          </cell>
          <cell r="M3724">
            <v>71.7</v>
          </cell>
        </row>
        <row r="3725">
          <cell r="D3725" t="str">
            <v>JÓQUEI</v>
          </cell>
          <cell r="E3725">
            <v>44408</v>
          </cell>
          <cell r="J3725">
            <v>47.8</v>
          </cell>
          <cell r="K3725">
            <v>17.96</v>
          </cell>
          <cell r="M3725">
            <v>99.8</v>
          </cell>
        </row>
        <row r="3726">
          <cell r="D3726" t="str">
            <v>JÓQUEI</v>
          </cell>
          <cell r="E3726">
            <v>44408</v>
          </cell>
          <cell r="J3726">
            <v>47.8</v>
          </cell>
          <cell r="K3726">
            <v>17.96</v>
          </cell>
          <cell r="M3726">
            <v>99.8</v>
          </cell>
        </row>
        <row r="3727">
          <cell r="D3727" t="str">
            <v>JÓQUEI</v>
          </cell>
          <cell r="E3727">
            <v>44408</v>
          </cell>
          <cell r="J3727">
            <v>30</v>
          </cell>
          <cell r="K3727">
            <v>13.89</v>
          </cell>
          <cell r="M3727">
            <v>77.2</v>
          </cell>
        </row>
        <row r="3728">
          <cell r="D3728" t="str">
            <v>JÓQUEI</v>
          </cell>
          <cell r="E3728">
            <v>44408</v>
          </cell>
          <cell r="J3728">
            <v>30</v>
          </cell>
          <cell r="K3728">
            <v>13.89</v>
          </cell>
          <cell r="M3728">
            <v>77.2</v>
          </cell>
        </row>
        <row r="3729">
          <cell r="D3729" t="str">
            <v>JÓQUEI</v>
          </cell>
          <cell r="E3729">
            <v>44408</v>
          </cell>
          <cell r="J3729">
            <v>17.399999999999999</v>
          </cell>
          <cell r="K3729">
            <v>10.8</v>
          </cell>
          <cell r="M3729">
            <v>59.98</v>
          </cell>
        </row>
        <row r="3730">
          <cell r="D3730" t="str">
            <v>JÓQUEI</v>
          </cell>
          <cell r="E3730">
            <v>44408</v>
          </cell>
          <cell r="J3730">
            <v>26.4</v>
          </cell>
          <cell r="K3730">
            <v>12.6</v>
          </cell>
          <cell r="M3730">
            <v>70</v>
          </cell>
        </row>
        <row r="3731">
          <cell r="D3731" t="str">
            <v>JÓQUEI</v>
          </cell>
          <cell r="E3731">
            <v>44408</v>
          </cell>
          <cell r="J3731">
            <v>71.900000000000006</v>
          </cell>
          <cell r="K3731">
            <v>22.5</v>
          </cell>
          <cell r="M3731">
            <v>125</v>
          </cell>
        </row>
        <row r="3732">
          <cell r="D3732" t="str">
            <v>JÓQUEI</v>
          </cell>
          <cell r="E3732">
            <v>44408</v>
          </cell>
          <cell r="J3732">
            <v>47.8</v>
          </cell>
          <cell r="K3732">
            <v>17.059999999999999</v>
          </cell>
          <cell r="M3732">
            <v>94.82</v>
          </cell>
        </row>
        <row r="3733">
          <cell r="D3733" t="str">
            <v>JÓQUEI</v>
          </cell>
          <cell r="E3733">
            <v>44408</v>
          </cell>
          <cell r="J3733">
            <v>72.900000000000006</v>
          </cell>
          <cell r="K3733">
            <v>22.5</v>
          </cell>
          <cell r="M3733">
            <v>125</v>
          </cell>
        </row>
        <row r="3734">
          <cell r="D3734" t="str">
            <v>JÓQUEI</v>
          </cell>
          <cell r="E3734">
            <v>44408</v>
          </cell>
          <cell r="J3734">
            <v>72.900000000000006</v>
          </cell>
          <cell r="K3734">
            <v>22.5</v>
          </cell>
          <cell r="M3734">
            <v>125</v>
          </cell>
        </row>
        <row r="3735">
          <cell r="D3735" t="str">
            <v>JÓQUEI</v>
          </cell>
          <cell r="E3735">
            <v>44408</v>
          </cell>
          <cell r="J3735">
            <v>32</v>
          </cell>
          <cell r="K3735">
            <v>13.5</v>
          </cell>
          <cell r="M3735">
            <v>75.02</v>
          </cell>
        </row>
        <row r="3736">
          <cell r="D3736" t="str">
            <v>JÓQUEI</v>
          </cell>
          <cell r="E3736">
            <v>44408</v>
          </cell>
          <cell r="J3736">
            <v>19.8</v>
          </cell>
          <cell r="K3736">
            <v>10.8</v>
          </cell>
          <cell r="M3736">
            <v>59.99</v>
          </cell>
        </row>
        <row r="3737">
          <cell r="D3737" t="str">
            <v>JÓQUEI</v>
          </cell>
          <cell r="E3737">
            <v>44408</v>
          </cell>
          <cell r="J3737">
            <v>28</v>
          </cell>
          <cell r="K3737">
            <v>12.58</v>
          </cell>
          <cell r="M3737">
            <v>69.900000000000006</v>
          </cell>
        </row>
        <row r="3738">
          <cell r="D3738" t="str">
            <v>JÓQUEI</v>
          </cell>
          <cell r="E3738">
            <v>44408</v>
          </cell>
          <cell r="J3738">
            <v>1264</v>
          </cell>
          <cell r="K3738">
            <v>284.6096</v>
          </cell>
          <cell r="M3738">
            <v>1577.6</v>
          </cell>
        </row>
        <row r="3739">
          <cell r="D3739" t="str">
            <v>JÓQUEI</v>
          </cell>
          <cell r="E3739">
            <v>44408</v>
          </cell>
          <cell r="J3739">
            <v>35.9</v>
          </cell>
          <cell r="K3739">
            <v>14.24</v>
          </cell>
          <cell r="M3739">
            <v>79.11</v>
          </cell>
        </row>
        <row r="3740">
          <cell r="D3740" t="str">
            <v>JÓQUEI</v>
          </cell>
          <cell r="E3740">
            <v>44408</v>
          </cell>
          <cell r="J3740">
            <v>29</v>
          </cell>
          <cell r="K3740">
            <v>12.58</v>
          </cell>
          <cell r="M3740">
            <v>69.900000000000006</v>
          </cell>
        </row>
        <row r="3741">
          <cell r="D3741" t="str">
            <v>JÓQUEI</v>
          </cell>
          <cell r="E3741">
            <v>44408</v>
          </cell>
          <cell r="J3741">
            <v>29</v>
          </cell>
          <cell r="K3741">
            <v>12.58</v>
          </cell>
          <cell r="M3741">
            <v>69.900000000000006</v>
          </cell>
        </row>
        <row r="3742">
          <cell r="D3742" t="str">
            <v>JÓQUEI</v>
          </cell>
          <cell r="E3742">
            <v>44408</v>
          </cell>
          <cell r="J3742">
            <v>20</v>
          </cell>
          <cell r="K3742">
            <v>10.53</v>
          </cell>
          <cell r="M3742">
            <v>58.52</v>
          </cell>
        </row>
        <row r="3743">
          <cell r="D3743" t="str">
            <v>JÓQUEI</v>
          </cell>
          <cell r="E3743">
            <v>44408</v>
          </cell>
          <cell r="J3743">
            <v>66</v>
          </cell>
          <cell r="K3743">
            <v>20.69</v>
          </cell>
          <cell r="M3743">
            <v>114.05</v>
          </cell>
        </row>
        <row r="3744">
          <cell r="D3744" t="str">
            <v>JÓQUEI</v>
          </cell>
          <cell r="E3744">
            <v>44408</v>
          </cell>
          <cell r="J3744">
            <v>31.9</v>
          </cell>
          <cell r="K3744">
            <v>12.95</v>
          </cell>
          <cell r="M3744">
            <v>71.92</v>
          </cell>
        </row>
        <row r="3745">
          <cell r="D3745" t="str">
            <v>JÓQUEI</v>
          </cell>
          <cell r="E3745">
            <v>44408</v>
          </cell>
          <cell r="J3745">
            <v>22.66</v>
          </cell>
          <cell r="K3745">
            <v>10.78</v>
          </cell>
          <cell r="M3745">
            <v>59.9</v>
          </cell>
        </row>
        <row r="3746">
          <cell r="D3746" t="str">
            <v>JÓQUEI</v>
          </cell>
          <cell r="E3746">
            <v>44408</v>
          </cell>
          <cell r="J3746">
            <v>22.5</v>
          </cell>
          <cell r="K3746">
            <v>10.74</v>
          </cell>
          <cell r="M3746">
            <v>59.699999999999996</v>
          </cell>
        </row>
        <row r="3747">
          <cell r="D3747" t="str">
            <v>JÓQUEI</v>
          </cell>
          <cell r="E3747">
            <v>44408</v>
          </cell>
          <cell r="J3747">
            <v>20</v>
          </cell>
          <cell r="K3747">
            <v>9</v>
          </cell>
          <cell r="M3747">
            <v>54.9</v>
          </cell>
        </row>
        <row r="3748">
          <cell r="D3748" t="str">
            <v>JÓQUEI</v>
          </cell>
          <cell r="E3748">
            <v>44408</v>
          </cell>
          <cell r="J3748">
            <v>15.2</v>
          </cell>
          <cell r="K3748">
            <v>8.98</v>
          </cell>
          <cell r="M3748">
            <v>49.9</v>
          </cell>
        </row>
        <row r="3749">
          <cell r="D3749" t="str">
            <v>JÓQUEI</v>
          </cell>
          <cell r="E3749">
            <v>44408</v>
          </cell>
          <cell r="J3749">
            <v>14.52</v>
          </cell>
          <cell r="K3749">
            <v>8.77</v>
          </cell>
          <cell r="M3749">
            <v>48.64</v>
          </cell>
        </row>
        <row r="3750">
          <cell r="D3750" t="str">
            <v>JÓQUEI</v>
          </cell>
          <cell r="E3750">
            <v>44408</v>
          </cell>
          <cell r="J3750">
            <v>20</v>
          </cell>
          <cell r="K3750">
            <v>9.94</v>
          </cell>
          <cell r="M3750">
            <v>55.2</v>
          </cell>
        </row>
        <row r="3751">
          <cell r="D3751" t="str">
            <v>JÓQUEI</v>
          </cell>
          <cell r="E3751">
            <v>44408</v>
          </cell>
          <cell r="J3751">
            <v>22.5</v>
          </cell>
          <cell r="K3751">
            <v>10.3101</v>
          </cell>
          <cell r="M3751">
            <v>57.300000000000004</v>
          </cell>
        </row>
        <row r="3752">
          <cell r="D3752" t="str">
            <v>JÓQUEI</v>
          </cell>
          <cell r="E3752">
            <v>44408</v>
          </cell>
          <cell r="J3752">
            <v>16.62</v>
          </cell>
          <cell r="K3752">
            <v>8.98</v>
          </cell>
          <cell r="M3752">
            <v>49.9</v>
          </cell>
        </row>
        <row r="3753">
          <cell r="D3753" t="str">
            <v>JÓQUEI</v>
          </cell>
          <cell r="E3753">
            <v>44408</v>
          </cell>
          <cell r="J3753">
            <v>24.9</v>
          </cell>
          <cell r="K3753">
            <v>10.78</v>
          </cell>
          <cell r="M3753">
            <v>59.9</v>
          </cell>
        </row>
        <row r="3754">
          <cell r="D3754" t="str">
            <v>JÓQUEI</v>
          </cell>
          <cell r="E3754">
            <v>44408</v>
          </cell>
          <cell r="J3754">
            <v>29.8</v>
          </cell>
          <cell r="K3754">
            <v>11.84</v>
          </cell>
          <cell r="M3754">
            <v>65.8</v>
          </cell>
        </row>
        <row r="3755">
          <cell r="D3755" t="str">
            <v>JÓQUEI</v>
          </cell>
          <cell r="E3755">
            <v>44408</v>
          </cell>
          <cell r="J3755">
            <v>25</v>
          </cell>
          <cell r="K3755">
            <v>10.78</v>
          </cell>
          <cell r="M3755">
            <v>59.9</v>
          </cell>
        </row>
        <row r="3756">
          <cell r="D3756" t="str">
            <v>JÓQUEI</v>
          </cell>
          <cell r="E3756">
            <v>44408</v>
          </cell>
          <cell r="J3756">
            <v>22.9</v>
          </cell>
          <cell r="K3756">
            <v>10.23</v>
          </cell>
          <cell r="M3756">
            <v>56.66</v>
          </cell>
        </row>
        <row r="3757">
          <cell r="D3757" t="str">
            <v>JÓQUEI</v>
          </cell>
          <cell r="E3757">
            <v>44408</v>
          </cell>
          <cell r="J3757">
            <v>79</v>
          </cell>
          <cell r="K3757">
            <v>22.5</v>
          </cell>
          <cell r="M3757">
            <v>125</v>
          </cell>
        </row>
        <row r="3758">
          <cell r="D3758" t="str">
            <v>JÓQUEI</v>
          </cell>
          <cell r="E3758">
            <v>44408</v>
          </cell>
          <cell r="J3758">
            <v>79</v>
          </cell>
          <cell r="K3758">
            <v>22.5</v>
          </cell>
          <cell r="M3758">
            <v>125</v>
          </cell>
        </row>
        <row r="3759">
          <cell r="D3759" t="str">
            <v>JÓQUEI</v>
          </cell>
          <cell r="E3759">
            <v>44408</v>
          </cell>
          <cell r="J3759">
            <v>9.4</v>
          </cell>
          <cell r="K3759">
            <v>7.16</v>
          </cell>
          <cell r="M3759">
            <v>39.799999999999997</v>
          </cell>
        </row>
        <row r="3760">
          <cell r="D3760" t="str">
            <v>JÓQUEI</v>
          </cell>
          <cell r="E3760">
            <v>44408</v>
          </cell>
          <cell r="J3760">
            <v>24</v>
          </cell>
          <cell r="K3760">
            <v>10.3101</v>
          </cell>
          <cell r="M3760">
            <v>57.300000000000004</v>
          </cell>
        </row>
        <row r="3761">
          <cell r="D3761" t="str">
            <v>JÓQUEI</v>
          </cell>
          <cell r="E3761">
            <v>44408</v>
          </cell>
          <cell r="J3761">
            <v>24</v>
          </cell>
          <cell r="K3761">
            <v>10.3101</v>
          </cell>
          <cell r="M3761">
            <v>57.300000000000004</v>
          </cell>
        </row>
        <row r="3762">
          <cell r="D3762" t="str">
            <v>JÓQUEI</v>
          </cell>
          <cell r="E3762">
            <v>44408</v>
          </cell>
          <cell r="J3762">
            <v>26.9</v>
          </cell>
          <cell r="K3762">
            <v>10.78</v>
          </cell>
          <cell r="M3762">
            <v>59.9</v>
          </cell>
        </row>
        <row r="3763">
          <cell r="D3763" t="str">
            <v>JÓQUEI</v>
          </cell>
          <cell r="E3763">
            <v>44408</v>
          </cell>
          <cell r="J3763">
            <v>19.36</v>
          </cell>
          <cell r="K3763">
            <v>8.98</v>
          </cell>
          <cell r="M3763">
            <v>49.9</v>
          </cell>
        </row>
        <row r="3764">
          <cell r="D3764" t="str">
            <v>JÓQUEI</v>
          </cell>
          <cell r="E3764">
            <v>44408</v>
          </cell>
          <cell r="J3764">
            <v>20</v>
          </cell>
          <cell r="K3764">
            <v>8.98</v>
          </cell>
          <cell r="M3764">
            <v>49.9</v>
          </cell>
        </row>
        <row r="3765">
          <cell r="D3765" t="str">
            <v>JÓQUEI</v>
          </cell>
          <cell r="E3765">
            <v>44408</v>
          </cell>
          <cell r="J3765">
            <v>14.100000000000001</v>
          </cell>
          <cell r="K3765">
            <v>7.6599000000000004</v>
          </cell>
          <cell r="M3765">
            <v>42.39</v>
          </cell>
        </row>
        <row r="3766">
          <cell r="D3766" t="str">
            <v>JÓQUEI</v>
          </cell>
          <cell r="E3766">
            <v>44408</v>
          </cell>
          <cell r="J3766">
            <v>28.6</v>
          </cell>
          <cell r="K3766">
            <v>10.76</v>
          </cell>
          <cell r="M3766">
            <v>59.8</v>
          </cell>
        </row>
        <row r="3767">
          <cell r="D3767" t="str">
            <v>JÓQUEI</v>
          </cell>
          <cell r="E3767">
            <v>44408</v>
          </cell>
          <cell r="J3767">
            <v>28.6</v>
          </cell>
          <cell r="K3767">
            <v>10.76</v>
          </cell>
          <cell r="M3767">
            <v>59.8</v>
          </cell>
        </row>
        <row r="3768">
          <cell r="D3768" t="str">
            <v>JÓQUEI</v>
          </cell>
          <cell r="E3768">
            <v>44408</v>
          </cell>
          <cell r="J3768">
            <v>23.9</v>
          </cell>
          <cell r="K3768">
            <v>9.6999999999999993</v>
          </cell>
          <cell r="M3768">
            <v>53.91</v>
          </cell>
        </row>
        <row r="3769">
          <cell r="D3769" t="str">
            <v>JÓQUEI</v>
          </cell>
          <cell r="E3769">
            <v>44408</v>
          </cell>
          <cell r="J3769">
            <v>24.9</v>
          </cell>
          <cell r="K3769">
            <v>9.6999999999999993</v>
          </cell>
          <cell r="M3769">
            <v>53.91</v>
          </cell>
        </row>
        <row r="3770">
          <cell r="D3770" t="str">
            <v>JÓQUEI</v>
          </cell>
          <cell r="E3770">
            <v>44408</v>
          </cell>
          <cell r="J3770">
            <v>21.78</v>
          </cell>
          <cell r="K3770">
            <v>9</v>
          </cell>
          <cell r="M3770">
            <v>50</v>
          </cell>
        </row>
        <row r="3771">
          <cell r="D3771" t="str">
            <v>JÓQUEI</v>
          </cell>
          <cell r="E3771">
            <v>44408</v>
          </cell>
          <cell r="J3771">
            <v>20</v>
          </cell>
          <cell r="K3771">
            <v>8.5500000000000007</v>
          </cell>
          <cell r="M3771">
            <v>47.5</v>
          </cell>
        </row>
        <row r="3772">
          <cell r="D3772" t="str">
            <v>JÓQUEI</v>
          </cell>
          <cell r="E3772">
            <v>44408</v>
          </cell>
          <cell r="J3772">
            <v>20</v>
          </cell>
          <cell r="K3772">
            <v>8.4600000000000009</v>
          </cell>
          <cell r="M3772">
            <v>47</v>
          </cell>
        </row>
        <row r="3773">
          <cell r="D3773" t="str">
            <v>JÓQUEI</v>
          </cell>
          <cell r="E3773">
            <v>44408</v>
          </cell>
          <cell r="J3773">
            <v>18.8</v>
          </cell>
          <cell r="K3773">
            <v>8.06</v>
          </cell>
          <cell r="M3773">
            <v>44.56</v>
          </cell>
        </row>
        <row r="3774">
          <cell r="D3774" t="str">
            <v>JÓQUEI</v>
          </cell>
          <cell r="E3774">
            <v>44408</v>
          </cell>
          <cell r="J3774">
            <v>15</v>
          </cell>
          <cell r="K3774">
            <v>7.16</v>
          </cell>
          <cell r="M3774">
            <v>39.799999999999997</v>
          </cell>
        </row>
        <row r="3775">
          <cell r="D3775" t="str">
            <v>JÓQUEI</v>
          </cell>
          <cell r="E3775">
            <v>44408</v>
          </cell>
          <cell r="J3775">
            <v>18.8</v>
          </cell>
          <cell r="K3775">
            <v>8.0299999999999994</v>
          </cell>
          <cell r="M3775">
            <v>44.36</v>
          </cell>
        </row>
        <row r="3776">
          <cell r="D3776" t="str">
            <v>JÓQUEI</v>
          </cell>
          <cell r="E3776">
            <v>44408</v>
          </cell>
          <cell r="J3776">
            <v>16</v>
          </cell>
          <cell r="K3776">
            <v>7.16</v>
          </cell>
          <cell r="M3776">
            <v>39.799999999999997</v>
          </cell>
        </row>
        <row r="3777">
          <cell r="D3777" t="str">
            <v>JÓQUEI</v>
          </cell>
          <cell r="E3777">
            <v>44408</v>
          </cell>
          <cell r="J3777">
            <v>13.79</v>
          </cell>
          <cell r="K3777">
            <v>6.46</v>
          </cell>
          <cell r="M3777">
            <v>35.909999999999997</v>
          </cell>
        </row>
        <row r="3778">
          <cell r="D3778" t="str">
            <v>JÓQUEI</v>
          </cell>
          <cell r="E3778">
            <v>44408</v>
          </cell>
          <cell r="J3778">
            <v>8.9</v>
          </cell>
          <cell r="K3778">
            <v>5.38</v>
          </cell>
          <cell r="M3778">
            <v>29.9</v>
          </cell>
        </row>
        <row r="3779">
          <cell r="D3779" t="str">
            <v>JÓQUEI</v>
          </cell>
          <cell r="E3779">
            <v>44408</v>
          </cell>
          <cell r="J3779">
            <v>13.79</v>
          </cell>
          <cell r="K3779">
            <v>6.28</v>
          </cell>
          <cell r="M3779">
            <v>34.9</v>
          </cell>
        </row>
        <row r="3780">
          <cell r="D3780" t="str">
            <v>JÓQUEI</v>
          </cell>
          <cell r="E3780">
            <v>44408</v>
          </cell>
          <cell r="J3780">
            <v>100</v>
          </cell>
          <cell r="K3780">
            <v>25.18</v>
          </cell>
          <cell r="M3780">
            <v>139.9</v>
          </cell>
        </row>
        <row r="3781">
          <cell r="D3781" t="str">
            <v>JÓQUEI</v>
          </cell>
          <cell r="E3781">
            <v>44408</v>
          </cell>
          <cell r="J3781">
            <v>16</v>
          </cell>
          <cell r="K3781">
            <v>6.62</v>
          </cell>
          <cell r="M3781">
            <v>36.82</v>
          </cell>
        </row>
        <row r="3782">
          <cell r="D3782" t="str">
            <v>JÓQUEI</v>
          </cell>
          <cell r="E3782">
            <v>44408</v>
          </cell>
          <cell r="J3782">
            <v>15</v>
          </cell>
          <cell r="K3782">
            <v>6.32</v>
          </cell>
          <cell r="M3782">
            <v>35.11</v>
          </cell>
        </row>
        <row r="3783">
          <cell r="D3783" t="str">
            <v>JÓQUEI</v>
          </cell>
          <cell r="E3783">
            <v>44408</v>
          </cell>
          <cell r="J3783">
            <v>19.07</v>
          </cell>
          <cell r="K3783">
            <v>7.18</v>
          </cell>
          <cell r="M3783">
            <v>39.9</v>
          </cell>
        </row>
        <row r="3784">
          <cell r="D3784" t="str">
            <v>JÓQUEI</v>
          </cell>
          <cell r="E3784">
            <v>44408</v>
          </cell>
          <cell r="J3784">
            <v>11</v>
          </cell>
          <cell r="K3784">
            <v>5.36</v>
          </cell>
          <cell r="M3784">
            <v>29.8</v>
          </cell>
        </row>
        <row r="3785">
          <cell r="D3785" t="str">
            <v>JÓQUEI</v>
          </cell>
          <cell r="E3785">
            <v>44408</v>
          </cell>
          <cell r="J3785">
            <v>19.36</v>
          </cell>
          <cell r="K3785">
            <v>7.18</v>
          </cell>
          <cell r="M3785">
            <v>39.9</v>
          </cell>
        </row>
        <row r="3786">
          <cell r="D3786" t="str">
            <v>JÓQUEI</v>
          </cell>
          <cell r="E3786">
            <v>44408</v>
          </cell>
          <cell r="J3786">
            <v>4.7</v>
          </cell>
          <cell r="K3786">
            <v>3.58</v>
          </cell>
          <cell r="M3786">
            <v>19.899999999999999</v>
          </cell>
        </row>
        <row r="3787">
          <cell r="D3787" t="str">
            <v>JÓQUEI</v>
          </cell>
          <cell r="E3787">
            <v>44408</v>
          </cell>
          <cell r="J3787">
            <v>100</v>
          </cell>
          <cell r="K3787">
            <v>24.48</v>
          </cell>
          <cell r="M3787">
            <v>135.78</v>
          </cell>
        </row>
        <row r="3788">
          <cell r="D3788" t="str">
            <v>JÓQUEI</v>
          </cell>
          <cell r="E3788">
            <v>44408</v>
          </cell>
          <cell r="J3788">
            <v>10</v>
          </cell>
          <cell r="K3788">
            <v>4.4800000000000004</v>
          </cell>
          <cell r="M3788">
            <v>24.9</v>
          </cell>
        </row>
        <row r="3789">
          <cell r="D3789" t="str">
            <v>JÓQUEI</v>
          </cell>
          <cell r="E3789">
            <v>44408</v>
          </cell>
          <cell r="J3789">
            <v>10</v>
          </cell>
          <cell r="K3789">
            <v>4.4800000000000004</v>
          </cell>
          <cell r="M3789">
            <v>24.9</v>
          </cell>
        </row>
        <row r="3790">
          <cell r="D3790" t="str">
            <v>JÓQUEI</v>
          </cell>
          <cell r="E3790">
            <v>44408</v>
          </cell>
          <cell r="J3790">
            <v>8.9</v>
          </cell>
          <cell r="K3790">
            <v>10.76</v>
          </cell>
          <cell r="M3790">
            <v>29.9</v>
          </cell>
        </row>
        <row r="3791">
          <cell r="D3791" t="str">
            <v>JÓQUEI</v>
          </cell>
          <cell r="E3791">
            <v>44408</v>
          </cell>
          <cell r="J3791">
            <v>9.68</v>
          </cell>
          <cell r="K3791">
            <v>4.2699999999999996</v>
          </cell>
          <cell r="M3791">
            <v>23.65</v>
          </cell>
        </row>
        <row r="3792">
          <cell r="D3792" t="str">
            <v>JÓQUEI</v>
          </cell>
          <cell r="E3792">
            <v>44408</v>
          </cell>
          <cell r="J3792">
            <v>23.76</v>
          </cell>
          <cell r="K3792">
            <v>7.18</v>
          </cell>
          <cell r="M3792">
            <v>39.9</v>
          </cell>
        </row>
        <row r="3793">
          <cell r="D3793" t="str">
            <v>JÓQUEI</v>
          </cell>
          <cell r="E3793">
            <v>44408</v>
          </cell>
          <cell r="J3793">
            <v>7.9</v>
          </cell>
          <cell r="K3793">
            <v>3.58</v>
          </cell>
          <cell r="M3793">
            <v>19.899999999999999</v>
          </cell>
        </row>
        <row r="3794">
          <cell r="D3794" t="str">
            <v>JÓQUEI</v>
          </cell>
          <cell r="E3794">
            <v>44408</v>
          </cell>
          <cell r="J3794">
            <v>8</v>
          </cell>
          <cell r="K3794">
            <v>3.58</v>
          </cell>
          <cell r="M3794">
            <v>19.899999999999999</v>
          </cell>
        </row>
        <row r="3795">
          <cell r="D3795" t="str">
            <v>JÓQUEI</v>
          </cell>
          <cell r="E3795">
            <v>44408</v>
          </cell>
          <cell r="J3795">
            <v>6.75</v>
          </cell>
          <cell r="K3795">
            <v>3.22</v>
          </cell>
          <cell r="M3795">
            <v>17.91</v>
          </cell>
        </row>
        <row r="3796">
          <cell r="D3796" t="str">
            <v>JÓQUEI</v>
          </cell>
          <cell r="E3796">
            <v>44408</v>
          </cell>
          <cell r="J3796">
            <v>5.3</v>
          </cell>
          <cell r="K3796">
            <v>2.7</v>
          </cell>
          <cell r="M3796">
            <v>15</v>
          </cell>
        </row>
        <row r="3797">
          <cell r="D3797" t="str">
            <v>JÓQUEI</v>
          </cell>
          <cell r="E3797">
            <v>44408</v>
          </cell>
          <cell r="J3797">
            <v>7.9</v>
          </cell>
          <cell r="K3797">
            <v>3.22</v>
          </cell>
          <cell r="M3797">
            <v>17.91</v>
          </cell>
        </row>
        <row r="3798">
          <cell r="D3798" t="str">
            <v>JÓQUEI</v>
          </cell>
          <cell r="E3798">
            <v>44408</v>
          </cell>
          <cell r="J3798">
            <v>9.9</v>
          </cell>
          <cell r="K3798">
            <v>3.58</v>
          </cell>
          <cell r="M3798">
            <v>19.899999999999999</v>
          </cell>
        </row>
        <row r="3799">
          <cell r="D3799" t="str">
            <v>JÓQUEI</v>
          </cell>
          <cell r="E3799">
            <v>44408</v>
          </cell>
          <cell r="J3799">
            <v>4.7</v>
          </cell>
          <cell r="K3799">
            <v>2.4500000000000002</v>
          </cell>
          <cell r="M3799">
            <v>13.45</v>
          </cell>
        </row>
        <row r="3800">
          <cell r="D3800" t="str">
            <v>JÓQUEI</v>
          </cell>
          <cell r="E3800">
            <v>44408</v>
          </cell>
          <cell r="J3800">
            <v>8.5</v>
          </cell>
          <cell r="K3800">
            <v>3.04</v>
          </cell>
          <cell r="M3800">
            <v>16.91</v>
          </cell>
        </row>
        <row r="3801">
          <cell r="D3801" t="str">
            <v>JÓQUEI</v>
          </cell>
          <cell r="E3801">
            <v>44408</v>
          </cell>
          <cell r="J3801">
            <v>4.7</v>
          </cell>
          <cell r="K3801">
            <v>2.0099999999999998</v>
          </cell>
          <cell r="M3801">
            <v>11.11</v>
          </cell>
        </row>
        <row r="3802">
          <cell r="D3802" t="str">
            <v>JÓQUEI</v>
          </cell>
          <cell r="E3802">
            <v>44408</v>
          </cell>
          <cell r="J3802">
            <v>0</v>
          </cell>
          <cell r="K3802">
            <v>0</v>
          </cell>
          <cell r="M3802">
            <v>0</v>
          </cell>
        </row>
        <row r="3803">
          <cell r="D3803" t="str">
            <v>JÓQUEI</v>
          </cell>
          <cell r="E3803">
            <v>44408</v>
          </cell>
          <cell r="J3803">
            <v>0</v>
          </cell>
          <cell r="K3803">
            <v>0</v>
          </cell>
          <cell r="M3803">
            <v>0</v>
          </cell>
        </row>
        <row r="3804">
          <cell r="D3804" t="str">
            <v>JÓQUEI</v>
          </cell>
          <cell r="E3804">
            <v>44408</v>
          </cell>
          <cell r="J3804">
            <v>86.9</v>
          </cell>
          <cell r="K3804">
            <v>18.71</v>
          </cell>
          <cell r="M3804">
            <v>99.68</v>
          </cell>
        </row>
        <row r="3805">
          <cell r="D3805" t="str">
            <v>JÓQUEI</v>
          </cell>
          <cell r="E3805">
            <v>44408</v>
          </cell>
          <cell r="J3805">
            <v>-43.5</v>
          </cell>
          <cell r="K3805">
            <v>0</v>
          </cell>
          <cell r="M3805">
            <v>-99.9</v>
          </cell>
        </row>
        <row r="3806">
          <cell r="D3806" t="str">
            <v>JÓQUEI</v>
          </cell>
          <cell r="E3806">
            <v>44408</v>
          </cell>
          <cell r="J3806">
            <v>-43.5</v>
          </cell>
          <cell r="K3806">
            <v>0</v>
          </cell>
          <cell r="M3806">
            <v>-99.9</v>
          </cell>
        </row>
        <row r="3807">
          <cell r="D3807" t="str">
            <v>JÓQUEI</v>
          </cell>
          <cell r="E3807">
            <v>44408</v>
          </cell>
          <cell r="J3807">
            <v>1216.6000000000001</v>
          </cell>
          <cell r="K3807">
            <v>251.74939999999998</v>
          </cell>
          <cell r="M3807">
            <v>1398.6000000000001</v>
          </cell>
        </row>
        <row r="3808">
          <cell r="D3808" t="str">
            <v>JÓQUEI</v>
          </cell>
          <cell r="E3808">
            <v>44408</v>
          </cell>
          <cell r="J3808">
            <v>-60</v>
          </cell>
          <cell r="K3808">
            <v>0</v>
          </cell>
          <cell r="M3808">
            <v>-249.9</v>
          </cell>
        </row>
        <row r="3809">
          <cell r="D3809" t="str">
            <v>PICI</v>
          </cell>
          <cell r="E3809">
            <v>44408</v>
          </cell>
          <cell r="J3809">
            <v>7120.5</v>
          </cell>
          <cell r="K3809">
            <v>4387.1673000000001</v>
          </cell>
          <cell r="M3809">
            <v>22018</v>
          </cell>
        </row>
        <row r="3810">
          <cell r="D3810" t="str">
            <v>PICI</v>
          </cell>
          <cell r="E3810">
            <v>44408</v>
          </cell>
          <cell r="J3810">
            <v>4794</v>
          </cell>
          <cell r="K3810">
            <v>2555.6280000000002</v>
          </cell>
          <cell r="M3810">
            <v>13296.6</v>
          </cell>
        </row>
        <row r="3811">
          <cell r="D3811" t="str">
            <v>PICI</v>
          </cell>
          <cell r="E3811">
            <v>44408</v>
          </cell>
          <cell r="J3811">
            <v>3595.5</v>
          </cell>
          <cell r="K3811">
            <v>2141.3523</v>
          </cell>
          <cell r="M3811">
            <v>11192.97</v>
          </cell>
        </row>
        <row r="3812">
          <cell r="D3812" t="str">
            <v>PICI</v>
          </cell>
          <cell r="E3812">
            <v>44408</v>
          </cell>
          <cell r="J3812">
            <v>2716.6000000000004</v>
          </cell>
          <cell r="K3812">
            <v>1374.3616000000002</v>
          </cell>
          <cell r="M3812">
            <v>7459.6</v>
          </cell>
        </row>
        <row r="3813">
          <cell r="D3813" t="str">
            <v>PICI</v>
          </cell>
          <cell r="E3813">
            <v>44408</v>
          </cell>
          <cell r="J3813">
            <v>2784</v>
          </cell>
          <cell r="K3813">
            <v>1461.1302000000001</v>
          </cell>
          <cell r="M3813">
            <v>7520.28</v>
          </cell>
        </row>
        <row r="3814">
          <cell r="D3814" t="str">
            <v>PICI</v>
          </cell>
          <cell r="E3814">
            <v>44408</v>
          </cell>
          <cell r="J3814">
            <v>1607.7</v>
          </cell>
          <cell r="K3814">
            <v>891.02920000000006</v>
          </cell>
          <cell r="M3814">
            <v>4864.04</v>
          </cell>
        </row>
        <row r="3815">
          <cell r="D3815" t="str">
            <v>PICI</v>
          </cell>
          <cell r="E3815">
            <v>44408</v>
          </cell>
          <cell r="J3815">
            <v>1020</v>
          </cell>
          <cell r="K3815">
            <v>672.42989999999998</v>
          </cell>
          <cell r="M3815">
            <v>3666.56</v>
          </cell>
        </row>
        <row r="3816">
          <cell r="D3816" t="str">
            <v>PICI</v>
          </cell>
          <cell r="E3816">
            <v>44408</v>
          </cell>
          <cell r="J3816">
            <v>1939.1699999999998</v>
          </cell>
          <cell r="K3816">
            <v>840.83979999999997</v>
          </cell>
          <cell r="M3816">
            <v>4590.22</v>
          </cell>
        </row>
        <row r="3817">
          <cell r="D3817" t="str">
            <v>PICI</v>
          </cell>
          <cell r="E3817">
            <v>44408</v>
          </cell>
          <cell r="J3817">
            <v>1798.2</v>
          </cell>
          <cell r="K3817">
            <v>859.39919999999995</v>
          </cell>
          <cell r="M3817">
            <v>4461.12</v>
          </cell>
        </row>
        <row r="3818">
          <cell r="D3818" t="str">
            <v>PICI</v>
          </cell>
          <cell r="E3818">
            <v>44408</v>
          </cell>
          <cell r="J3818">
            <v>900</v>
          </cell>
          <cell r="K3818">
            <v>591.93000000000006</v>
          </cell>
          <cell r="M3818">
            <v>3236.55</v>
          </cell>
        </row>
        <row r="3819">
          <cell r="D3819" t="str">
            <v>PICI</v>
          </cell>
          <cell r="E3819">
            <v>44408</v>
          </cell>
          <cell r="J3819">
            <v>1103.3000000000002</v>
          </cell>
          <cell r="K3819">
            <v>642.41980000000001</v>
          </cell>
          <cell r="M3819">
            <v>3485.51</v>
          </cell>
        </row>
        <row r="3820">
          <cell r="D3820" t="str">
            <v>PICI</v>
          </cell>
          <cell r="E3820">
            <v>44408</v>
          </cell>
          <cell r="J3820">
            <v>840</v>
          </cell>
          <cell r="K3820">
            <v>557.01940000000002</v>
          </cell>
          <cell r="M3820">
            <v>3024.84</v>
          </cell>
        </row>
        <row r="3821">
          <cell r="D3821" t="str">
            <v>PICI</v>
          </cell>
          <cell r="E3821">
            <v>44408</v>
          </cell>
          <cell r="J3821">
            <v>7107</v>
          </cell>
          <cell r="K3821">
            <v>1845.7085</v>
          </cell>
          <cell r="M3821">
            <v>10251.59</v>
          </cell>
        </row>
        <row r="3822">
          <cell r="D3822" t="str">
            <v>PICI</v>
          </cell>
          <cell r="E3822">
            <v>44408</v>
          </cell>
          <cell r="J3822">
            <v>6003</v>
          </cell>
          <cell r="K3822">
            <v>1562.4416999999999</v>
          </cell>
          <cell r="M3822">
            <v>8679.1200000000008</v>
          </cell>
        </row>
        <row r="3823">
          <cell r="D3823" t="str">
            <v>PICI</v>
          </cell>
          <cell r="E3823">
            <v>44408</v>
          </cell>
          <cell r="J3823">
            <v>960</v>
          </cell>
          <cell r="K3823">
            <v>485.48</v>
          </cell>
          <cell r="M3823">
            <v>2532.1999999999998</v>
          </cell>
        </row>
        <row r="3824">
          <cell r="D3824" t="str">
            <v>PICI</v>
          </cell>
          <cell r="E3824">
            <v>44408</v>
          </cell>
          <cell r="J3824">
            <v>1027.99</v>
          </cell>
          <cell r="K3824">
            <v>497.1293</v>
          </cell>
          <cell r="M3824">
            <v>2599.3000000000002</v>
          </cell>
        </row>
        <row r="3825">
          <cell r="D3825" t="str">
            <v>PICI</v>
          </cell>
          <cell r="E3825">
            <v>44408</v>
          </cell>
          <cell r="J3825">
            <v>1294.2</v>
          </cell>
          <cell r="K3825">
            <v>513.30959999999993</v>
          </cell>
          <cell r="M3825">
            <v>2817.18</v>
          </cell>
        </row>
        <row r="3826">
          <cell r="D3826" t="str">
            <v>PICI</v>
          </cell>
          <cell r="E3826">
            <v>44408</v>
          </cell>
          <cell r="J3826">
            <v>1093.6400000000001</v>
          </cell>
          <cell r="K3826">
            <v>498.71010000000001</v>
          </cell>
          <cell r="M3826">
            <v>2588.5600000000004</v>
          </cell>
        </row>
        <row r="3827">
          <cell r="D3827" t="str">
            <v>PICI</v>
          </cell>
          <cell r="E3827">
            <v>44408</v>
          </cell>
          <cell r="J3827">
            <v>623.20000000000005</v>
          </cell>
          <cell r="K3827">
            <v>354.6</v>
          </cell>
          <cell r="M3827">
            <v>1970</v>
          </cell>
        </row>
        <row r="3828">
          <cell r="D3828" t="str">
            <v>PICI</v>
          </cell>
          <cell r="E3828">
            <v>44408</v>
          </cell>
          <cell r="J3828">
            <v>480</v>
          </cell>
          <cell r="K3828">
            <v>323.83999999999997</v>
          </cell>
          <cell r="M3828">
            <v>1781.76</v>
          </cell>
        </row>
        <row r="3829">
          <cell r="D3829" t="str">
            <v>PICI</v>
          </cell>
          <cell r="E3829">
            <v>44408</v>
          </cell>
          <cell r="J3829">
            <v>629.1</v>
          </cell>
          <cell r="K3829">
            <v>445.95</v>
          </cell>
          <cell r="M3829">
            <v>1980.9900000000002</v>
          </cell>
        </row>
        <row r="3830">
          <cell r="D3830" t="str">
            <v>PICI</v>
          </cell>
          <cell r="E3830">
            <v>44408</v>
          </cell>
          <cell r="J3830">
            <v>1148.8500000000001</v>
          </cell>
          <cell r="K3830">
            <v>477.65940000000001</v>
          </cell>
          <cell r="M3830">
            <v>2429.9500000000003</v>
          </cell>
        </row>
        <row r="3831">
          <cell r="D3831" t="str">
            <v>PICI</v>
          </cell>
          <cell r="E3831">
            <v>44408</v>
          </cell>
          <cell r="J3831">
            <v>790.90000000000009</v>
          </cell>
          <cell r="K3831">
            <v>328.43029999999999</v>
          </cell>
          <cell r="M3831">
            <v>1824.46</v>
          </cell>
        </row>
        <row r="3832">
          <cell r="D3832" t="str">
            <v>PICI</v>
          </cell>
          <cell r="E3832">
            <v>44408</v>
          </cell>
          <cell r="J3832">
            <v>390</v>
          </cell>
          <cell r="K3832">
            <v>234</v>
          </cell>
          <cell r="M3832">
            <v>1300</v>
          </cell>
        </row>
        <row r="3833">
          <cell r="D3833" t="str">
            <v>PICI</v>
          </cell>
          <cell r="E3833">
            <v>44408</v>
          </cell>
          <cell r="J3833">
            <v>256.08</v>
          </cell>
          <cell r="K3833">
            <v>197.9796</v>
          </cell>
          <cell r="M3833">
            <v>1084.92</v>
          </cell>
        </row>
        <row r="3834">
          <cell r="D3834" t="str">
            <v>PICI</v>
          </cell>
          <cell r="E3834">
            <v>44408</v>
          </cell>
          <cell r="J3834">
            <v>628.91999999999996</v>
          </cell>
          <cell r="K3834">
            <v>334.07040000000001</v>
          </cell>
          <cell r="M3834">
            <v>1566</v>
          </cell>
        </row>
        <row r="3835">
          <cell r="D3835" t="str">
            <v>PICI</v>
          </cell>
          <cell r="E3835">
            <v>44408</v>
          </cell>
          <cell r="J3835">
            <v>398.3</v>
          </cell>
          <cell r="K3835">
            <v>371.09030000000001</v>
          </cell>
          <cell r="M3835">
            <v>1351.8400000000001</v>
          </cell>
        </row>
        <row r="3836">
          <cell r="D3836" t="str">
            <v>PICI</v>
          </cell>
          <cell r="E3836">
            <v>44408</v>
          </cell>
          <cell r="J3836">
            <v>759</v>
          </cell>
          <cell r="K3836">
            <v>294.06959999999998</v>
          </cell>
          <cell r="M3836">
            <v>1617.4399999999998</v>
          </cell>
        </row>
        <row r="3837">
          <cell r="D3837" t="str">
            <v>PICI</v>
          </cell>
          <cell r="E3837">
            <v>44408</v>
          </cell>
          <cell r="J3837">
            <v>250</v>
          </cell>
          <cell r="K3837">
            <v>185.18</v>
          </cell>
          <cell r="M3837">
            <v>995.6</v>
          </cell>
        </row>
        <row r="3838">
          <cell r="D3838" t="str">
            <v>PICI</v>
          </cell>
          <cell r="E3838">
            <v>44408</v>
          </cell>
          <cell r="J3838">
            <v>300</v>
          </cell>
          <cell r="K3838">
            <v>190.24</v>
          </cell>
          <cell r="M3838">
            <v>1039.5999999999999</v>
          </cell>
        </row>
        <row r="3839">
          <cell r="D3839" t="str">
            <v>PICI</v>
          </cell>
          <cell r="E3839">
            <v>44408</v>
          </cell>
          <cell r="J3839">
            <v>349.5</v>
          </cell>
          <cell r="K3839">
            <v>195.98</v>
          </cell>
          <cell r="M3839">
            <v>1055.5500000000002</v>
          </cell>
        </row>
        <row r="3840">
          <cell r="D3840" t="str">
            <v>PICI</v>
          </cell>
          <cell r="E3840">
            <v>44408</v>
          </cell>
          <cell r="J3840">
            <v>20145</v>
          </cell>
          <cell r="K3840">
            <v>4589.8980000000001</v>
          </cell>
          <cell r="M3840">
            <v>25237.35</v>
          </cell>
        </row>
        <row r="3841">
          <cell r="D3841" t="str">
            <v>PICI</v>
          </cell>
          <cell r="E3841">
            <v>44408</v>
          </cell>
          <cell r="J3841">
            <v>240</v>
          </cell>
          <cell r="K3841">
            <v>161.04</v>
          </cell>
          <cell r="M3841">
            <v>894.64</v>
          </cell>
        </row>
        <row r="3842">
          <cell r="D3842" t="str">
            <v>PICI</v>
          </cell>
          <cell r="E3842">
            <v>44408</v>
          </cell>
          <cell r="J3842">
            <v>284.5</v>
          </cell>
          <cell r="K3842">
            <v>155.97</v>
          </cell>
          <cell r="M3842">
            <v>860.95</v>
          </cell>
        </row>
        <row r="3843">
          <cell r="D3843" t="str">
            <v>PICI</v>
          </cell>
          <cell r="E3843">
            <v>44408</v>
          </cell>
          <cell r="J3843">
            <v>440</v>
          </cell>
          <cell r="K3843">
            <v>186.7696</v>
          </cell>
          <cell r="M3843">
            <v>1027.92</v>
          </cell>
        </row>
        <row r="3844">
          <cell r="D3844" t="str">
            <v>PICI</v>
          </cell>
          <cell r="E3844">
            <v>44408</v>
          </cell>
          <cell r="J3844">
            <v>200</v>
          </cell>
          <cell r="K3844">
            <v>187.3</v>
          </cell>
          <cell r="M3844">
            <v>782.72</v>
          </cell>
        </row>
        <row r="3845">
          <cell r="D3845" t="str">
            <v>PICI</v>
          </cell>
          <cell r="E3845">
            <v>44408</v>
          </cell>
          <cell r="J3845">
            <v>194.70000000000002</v>
          </cell>
          <cell r="K3845">
            <v>119.58</v>
          </cell>
          <cell r="M3845">
            <v>647.73</v>
          </cell>
        </row>
        <row r="3846">
          <cell r="D3846" t="str">
            <v>PICI</v>
          </cell>
          <cell r="E3846">
            <v>44408</v>
          </cell>
          <cell r="J3846">
            <v>584.1</v>
          </cell>
          <cell r="K3846">
            <v>202.41</v>
          </cell>
          <cell r="M3846">
            <v>1095.3899999999999</v>
          </cell>
        </row>
        <row r="3847">
          <cell r="D3847" t="str">
            <v>PICI</v>
          </cell>
          <cell r="E3847">
            <v>44408</v>
          </cell>
          <cell r="J3847">
            <v>194.70000000000002</v>
          </cell>
          <cell r="K3847">
            <v>108.06</v>
          </cell>
          <cell r="M3847">
            <v>600.33000000000004</v>
          </cell>
        </row>
        <row r="3848">
          <cell r="D3848" t="str">
            <v>PICI</v>
          </cell>
          <cell r="E3848">
            <v>44408</v>
          </cell>
          <cell r="J3848">
            <v>1656</v>
          </cell>
          <cell r="K3848">
            <v>428.57039999999995</v>
          </cell>
          <cell r="M3848">
            <v>2379.6000000000004</v>
          </cell>
        </row>
        <row r="3849">
          <cell r="D3849" t="str">
            <v>PICI</v>
          </cell>
          <cell r="E3849">
            <v>44408</v>
          </cell>
          <cell r="J3849">
            <v>8216</v>
          </cell>
          <cell r="K3849">
            <v>1867.4655999999998</v>
          </cell>
          <cell r="M3849">
            <v>10372.959999999999</v>
          </cell>
        </row>
        <row r="3850">
          <cell r="D3850" t="str">
            <v>PICI</v>
          </cell>
          <cell r="E3850">
            <v>44408</v>
          </cell>
          <cell r="J3850">
            <v>419.40000000000003</v>
          </cell>
          <cell r="K3850">
            <v>151.09019999999998</v>
          </cell>
          <cell r="M3850">
            <v>839.40000000000009</v>
          </cell>
        </row>
        <row r="3851">
          <cell r="D3851" t="str">
            <v>PICI</v>
          </cell>
          <cell r="E3851">
            <v>44408</v>
          </cell>
          <cell r="J3851">
            <v>749</v>
          </cell>
          <cell r="K3851">
            <v>223.04</v>
          </cell>
          <cell r="M3851">
            <v>1238.0999999999999</v>
          </cell>
        </row>
        <row r="3852">
          <cell r="D3852" t="str">
            <v>PICI</v>
          </cell>
          <cell r="E3852">
            <v>44408</v>
          </cell>
          <cell r="J3852">
            <v>139.80000000000001</v>
          </cell>
          <cell r="K3852">
            <v>86.36</v>
          </cell>
          <cell r="M3852">
            <v>479.8</v>
          </cell>
        </row>
        <row r="3853">
          <cell r="D3853" t="str">
            <v>PICI</v>
          </cell>
          <cell r="E3853">
            <v>44408</v>
          </cell>
          <cell r="J3853">
            <v>276</v>
          </cell>
          <cell r="K3853">
            <v>115.68</v>
          </cell>
          <cell r="M3853">
            <v>641.88</v>
          </cell>
        </row>
        <row r="3854">
          <cell r="D3854" t="str">
            <v>PICI</v>
          </cell>
          <cell r="E3854">
            <v>44408</v>
          </cell>
          <cell r="J3854">
            <v>150</v>
          </cell>
          <cell r="K3854">
            <v>87.68</v>
          </cell>
          <cell r="M3854">
            <v>486.46</v>
          </cell>
        </row>
        <row r="3855">
          <cell r="D3855" t="str">
            <v>PICI</v>
          </cell>
          <cell r="E3855">
            <v>44408</v>
          </cell>
          <cell r="J3855">
            <v>987</v>
          </cell>
          <cell r="K3855">
            <v>313.10019999999997</v>
          </cell>
          <cell r="M3855">
            <v>1548.3999999999999</v>
          </cell>
        </row>
        <row r="3856">
          <cell r="D3856" t="str">
            <v>PICI</v>
          </cell>
          <cell r="E3856">
            <v>44408</v>
          </cell>
          <cell r="J3856">
            <v>462</v>
          </cell>
          <cell r="K3856">
            <v>155.3202</v>
          </cell>
          <cell r="M3856">
            <v>861.63</v>
          </cell>
        </row>
        <row r="3857">
          <cell r="D3857" t="str">
            <v>PICI</v>
          </cell>
          <cell r="E3857">
            <v>44408</v>
          </cell>
          <cell r="J3857">
            <v>265.55</v>
          </cell>
          <cell r="K3857">
            <v>111.30000000000001</v>
          </cell>
          <cell r="M3857">
            <v>618.29999999999995</v>
          </cell>
        </row>
        <row r="3858">
          <cell r="D3858" t="str">
            <v>PICI</v>
          </cell>
          <cell r="E3858">
            <v>44408</v>
          </cell>
          <cell r="J3858">
            <v>130</v>
          </cell>
          <cell r="K3858">
            <v>80.84</v>
          </cell>
          <cell r="M3858">
            <v>448.8</v>
          </cell>
        </row>
        <row r="3859">
          <cell r="D3859" t="str">
            <v>PICI</v>
          </cell>
          <cell r="E3859">
            <v>44408</v>
          </cell>
          <cell r="J3859">
            <v>231.44</v>
          </cell>
          <cell r="K3859">
            <v>102.52</v>
          </cell>
          <cell r="M3859">
            <v>569.64</v>
          </cell>
        </row>
        <row r="3860">
          <cell r="D3860" t="str">
            <v>PICI</v>
          </cell>
          <cell r="E3860">
            <v>44408</v>
          </cell>
          <cell r="J3860">
            <v>575.20000000000005</v>
          </cell>
          <cell r="K3860">
            <v>177.6</v>
          </cell>
          <cell r="M3860">
            <v>985.04</v>
          </cell>
        </row>
        <row r="3861">
          <cell r="D3861" t="str">
            <v>PICI</v>
          </cell>
          <cell r="E3861">
            <v>44408</v>
          </cell>
          <cell r="J3861">
            <v>224</v>
          </cell>
          <cell r="K3861">
            <v>100.13</v>
          </cell>
          <cell r="M3861">
            <v>555.94000000000005</v>
          </cell>
        </row>
        <row r="3862">
          <cell r="D3862" t="str">
            <v>PICI</v>
          </cell>
          <cell r="E3862">
            <v>44408</v>
          </cell>
          <cell r="J3862">
            <v>149.69999999999999</v>
          </cell>
          <cell r="K3862">
            <v>83.559899999999999</v>
          </cell>
          <cell r="M3862">
            <v>464.15999999999997</v>
          </cell>
        </row>
        <row r="3863">
          <cell r="D3863" t="str">
            <v>PICI</v>
          </cell>
          <cell r="E3863">
            <v>44408</v>
          </cell>
          <cell r="J3863">
            <v>269.70000000000005</v>
          </cell>
          <cell r="K3863">
            <v>170.7201</v>
          </cell>
          <cell r="M3863">
            <v>670.53</v>
          </cell>
        </row>
        <row r="3864">
          <cell r="D3864" t="str">
            <v>PICI</v>
          </cell>
          <cell r="E3864">
            <v>44408</v>
          </cell>
          <cell r="J3864">
            <v>100</v>
          </cell>
          <cell r="K3864">
            <v>71.22</v>
          </cell>
          <cell r="M3864">
            <v>379.04</v>
          </cell>
        </row>
        <row r="3865">
          <cell r="D3865" t="str">
            <v>PICI</v>
          </cell>
          <cell r="E3865">
            <v>44408</v>
          </cell>
          <cell r="J3865">
            <v>129.80000000000001</v>
          </cell>
          <cell r="K3865">
            <v>76.400000000000006</v>
          </cell>
          <cell r="M3865">
            <v>407.82</v>
          </cell>
        </row>
        <row r="3866">
          <cell r="D3866" t="str">
            <v>PICI</v>
          </cell>
          <cell r="E3866">
            <v>44408</v>
          </cell>
          <cell r="J3866">
            <v>188.73</v>
          </cell>
          <cell r="K3866">
            <v>82.89</v>
          </cell>
          <cell r="M3866">
            <v>460.5</v>
          </cell>
        </row>
        <row r="3867">
          <cell r="D3867" t="str">
            <v>PICI</v>
          </cell>
          <cell r="E3867">
            <v>44408</v>
          </cell>
          <cell r="J3867">
            <v>174.9</v>
          </cell>
          <cell r="K3867">
            <v>80.401200000000003</v>
          </cell>
          <cell r="M3867">
            <v>443.19</v>
          </cell>
        </row>
        <row r="3868">
          <cell r="D3868" t="str">
            <v>PICI</v>
          </cell>
          <cell r="E3868">
            <v>44408</v>
          </cell>
          <cell r="J3868">
            <v>308</v>
          </cell>
          <cell r="K3868">
            <v>111.44</v>
          </cell>
          <cell r="M3868">
            <v>605.36</v>
          </cell>
        </row>
        <row r="3869">
          <cell r="D3869" t="str">
            <v>PICI</v>
          </cell>
          <cell r="E3869">
            <v>44408</v>
          </cell>
          <cell r="J3869">
            <v>299.39999999999998</v>
          </cell>
          <cell r="K3869">
            <v>109.56</v>
          </cell>
          <cell r="M3869">
            <v>593.46</v>
          </cell>
        </row>
        <row r="3870">
          <cell r="D3870" t="str">
            <v>PICI</v>
          </cell>
          <cell r="E3870">
            <v>44408</v>
          </cell>
          <cell r="J3870">
            <v>140</v>
          </cell>
          <cell r="K3870">
            <v>70.28</v>
          </cell>
          <cell r="M3870">
            <v>385.84</v>
          </cell>
        </row>
        <row r="3871">
          <cell r="D3871" t="str">
            <v>PICI</v>
          </cell>
          <cell r="E3871">
            <v>44408</v>
          </cell>
          <cell r="J3871">
            <v>204.84</v>
          </cell>
          <cell r="K3871">
            <v>84.63</v>
          </cell>
          <cell r="M3871">
            <v>461.16</v>
          </cell>
        </row>
        <row r="3872">
          <cell r="D3872" t="str">
            <v>PICI</v>
          </cell>
          <cell r="E3872">
            <v>44408</v>
          </cell>
          <cell r="J3872">
            <v>165</v>
          </cell>
          <cell r="K3872">
            <v>73.320000000000007</v>
          </cell>
          <cell r="M3872">
            <v>406.14</v>
          </cell>
        </row>
        <row r="3873">
          <cell r="D3873" t="str">
            <v>PICI</v>
          </cell>
          <cell r="E3873">
            <v>44408</v>
          </cell>
          <cell r="J3873">
            <v>143.9</v>
          </cell>
          <cell r="K3873">
            <v>68.38</v>
          </cell>
          <cell r="M3873">
            <v>379.9</v>
          </cell>
        </row>
        <row r="3874">
          <cell r="D3874" t="str">
            <v>PICI</v>
          </cell>
          <cell r="E3874">
            <v>44408</v>
          </cell>
          <cell r="J3874">
            <v>199.6</v>
          </cell>
          <cell r="K3874">
            <v>81.81</v>
          </cell>
          <cell r="M3874">
            <v>445.08</v>
          </cell>
        </row>
        <row r="3875">
          <cell r="D3875" t="str">
            <v>PICI</v>
          </cell>
          <cell r="E3875">
            <v>44408</v>
          </cell>
          <cell r="J3875">
            <v>171</v>
          </cell>
          <cell r="K3875">
            <v>73.02</v>
          </cell>
          <cell r="M3875">
            <v>405.72</v>
          </cell>
        </row>
        <row r="3876">
          <cell r="D3876" t="str">
            <v>PICI</v>
          </cell>
          <cell r="E3876">
            <v>44408</v>
          </cell>
          <cell r="J3876">
            <v>117</v>
          </cell>
          <cell r="K3876">
            <v>62.171199999999999</v>
          </cell>
          <cell r="M3876">
            <v>338.78</v>
          </cell>
        </row>
        <row r="3877">
          <cell r="D3877" t="str">
            <v>PICI</v>
          </cell>
          <cell r="E3877">
            <v>44408</v>
          </cell>
          <cell r="J3877">
            <v>224.70000000000002</v>
          </cell>
          <cell r="K3877">
            <v>91.62</v>
          </cell>
          <cell r="M3877">
            <v>475.77</v>
          </cell>
        </row>
        <row r="3878">
          <cell r="D3878" t="str">
            <v>PICI</v>
          </cell>
          <cell r="E3878">
            <v>44408</v>
          </cell>
          <cell r="J3878">
            <v>184</v>
          </cell>
          <cell r="K3878">
            <v>77.02</v>
          </cell>
          <cell r="M3878">
            <v>419.64</v>
          </cell>
        </row>
        <row r="3879">
          <cell r="D3879" t="str">
            <v>PICI</v>
          </cell>
          <cell r="E3879">
            <v>44408</v>
          </cell>
          <cell r="J3879">
            <v>117.8</v>
          </cell>
          <cell r="K3879">
            <v>60.46</v>
          </cell>
          <cell r="M3879">
            <v>335.86</v>
          </cell>
        </row>
        <row r="3880">
          <cell r="D3880" t="str">
            <v>PICI</v>
          </cell>
          <cell r="E3880">
            <v>44408</v>
          </cell>
          <cell r="J3880">
            <v>65</v>
          </cell>
          <cell r="K3880">
            <v>46.78</v>
          </cell>
          <cell r="M3880">
            <v>259.89999999999998</v>
          </cell>
        </row>
        <row r="3881">
          <cell r="D3881" t="str">
            <v>PICI</v>
          </cell>
          <cell r="E3881">
            <v>44408</v>
          </cell>
          <cell r="J3881">
            <v>65</v>
          </cell>
          <cell r="K3881">
            <v>46.78</v>
          </cell>
          <cell r="M3881">
            <v>259.89999999999998</v>
          </cell>
        </row>
        <row r="3882">
          <cell r="D3882" t="str">
            <v>PICI</v>
          </cell>
          <cell r="E3882">
            <v>44408</v>
          </cell>
          <cell r="J3882">
            <v>375.6</v>
          </cell>
          <cell r="K3882">
            <v>123.69</v>
          </cell>
          <cell r="M3882">
            <v>647.20000000000005</v>
          </cell>
        </row>
        <row r="3883">
          <cell r="D3883" t="str">
            <v>PICI</v>
          </cell>
          <cell r="E3883">
            <v>44408</v>
          </cell>
          <cell r="J3883">
            <v>206.70000000000002</v>
          </cell>
          <cell r="K3883">
            <v>78.300000000000011</v>
          </cell>
          <cell r="M3883">
            <v>431.13</v>
          </cell>
        </row>
        <row r="3884">
          <cell r="D3884" t="str">
            <v>PICI</v>
          </cell>
          <cell r="E3884">
            <v>44408</v>
          </cell>
          <cell r="J3884">
            <v>264</v>
          </cell>
          <cell r="K3884">
            <v>90</v>
          </cell>
          <cell r="M3884">
            <v>500</v>
          </cell>
        </row>
        <row r="3885">
          <cell r="D3885" t="str">
            <v>PICI</v>
          </cell>
          <cell r="E3885">
            <v>44408</v>
          </cell>
          <cell r="J3885">
            <v>264</v>
          </cell>
          <cell r="K3885">
            <v>90</v>
          </cell>
          <cell r="M3885">
            <v>500</v>
          </cell>
        </row>
        <row r="3886">
          <cell r="D3886" t="str">
            <v>PICI</v>
          </cell>
          <cell r="E3886">
            <v>44408</v>
          </cell>
          <cell r="J3886">
            <v>133.80000000000001</v>
          </cell>
          <cell r="K3886">
            <v>61.16</v>
          </cell>
          <cell r="M3886">
            <v>339.8</v>
          </cell>
        </row>
        <row r="3887">
          <cell r="D3887" t="str">
            <v>PICI</v>
          </cell>
          <cell r="E3887">
            <v>44408</v>
          </cell>
          <cell r="J3887">
            <v>185.7</v>
          </cell>
          <cell r="K3887">
            <v>72.519900000000007</v>
          </cell>
          <cell r="M3887">
            <v>402.90000000000003</v>
          </cell>
        </row>
        <row r="3888">
          <cell r="D3888" t="str">
            <v>PICI</v>
          </cell>
          <cell r="E3888">
            <v>44408</v>
          </cell>
          <cell r="J3888">
            <v>200</v>
          </cell>
          <cell r="K3888">
            <v>75.569999999999993</v>
          </cell>
          <cell r="M3888">
            <v>419.82</v>
          </cell>
        </row>
        <row r="3889">
          <cell r="D3889" t="str">
            <v>PICI</v>
          </cell>
          <cell r="E3889">
            <v>44408</v>
          </cell>
          <cell r="J3889">
            <v>179.7</v>
          </cell>
          <cell r="K3889">
            <v>70.419899999999998</v>
          </cell>
          <cell r="M3889">
            <v>391.23</v>
          </cell>
        </row>
        <row r="3890">
          <cell r="D3890" t="str">
            <v>PICI</v>
          </cell>
          <cell r="E3890">
            <v>44408</v>
          </cell>
          <cell r="J3890">
            <v>192</v>
          </cell>
          <cell r="K3890">
            <v>76.540000000000006</v>
          </cell>
          <cell r="M3890">
            <v>406.88</v>
          </cell>
        </row>
        <row r="3891">
          <cell r="D3891" t="str">
            <v>PICI</v>
          </cell>
          <cell r="E3891">
            <v>44408</v>
          </cell>
          <cell r="J3891">
            <v>110.39999999999999</v>
          </cell>
          <cell r="K3891">
            <v>55.038999999999994</v>
          </cell>
          <cell r="M3891">
            <v>300.38</v>
          </cell>
        </row>
        <row r="3892">
          <cell r="D3892" t="str">
            <v>PICI</v>
          </cell>
          <cell r="E3892">
            <v>44408</v>
          </cell>
          <cell r="J3892">
            <v>135</v>
          </cell>
          <cell r="K3892">
            <v>58.3902</v>
          </cell>
          <cell r="M3892">
            <v>323.91000000000003</v>
          </cell>
        </row>
        <row r="3893">
          <cell r="D3893" t="str">
            <v>PICI</v>
          </cell>
          <cell r="E3893">
            <v>44408</v>
          </cell>
          <cell r="J3893">
            <v>144</v>
          </cell>
          <cell r="K3893">
            <v>59.390100000000004</v>
          </cell>
          <cell r="M3893">
            <v>329.93999999999994</v>
          </cell>
        </row>
        <row r="3894">
          <cell r="D3894" t="str">
            <v>PICI</v>
          </cell>
          <cell r="E3894">
            <v>44408</v>
          </cell>
          <cell r="J3894">
            <v>159.32999999999998</v>
          </cell>
          <cell r="K3894">
            <v>90.729900000000001</v>
          </cell>
          <cell r="M3894">
            <v>374.1</v>
          </cell>
        </row>
        <row r="3895">
          <cell r="D3895" t="str">
            <v>PICI</v>
          </cell>
          <cell r="E3895">
            <v>44408</v>
          </cell>
          <cell r="J3895">
            <v>287.60000000000002</v>
          </cell>
          <cell r="K3895">
            <v>90</v>
          </cell>
          <cell r="M3895">
            <v>500</v>
          </cell>
        </row>
        <row r="3896">
          <cell r="D3896" t="str">
            <v>PICI</v>
          </cell>
          <cell r="E3896">
            <v>44408</v>
          </cell>
          <cell r="J3896">
            <v>163</v>
          </cell>
          <cell r="K3896">
            <v>82.34</v>
          </cell>
          <cell r="M3896">
            <v>367.64</v>
          </cell>
        </row>
        <row r="3897">
          <cell r="D3897" t="str">
            <v>PICI</v>
          </cell>
          <cell r="E3897">
            <v>44408</v>
          </cell>
          <cell r="J3897">
            <v>100</v>
          </cell>
          <cell r="K3897">
            <v>48.66</v>
          </cell>
          <cell r="M3897">
            <v>267.39999999999998</v>
          </cell>
        </row>
        <row r="3898">
          <cell r="D3898" t="str">
            <v>PICI</v>
          </cell>
          <cell r="E3898">
            <v>44408</v>
          </cell>
          <cell r="J3898">
            <v>291.60000000000002</v>
          </cell>
          <cell r="K3898">
            <v>90</v>
          </cell>
          <cell r="M3898">
            <v>500</v>
          </cell>
        </row>
        <row r="3899">
          <cell r="D3899" t="str">
            <v>PICI</v>
          </cell>
          <cell r="E3899">
            <v>44408</v>
          </cell>
          <cell r="J3899">
            <v>264</v>
          </cell>
          <cell r="K3899">
            <v>84.66</v>
          </cell>
          <cell r="M3899">
            <v>466.2</v>
          </cell>
        </row>
        <row r="3900">
          <cell r="D3900" t="str">
            <v>PICI</v>
          </cell>
          <cell r="E3900">
            <v>44408</v>
          </cell>
          <cell r="J3900">
            <v>133.80000000000001</v>
          </cell>
          <cell r="K3900">
            <v>54.9</v>
          </cell>
          <cell r="M3900">
            <v>303.89999999999998</v>
          </cell>
        </row>
        <row r="3901">
          <cell r="D3901" t="str">
            <v>PICI</v>
          </cell>
          <cell r="E3901">
            <v>44408</v>
          </cell>
          <cell r="J3901">
            <v>105</v>
          </cell>
          <cell r="K3901">
            <v>48.179599999999994</v>
          </cell>
          <cell r="M3901">
            <v>267.82</v>
          </cell>
        </row>
        <row r="3902">
          <cell r="D3902" t="str">
            <v>PICI</v>
          </cell>
          <cell r="E3902">
            <v>44408</v>
          </cell>
          <cell r="J3902">
            <v>133.80000000000001</v>
          </cell>
          <cell r="K3902">
            <v>91.74</v>
          </cell>
          <cell r="M3902">
            <v>339.8</v>
          </cell>
        </row>
        <row r="3903">
          <cell r="D3903" t="str">
            <v>PICI</v>
          </cell>
          <cell r="E3903">
            <v>44408</v>
          </cell>
          <cell r="J3903">
            <v>49.9</v>
          </cell>
          <cell r="K3903">
            <v>35.979999999999997</v>
          </cell>
          <cell r="M3903">
            <v>199.9</v>
          </cell>
        </row>
        <row r="3904">
          <cell r="D3904" t="str">
            <v>PICI</v>
          </cell>
          <cell r="E3904">
            <v>44408</v>
          </cell>
          <cell r="J3904">
            <v>133.80000000000001</v>
          </cell>
          <cell r="K3904">
            <v>54.11</v>
          </cell>
          <cell r="M3904">
            <v>300.62</v>
          </cell>
        </row>
        <row r="3905">
          <cell r="D3905" t="str">
            <v>PICI</v>
          </cell>
          <cell r="E3905">
            <v>44408</v>
          </cell>
          <cell r="J3905">
            <v>102.4</v>
          </cell>
          <cell r="K3905">
            <v>46.76</v>
          </cell>
          <cell r="M3905">
            <v>259.8</v>
          </cell>
        </row>
        <row r="3906">
          <cell r="D3906" t="str">
            <v>PICI</v>
          </cell>
          <cell r="E3906">
            <v>44408</v>
          </cell>
          <cell r="J3906">
            <v>137.80000000000001</v>
          </cell>
          <cell r="K3906">
            <v>54.43</v>
          </cell>
          <cell r="M3906">
            <v>302.42</v>
          </cell>
        </row>
        <row r="3907">
          <cell r="D3907" t="str">
            <v>PICI</v>
          </cell>
          <cell r="E3907">
            <v>44408</v>
          </cell>
          <cell r="J3907">
            <v>198</v>
          </cell>
          <cell r="K3907">
            <v>67.5</v>
          </cell>
          <cell r="M3907">
            <v>375</v>
          </cell>
        </row>
        <row r="3908">
          <cell r="D3908" t="str">
            <v>PICI</v>
          </cell>
          <cell r="E3908">
            <v>44408</v>
          </cell>
          <cell r="J3908">
            <v>112.1</v>
          </cell>
          <cell r="K3908">
            <v>48.44</v>
          </cell>
          <cell r="M3908">
            <v>267.8</v>
          </cell>
        </row>
        <row r="3909">
          <cell r="D3909" t="str">
            <v>PICI</v>
          </cell>
          <cell r="E3909">
            <v>44408</v>
          </cell>
          <cell r="J3909">
            <v>112.6</v>
          </cell>
          <cell r="K3909">
            <v>48.35</v>
          </cell>
          <cell r="M3909">
            <v>267.66000000000003</v>
          </cell>
        </row>
        <row r="3910">
          <cell r="D3910" t="str">
            <v>PICI</v>
          </cell>
          <cell r="E3910">
            <v>44408</v>
          </cell>
          <cell r="J3910">
            <v>107.8</v>
          </cell>
          <cell r="K3910">
            <v>46.59</v>
          </cell>
          <cell r="M3910">
            <v>258.82</v>
          </cell>
        </row>
        <row r="3911">
          <cell r="D3911" t="str">
            <v>PICI</v>
          </cell>
          <cell r="E3911">
            <v>44408</v>
          </cell>
          <cell r="J3911">
            <v>158.69999999999999</v>
          </cell>
          <cell r="K3911">
            <v>59.849999999999994</v>
          </cell>
          <cell r="M3911">
            <v>321.54000000000002</v>
          </cell>
        </row>
        <row r="3912">
          <cell r="D3912" t="str">
            <v>PICI</v>
          </cell>
          <cell r="E3912">
            <v>44408</v>
          </cell>
          <cell r="J3912">
            <v>105</v>
          </cell>
          <cell r="K3912">
            <v>45.3</v>
          </cell>
          <cell r="M3912">
            <v>251.73</v>
          </cell>
        </row>
        <row r="3913">
          <cell r="D3913" t="str">
            <v>PICI</v>
          </cell>
          <cell r="E3913">
            <v>44408</v>
          </cell>
          <cell r="J3913">
            <v>102.42</v>
          </cell>
          <cell r="K3913">
            <v>44.42</v>
          </cell>
          <cell r="M3913">
            <v>246.82</v>
          </cell>
        </row>
        <row r="3914">
          <cell r="D3914" t="str">
            <v>PICI</v>
          </cell>
          <cell r="E3914">
            <v>44408</v>
          </cell>
          <cell r="J3914">
            <v>58.9</v>
          </cell>
          <cell r="K3914">
            <v>34.83</v>
          </cell>
          <cell r="M3914">
            <v>193.5</v>
          </cell>
        </row>
        <row r="3915">
          <cell r="D3915" t="str">
            <v>PICI</v>
          </cell>
          <cell r="E3915">
            <v>44408</v>
          </cell>
          <cell r="J3915">
            <v>76.8</v>
          </cell>
          <cell r="K3915">
            <v>38.830399999999997</v>
          </cell>
          <cell r="M3915">
            <v>214.4</v>
          </cell>
        </row>
        <row r="3916">
          <cell r="D3916" t="str">
            <v>PICI</v>
          </cell>
          <cell r="E3916">
            <v>44408</v>
          </cell>
          <cell r="J3916">
            <v>102.4</v>
          </cell>
          <cell r="K3916">
            <v>43.26</v>
          </cell>
          <cell r="M3916">
            <v>240.32</v>
          </cell>
        </row>
        <row r="3917">
          <cell r="D3917" t="str">
            <v>PICI</v>
          </cell>
          <cell r="E3917">
            <v>44408</v>
          </cell>
          <cell r="J3917">
            <v>119.6</v>
          </cell>
          <cell r="K3917">
            <v>46.87</v>
          </cell>
          <cell r="M3917">
            <v>259.95999999999998</v>
          </cell>
        </row>
        <row r="3918">
          <cell r="D3918" t="str">
            <v>PICI</v>
          </cell>
          <cell r="E3918">
            <v>44408</v>
          </cell>
          <cell r="J3918">
            <v>119.9</v>
          </cell>
          <cell r="K3918">
            <v>46.78</v>
          </cell>
          <cell r="M3918">
            <v>259.89999999999998</v>
          </cell>
        </row>
        <row r="3919">
          <cell r="D3919" t="str">
            <v>PICI</v>
          </cell>
          <cell r="E3919">
            <v>44408</v>
          </cell>
          <cell r="J3919">
            <v>113.8</v>
          </cell>
          <cell r="K3919">
            <v>45</v>
          </cell>
          <cell r="M3919">
            <v>250</v>
          </cell>
        </row>
        <row r="3920">
          <cell r="D3920" t="str">
            <v>PICI</v>
          </cell>
          <cell r="E3920">
            <v>44408</v>
          </cell>
          <cell r="J3920">
            <v>89.8</v>
          </cell>
          <cell r="K3920">
            <v>39.58</v>
          </cell>
          <cell r="M3920">
            <v>219.28</v>
          </cell>
        </row>
        <row r="3921">
          <cell r="D3921" t="str">
            <v>PICI</v>
          </cell>
          <cell r="E3921">
            <v>44408</v>
          </cell>
          <cell r="J3921">
            <v>66</v>
          </cell>
          <cell r="K3921">
            <v>34.700000000000003</v>
          </cell>
          <cell r="M3921">
            <v>190.23</v>
          </cell>
        </row>
        <row r="3922">
          <cell r="D3922" t="str">
            <v>PICI</v>
          </cell>
          <cell r="E3922">
            <v>44408</v>
          </cell>
          <cell r="J3922">
            <v>218.70000000000002</v>
          </cell>
          <cell r="K3922">
            <v>67.5</v>
          </cell>
          <cell r="M3922">
            <v>375</v>
          </cell>
        </row>
        <row r="3923">
          <cell r="D3923" t="str">
            <v>PICI</v>
          </cell>
          <cell r="E3923">
            <v>44408</v>
          </cell>
          <cell r="J3923">
            <v>218.70000000000002</v>
          </cell>
          <cell r="K3923">
            <v>67.5</v>
          </cell>
          <cell r="M3923">
            <v>375</v>
          </cell>
        </row>
        <row r="3924">
          <cell r="D3924" t="str">
            <v>PICI</v>
          </cell>
          <cell r="E3924">
            <v>44408</v>
          </cell>
          <cell r="J3924">
            <v>102.3</v>
          </cell>
          <cell r="K3924">
            <v>41.38</v>
          </cell>
          <cell r="M3924">
            <v>229.9</v>
          </cell>
        </row>
        <row r="3925">
          <cell r="D3925" t="str">
            <v>PICI</v>
          </cell>
          <cell r="E3925">
            <v>44408</v>
          </cell>
          <cell r="J3925">
            <v>140</v>
          </cell>
          <cell r="K3925">
            <v>49.6</v>
          </cell>
          <cell r="M3925">
            <v>275.08</v>
          </cell>
        </row>
        <row r="3926">
          <cell r="D3926" t="str">
            <v>PICI</v>
          </cell>
          <cell r="E3926">
            <v>44408</v>
          </cell>
          <cell r="J3926">
            <v>113.8</v>
          </cell>
          <cell r="K3926">
            <v>43.58</v>
          </cell>
          <cell r="M3926">
            <v>241.56</v>
          </cell>
        </row>
        <row r="3927">
          <cell r="D3927" t="str">
            <v>PICI</v>
          </cell>
          <cell r="E3927">
            <v>44408</v>
          </cell>
          <cell r="J3927">
            <v>218.70000000000002</v>
          </cell>
          <cell r="K3927">
            <v>66.290099999999995</v>
          </cell>
          <cell r="M3927">
            <v>367.92</v>
          </cell>
        </row>
        <row r="3928">
          <cell r="D3928" t="str">
            <v>PICI</v>
          </cell>
          <cell r="E3928">
            <v>44408</v>
          </cell>
          <cell r="J3928">
            <v>96</v>
          </cell>
          <cell r="K3928">
            <v>39.579599999999999</v>
          </cell>
          <cell r="M3928">
            <v>218.39999999999998</v>
          </cell>
        </row>
        <row r="3929">
          <cell r="D3929" t="str">
            <v>PICI</v>
          </cell>
          <cell r="E3929">
            <v>44408</v>
          </cell>
          <cell r="J3929">
            <v>550</v>
          </cell>
          <cell r="K3929">
            <v>142.24980000000002</v>
          </cell>
          <cell r="M3929">
            <v>774.83999999999992</v>
          </cell>
        </row>
        <row r="3930">
          <cell r="D3930" t="str">
            <v>PICI</v>
          </cell>
          <cell r="E3930">
            <v>44408</v>
          </cell>
          <cell r="J3930">
            <v>105.8</v>
          </cell>
          <cell r="K3930">
            <v>41.16</v>
          </cell>
          <cell r="M3930">
            <v>228.62</v>
          </cell>
        </row>
        <row r="3931">
          <cell r="D3931" t="str">
            <v>PICI</v>
          </cell>
          <cell r="E3931">
            <v>44408</v>
          </cell>
          <cell r="J3931">
            <v>75</v>
          </cell>
          <cell r="K3931">
            <v>34.22</v>
          </cell>
          <cell r="M3931">
            <v>190.2</v>
          </cell>
        </row>
        <row r="3932">
          <cell r="D3932" t="str">
            <v>PICI</v>
          </cell>
          <cell r="E3932">
            <v>44408</v>
          </cell>
          <cell r="J3932">
            <v>125</v>
          </cell>
          <cell r="K3932">
            <v>46.43</v>
          </cell>
          <cell r="M3932">
            <v>248.75</v>
          </cell>
        </row>
        <row r="3933">
          <cell r="D3933" t="str">
            <v>PICI</v>
          </cell>
          <cell r="E3933">
            <v>44408</v>
          </cell>
          <cell r="J3933">
            <v>104</v>
          </cell>
          <cell r="K3933">
            <v>39.67</v>
          </cell>
          <cell r="M3933">
            <v>220.44</v>
          </cell>
        </row>
        <row r="3934">
          <cell r="D3934" t="str">
            <v>PICI</v>
          </cell>
          <cell r="E3934">
            <v>44408</v>
          </cell>
          <cell r="J3934">
            <v>67.2</v>
          </cell>
          <cell r="K3934">
            <v>32.709599999999995</v>
          </cell>
          <cell r="M3934">
            <v>176.4</v>
          </cell>
        </row>
        <row r="3935">
          <cell r="D3935" t="str">
            <v>PICI</v>
          </cell>
          <cell r="E3935">
            <v>44408</v>
          </cell>
          <cell r="J3935">
            <v>55.8</v>
          </cell>
          <cell r="K3935">
            <v>28.76</v>
          </cell>
          <cell r="M3935">
            <v>159.80000000000001</v>
          </cell>
        </row>
        <row r="3936">
          <cell r="D3936" t="str">
            <v>PICI</v>
          </cell>
          <cell r="E3936">
            <v>44408</v>
          </cell>
          <cell r="J3936">
            <v>54.6</v>
          </cell>
          <cell r="K3936">
            <v>28.390599999999999</v>
          </cell>
          <cell r="M3936">
            <v>157.36000000000001</v>
          </cell>
        </row>
        <row r="3937">
          <cell r="D3937" t="str">
            <v>PICI</v>
          </cell>
          <cell r="E3937">
            <v>44408</v>
          </cell>
          <cell r="J3937">
            <v>67.98</v>
          </cell>
          <cell r="K3937">
            <v>31.049999999999997</v>
          </cell>
          <cell r="M3937">
            <v>172.5</v>
          </cell>
        </row>
        <row r="3938">
          <cell r="D3938" t="str">
            <v>PICI</v>
          </cell>
          <cell r="E3938">
            <v>44408</v>
          </cell>
          <cell r="J3938">
            <v>132</v>
          </cell>
          <cell r="K3938">
            <v>45</v>
          </cell>
          <cell r="M3938">
            <v>250</v>
          </cell>
        </row>
        <row r="3939">
          <cell r="D3939" t="str">
            <v>PICI</v>
          </cell>
          <cell r="E3939">
            <v>44408</v>
          </cell>
          <cell r="J3939">
            <v>105</v>
          </cell>
          <cell r="K3939">
            <v>38.810099999999998</v>
          </cell>
          <cell r="M3939">
            <v>215.07</v>
          </cell>
        </row>
        <row r="3940">
          <cell r="D3940" t="str">
            <v>PICI</v>
          </cell>
          <cell r="E3940">
            <v>44408</v>
          </cell>
          <cell r="J3940">
            <v>59.8</v>
          </cell>
          <cell r="K3940">
            <v>28.03</v>
          </cell>
          <cell r="M3940">
            <v>155.54</v>
          </cell>
        </row>
        <row r="3941">
          <cell r="D3941" t="str">
            <v>PICI</v>
          </cell>
          <cell r="E3941">
            <v>44408</v>
          </cell>
          <cell r="J3941">
            <v>139.80000000000001</v>
          </cell>
          <cell r="K3941">
            <v>45.45</v>
          </cell>
          <cell r="M3941">
            <v>252.52</v>
          </cell>
        </row>
        <row r="3942">
          <cell r="D3942" t="str">
            <v>PICI</v>
          </cell>
          <cell r="E3942">
            <v>44408</v>
          </cell>
          <cell r="J3942">
            <v>164.7</v>
          </cell>
          <cell r="K3942">
            <v>50.820000000000007</v>
          </cell>
          <cell r="M3942">
            <v>281.82</v>
          </cell>
        </row>
        <row r="3943">
          <cell r="D3943" t="str">
            <v>PICI</v>
          </cell>
          <cell r="E3943">
            <v>44408</v>
          </cell>
          <cell r="J3943">
            <v>56.9</v>
          </cell>
          <cell r="K3943">
            <v>26.98</v>
          </cell>
          <cell r="M3943">
            <v>149.9</v>
          </cell>
        </row>
        <row r="3944">
          <cell r="D3944" t="str">
            <v>PICI</v>
          </cell>
          <cell r="E3944">
            <v>44408</v>
          </cell>
          <cell r="J3944">
            <v>57.7</v>
          </cell>
          <cell r="K3944">
            <v>27.09</v>
          </cell>
          <cell r="M3944">
            <v>150.5</v>
          </cell>
        </row>
        <row r="3945">
          <cell r="D3945" t="str">
            <v>PICI</v>
          </cell>
          <cell r="E3945">
            <v>44408</v>
          </cell>
          <cell r="J3945">
            <v>55.44</v>
          </cell>
          <cell r="K3945">
            <v>26.5</v>
          </cell>
          <cell r="M3945">
            <v>146.94</v>
          </cell>
        </row>
        <row r="3946">
          <cell r="D3946" t="str">
            <v>PICI</v>
          </cell>
          <cell r="E3946">
            <v>44408</v>
          </cell>
          <cell r="J3946">
            <v>49.9</v>
          </cell>
          <cell r="K3946">
            <v>25.18</v>
          </cell>
          <cell r="M3946">
            <v>139.9</v>
          </cell>
        </row>
        <row r="3947">
          <cell r="D3947" t="str">
            <v>PICI</v>
          </cell>
          <cell r="E3947">
            <v>44408</v>
          </cell>
          <cell r="J3947">
            <v>73.8</v>
          </cell>
          <cell r="K3947">
            <v>30.42</v>
          </cell>
          <cell r="M3947">
            <v>169</v>
          </cell>
        </row>
        <row r="3948">
          <cell r="D3948" t="str">
            <v>PICI</v>
          </cell>
          <cell r="E3948">
            <v>44408</v>
          </cell>
          <cell r="J3948">
            <v>52.8</v>
          </cell>
          <cell r="K3948">
            <v>25.64</v>
          </cell>
          <cell r="M3948">
            <v>142.24</v>
          </cell>
        </row>
        <row r="3949">
          <cell r="D3949" t="str">
            <v>PICI</v>
          </cell>
          <cell r="E3949">
            <v>44408</v>
          </cell>
          <cell r="J3949">
            <v>95</v>
          </cell>
          <cell r="K3949">
            <v>34.83</v>
          </cell>
          <cell r="M3949">
            <v>193.51</v>
          </cell>
        </row>
        <row r="3950">
          <cell r="D3950" t="str">
            <v>PICI</v>
          </cell>
          <cell r="E3950">
            <v>44408</v>
          </cell>
          <cell r="J3950">
            <v>52.9</v>
          </cell>
          <cell r="K3950">
            <v>26.38</v>
          </cell>
          <cell r="M3950">
            <v>142.81</v>
          </cell>
        </row>
        <row r="3951">
          <cell r="D3951" t="str">
            <v>PICI</v>
          </cell>
          <cell r="E3951">
            <v>44408</v>
          </cell>
          <cell r="J3951">
            <v>77.599999999999994</v>
          </cell>
          <cell r="K3951">
            <v>31.69</v>
          </cell>
          <cell r="M3951">
            <v>172.64</v>
          </cell>
        </row>
        <row r="3952">
          <cell r="D3952" t="str">
            <v>PICI</v>
          </cell>
          <cell r="E3952">
            <v>44408</v>
          </cell>
          <cell r="J3952">
            <v>60</v>
          </cell>
          <cell r="K3952">
            <v>26.990400000000001</v>
          </cell>
          <cell r="M3952">
            <v>150</v>
          </cell>
        </row>
        <row r="3953">
          <cell r="D3953" t="str">
            <v>PICI</v>
          </cell>
          <cell r="E3953">
            <v>44408</v>
          </cell>
          <cell r="J3953">
            <v>44.9</v>
          </cell>
          <cell r="K3953">
            <v>23.38</v>
          </cell>
          <cell r="M3953">
            <v>129.9</v>
          </cell>
        </row>
        <row r="3954">
          <cell r="D3954" t="str">
            <v>PICI</v>
          </cell>
          <cell r="E3954">
            <v>44408</v>
          </cell>
          <cell r="J3954">
            <v>74.59</v>
          </cell>
          <cell r="K3954">
            <v>30.84</v>
          </cell>
          <cell r="M3954">
            <v>166.58</v>
          </cell>
        </row>
        <row r="3955">
          <cell r="D3955" t="str">
            <v>PICI</v>
          </cell>
          <cell r="E3955">
            <v>44408</v>
          </cell>
          <cell r="J3955">
            <v>53.8</v>
          </cell>
          <cell r="K3955">
            <v>25.16</v>
          </cell>
          <cell r="M3955">
            <v>139.80000000000001</v>
          </cell>
        </row>
        <row r="3956">
          <cell r="D3956" t="str">
            <v>PICI</v>
          </cell>
          <cell r="E3956">
            <v>44408</v>
          </cell>
          <cell r="J3956">
            <v>53.9</v>
          </cell>
          <cell r="K3956">
            <v>25.18</v>
          </cell>
          <cell r="M3956">
            <v>139.9</v>
          </cell>
        </row>
        <row r="3957">
          <cell r="D3957" t="str">
            <v>PICI</v>
          </cell>
          <cell r="E3957">
            <v>44408</v>
          </cell>
          <cell r="J3957">
            <v>2449</v>
          </cell>
          <cell r="K3957">
            <v>551.62019999999995</v>
          </cell>
          <cell r="M3957">
            <v>3060.63</v>
          </cell>
        </row>
        <row r="3958">
          <cell r="D3958" t="str">
            <v>PICI</v>
          </cell>
          <cell r="E3958">
            <v>44408</v>
          </cell>
          <cell r="J3958">
            <v>55</v>
          </cell>
          <cell r="K3958">
            <v>25.18</v>
          </cell>
          <cell r="M3958">
            <v>139.9</v>
          </cell>
        </row>
        <row r="3959">
          <cell r="D3959" t="str">
            <v>PICI</v>
          </cell>
          <cell r="E3959">
            <v>44408</v>
          </cell>
          <cell r="J3959">
            <v>57.55</v>
          </cell>
          <cell r="K3959">
            <v>25.72</v>
          </cell>
          <cell r="M3959">
            <v>142.51</v>
          </cell>
        </row>
        <row r="3960">
          <cell r="D3960" t="str">
            <v>PICI</v>
          </cell>
          <cell r="E3960">
            <v>44408</v>
          </cell>
          <cell r="J3960">
            <v>145.80000000000001</v>
          </cell>
          <cell r="K3960">
            <v>45</v>
          </cell>
          <cell r="M3960">
            <v>250</v>
          </cell>
        </row>
        <row r="3961">
          <cell r="D3961" t="str">
            <v>PICI</v>
          </cell>
          <cell r="E3961">
            <v>44408</v>
          </cell>
          <cell r="J3961">
            <v>49.9</v>
          </cell>
          <cell r="K3961">
            <v>23.83</v>
          </cell>
          <cell r="M3961">
            <v>131.94</v>
          </cell>
        </row>
        <row r="3962">
          <cell r="D3962" t="str">
            <v>PICI</v>
          </cell>
          <cell r="E3962">
            <v>44408</v>
          </cell>
          <cell r="J3962">
            <v>64.900000000000006</v>
          </cell>
          <cell r="K3962">
            <v>26.98</v>
          </cell>
          <cell r="M3962">
            <v>149.9</v>
          </cell>
        </row>
        <row r="3963">
          <cell r="D3963" t="str">
            <v>PICI</v>
          </cell>
          <cell r="E3963">
            <v>44408</v>
          </cell>
          <cell r="J3963">
            <v>64.900000000000006</v>
          </cell>
          <cell r="K3963">
            <v>26.98</v>
          </cell>
          <cell r="M3963">
            <v>149.9</v>
          </cell>
        </row>
        <row r="3964">
          <cell r="D3964" t="str">
            <v>PICI</v>
          </cell>
          <cell r="E3964">
            <v>44408</v>
          </cell>
          <cell r="J3964">
            <v>49.8</v>
          </cell>
          <cell r="K3964">
            <v>23.56</v>
          </cell>
          <cell r="M3964">
            <v>130.84</v>
          </cell>
        </row>
        <row r="3965">
          <cell r="D3965" t="str">
            <v>PICI</v>
          </cell>
          <cell r="E3965">
            <v>44408</v>
          </cell>
          <cell r="J3965">
            <v>159.6</v>
          </cell>
          <cell r="K3965">
            <v>50.69</v>
          </cell>
          <cell r="M3965">
            <v>267.64</v>
          </cell>
        </row>
        <row r="3966">
          <cell r="D3966" t="str">
            <v>PICI</v>
          </cell>
          <cell r="E3966">
            <v>44408</v>
          </cell>
          <cell r="J3966">
            <v>49.9</v>
          </cell>
          <cell r="K3966">
            <v>23.5</v>
          </cell>
          <cell r="M3966">
            <v>129.87</v>
          </cell>
        </row>
        <row r="3967">
          <cell r="D3967" t="str">
            <v>PICI</v>
          </cell>
          <cell r="E3967">
            <v>44408</v>
          </cell>
          <cell r="J3967">
            <v>100</v>
          </cell>
          <cell r="K3967">
            <v>36.020000000000003</v>
          </cell>
          <cell r="M3967">
            <v>191.84</v>
          </cell>
        </row>
        <row r="3968">
          <cell r="D3968" t="str">
            <v>PICI</v>
          </cell>
          <cell r="E3968">
            <v>44408</v>
          </cell>
          <cell r="J3968">
            <v>57.47</v>
          </cell>
          <cell r="K3968">
            <v>24.73</v>
          </cell>
          <cell r="M3968">
            <v>136.26</v>
          </cell>
        </row>
        <row r="3969">
          <cell r="D3969" t="str">
            <v>PICI</v>
          </cell>
          <cell r="E3969">
            <v>44408</v>
          </cell>
          <cell r="J3969">
            <v>57.47</v>
          </cell>
          <cell r="K3969">
            <v>24.73</v>
          </cell>
          <cell r="M3969">
            <v>136.26</v>
          </cell>
        </row>
        <row r="3970">
          <cell r="D3970" t="str">
            <v>PICI</v>
          </cell>
          <cell r="E3970">
            <v>44408</v>
          </cell>
          <cell r="J3970">
            <v>79.900000000000006</v>
          </cell>
          <cell r="K3970">
            <v>29.41</v>
          </cell>
          <cell r="M3970">
            <v>163.06</v>
          </cell>
        </row>
        <row r="3971">
          <cell r="D3971" t="str">
            <v>PICI</v>
          </cell>
          <cell r="E3971">
            <v>44408</v>
          </cell>
          <cell r="J3971">
            <v>68.900000000000006</v>
          </cell>
          <cell r="K3971">
            <v>26.91</v>
          </cell>
          <cell r="M3971">
            <v>149.51</v>
          </cell>
        </row>
        <row r="3972">
          <cell r="D3972" t="str">
            <v>PICI</v>
          </cell>
          <cell r="E3972">
            <v>44408</v>
          </cell>
          <cell r="J3972">
            <v>39.799999999999997</v>
          </cell>
          <cell r="K3972">
            <v>20.48</v>
          </cell>
          <cell r="M3972">
            <v>113.82</v>
          </cell>
        </row>
        <row r="3973">
          <cell r="D3973" t="str">
            <v>PICI</v>
          </cell>
          <cell r="E3973">
            <v>44408</v>
          </cell>
          <cell r="J3973">
            <v>49.9</v>
          </cell>
          <cell r="K3973">
            <v>22.96</v>
          </cell>
          <cell r="M3973">
            <v>126.35</v>
          </cell>
        </row>
        <row r="3974">
          <cell r="D3974" t="str">
            <v>PICI</v>
          </cell>
          <cell r="E3974">
            <v>44408</v>
          </cell>
          <cell r="J3974">
            <v>52.5</v>
          </cell>
          <cell r="K3974">
            <v>23.2498</v>
          </cell>
          <cell r="M3974">
            <v>129.22</v>
          </cell>
        </row>
        <row r="3975">
          <cell r="D3975" t="str">
            <v>PICI</v>
          </cell>
          <cell r="E3975">
            <v>44408</v>
          </cell>
          <cell r="J3975">
            <v>64.900000000000006</v>
          </cell>
          <cell r="K3975">
            <v>25.9</v>
          </cell>
          <cell r="M3975">
            <v>143.91</v>
          </cell>
        </row>
        <row r="3976">
          <cell r="D3976" t="str">
            <v>PICI</v>
          </cell>
          <cell r="E3976">
            <v>44408</v>
          </cell>
          <cell r="J3976">
            <v>72.900000000000006</v>
          </cell>
          <cell r="K3976">
            <v>27.53</v>
          </cell>
          <cell r="M3976">
            <v>152.91999999999999</v>
          </cell>
        </row>
        <row r="3977">
          <cell r="D3977" t="str">
            <v>PICI</v>
          </cell>
          <cell r="E3977">
            <v>44408</v>
          </cell>
          <cell r="J3977">
            <v>36</v>
          </cell>
          <cell r="K3977">
            <v>19.579999999999998</v>
          </cell>
          <cell r="M3977">
            <v>107.68</v>
          </cell>
        </row>
        <row r="3978">
          <cell r="D3978" t="str">
            <v>PICI</v>
          </cell>
          <cell r="E3978">
            <v>44408</v>
          </cell>
          <cell r="J3978">
            <v>44.9</v>
          </cell>
          <cell r="K3978">
            <v>21.38</v>
          </cell>
          <cell r="M3978">
            <v>117.71</v>
          </cell>
        </row>
        <row r="3979">
          <cell r="D3979" t="str">
            <v>PICI</v>
          </cell>
          <cell r="E3979">
            <v>44408</v>
          </cell>
          <cell r="J3979">
            <v>57</v>
          </cell>
          <cell r="K3979">
            <v>23.74</v>
          </cell>
          <cell r="M3979">
            <v>131.91</v>
          </cell>
        </row>
        <row r="3980">
          <cell r="D3980" t="str">
            <v>PICI</v>
          </cell>
          <cell r="E3980">
            <v>44408</v>
          </cell>
          <cell r="J3980">
            <v>48</v>
          </cell>
          <cell r="K3980">
            <v>21.58</v>
          </cell>
          <cell r="M3980">
            <v>119.9</v>
          </cell>
        </row>
        <row r="3981">
          <cell r="D3981" t="str">
            <v>PICI</v>
          </cell>
          <cell r="E3981">
            <v>44408</v>
          </cell>
          <cell r="J3981">
            <v>80</v>
          </cell>
          <cell r="K3981">
            <v>30.01</v>
          </cell>
          <cell r="M3981">
            <v>159.84</v>
          </cell>
        </row>
        <row r="3982">
          <cell r="D3982" t="str">
            <v>PICI</v>
          </cell>
          <cell r="E3982">
            <v>44408</v>
          </cell>
          <cell r="J3982">
            <v>56.9</v>
          </cell>
          <cell r="K3982">
            <v>23.38</v>
          </cell>
          <cell r="M3982">
            <v>129.9</v>
          </cell>
        </row>
        <row r="3983">
          <cell r="D3983" t="str">
            <v>PICI</v>
          </cell>
          <cell r="E3983">
            <v>44408</v>
          </cell>
          <cell r="J3983">
            <v>38.97</v>
          </cell>
          <cell r="K3983">
            <v>19.38</v>
          </cell>
          <cell r="M3983">
            <v>107.72999999999999</v>
          </cell>
        </row>
        <row r="3984">
          <cell r="D3984" t="str">
            <v>PICI</v>
          </cell>
          <cell r="E3984">
            <v>44408</v>
          </cell>
          <cell r="J3984">
            <v>45</v>
          </cell>
          <cell r="K3984">
            <v>20.470200000000002</v>
          </cell>
          <cell r="M3984">
            <v>113.69999999999999</v>
          </cell>
        </row>
        <row r="3985">
          <cell r="D3985" t="str">
            <v>PICI</v>
          </cell>
          <cell r="E3985">
            <v>44408</v>
          </cell>
          <cell r="J3985">
            <v>39.799999999999997</v>
          </cell>
          <cell r="K3985">
            <v>19.190000000000001</v>
          </cell>
          <cell r="M3985">
            <v>106.62</v>
          </cell>
        </row>
        <row r="3986">
          <cell r="D3986" t="str">
            <v>PICI</v>
          </cell>
          <cell r="E3986">
            <v>44408</v>
          </cell>
          <cell r="J3986">
            <v>67.900000000000006</v>
          </cell>
          <cell r="K3986">
            <v>25.33</v>
          </cell>
          <cell r="M3986">
            <v>140.71</v>
          </cell>
        </row>
        <row r="3987">
          <cell r="D3987" t="str">
            <v>PICI</v>
          </cell>
          <cell r="E3987">
            <v>44408</v>
          </cell>
          <cell r="J3987">
            <v>67.900000000000006</v>
          </cell>
          <cell r="K3987">
            <v>25.33</v>
          </cell>
          <cell r="M3987">
            <v>140.71</v>
          </cell>
        </row>
        <row r="3988">
          <cell r="D3988" t="str">
            <v>PICI</v>
          </cell>
          <cell r="E3988">
            <v>44408</v>
          </cell>
          <cell r="J3988">
            <v>260.70000000000005</v>
          </cell>
          <cell r="K3988">
            <v>67.5</v>
          </cell>
          <cell r="M3988">
            <v>375</v>
          </cell>
        </row>
        <row r="3989">
          <cell r="D3989" t="str">
            <v>PICI</v>
          </cell>
          <cell r="E3989">
            <v>44408</v>
          </cell>
          <cell r="J3989">
            <v>32.9</v>
          </cell>
          <cell r="K3989">
            <v>17.57</v>
          </cell>
          <cell r="M3989">
            <v>97.02</v>
          </cell>
        </row>
        <row r="3990">
          <cell r="D3990" t="str">
            <v>PICI</v>
          </cell>
          <cell r="E3990">
            <v>44408</v>
          </cell>
          <cell r="J3990">
            <v>81.52</v>
          </cell>
          <cell r="K3990">
            <v>49.98</v>
          </cell>
          <cell r="M3990">
            <v>177.82</v>
          </cell>
        </row>
        <row r="3991">
          <cell r="D3991" t="str">
            <v>PICI</v>
          </cell>
          <cell r="E3991">
            <v>44408</v>
          </cell>
          <cell r="J3991">
            <v>43.9</v>
          </cell>
          <cell r="K3991">
            <v>19.78</v>
          </cell>
          <cell r="M3991">
            <v>109.9</v>
          </cell>
        </row>
        <row r="3992">
          <cell r="D3992" t="str">
            <v>PICI</v>
          </cell>
          <cell r="E3992">
            <v>44408</v>
          </cell>
          <cell r="J3992">
            <v>56.9</v>
          </cell>
          <cell r="K3992">
            <v>22.5</v>
          </cell>
          <cell r="M3992">
            <v>125</v>
          </cell>
        </row>
        <row r="3993">
          <cell r="D3993" t="str">
            <v>PICI</v>
          </cell>
          <cell r="E3993">
            <v>44408</v>
          </cell>
          <cell r="J3993">
            <v>56.9</v>
          </cell>
          <cell r="K3993">
            <v>22.5</v>
          </cell>
          <cell r="M3993">
            <v>125</v>
          </cell>
        </row>
        <row r="3994">
          <cell r="D3994" t="str">
            <v>PICI</v>
          </cell>
          <cell r="E3994">
            <v>44408</v>
          </cell>
          <cell r="J3994">
            <v>85.800000000000011</v>
          </cell>
          <cell r="K3994">
            <v>28.83</v>
          </cell>
          <cell r="M3994">
            <v>159.72</v>
          </cell>
        </row>
        <row r="3995">
          <cell r="D3995" t="str">
            <v>PICI</v>
          </cell>
          <cell r="E3995">
            <v>44408</v>
          </cell>
          <cell r="J3995">
            <v>64.900000000000006</v>
          </cell>
          <cell r="K3995">
            <v>24.67</v>
          </cell>
          <cell r="M3995">
            <v>133.25</v>
          </cell>
        </row>
        <row r="3996">
          <cell r="D3996" t="str">
            <v>PICI</v>
          </cell>
          <cell r="E3996">
            <v>44408</v>
          </cell>
          <cell r="J3996">
            <v>43.8</v>
          </cell>
          <cell r="K3996">
            <v>19.190000000000001</v>
          </cell>
          <cell r="M3996">
            <v>106.62</v>
          </cell>
        </row>
        <row r="3997">
          <cell r="D3997" t="str">
            <v>PICI</v>
          </cell>
          <cell r="E3997">
            <v>44408</v>
          </cell>
          <cell r="J3997">
            <v>67.900000000000006</v>
          </cell>
          <cell r="K3997">
            <v>24.47</v>
          </cell>
          <cell r="M3997">
            <v>135.91999999999999</v>
          </cell>
        </row>
        <row r="3998">
          <cell r="D3998" t="str">
            <v>PICI</v>
          </cell>
          <cell r="E3998">
            <v>44408</v>
          </cell>
          <cell r="J3998">
            <v>45</v>
          </cell>
          <cell r="K3998">
            <v>19.280100000000001</v>
          </cell>
          <cell r="M3998">
            <v>106.89000000000001</v>
          </cell>
        </row>
        <row r="3999">
          <cell r="D3999" t="str">
            <v>PICI</v>
          </cell>
          <cell r="E3999">
            <v>44408</v>
          </cell>
          <cell r="J3999">
            <v>71.699999999999989</v>
          </cell>
          <cell r="K3999">
            <v>24.78</v>
          </cell>
          <cell r="M3999">
            <v>137.72999999999999</v>
          </cell>
        </row>
        <row r="4000">
          <cell r="D4000" t="str">
            <v>PICI</v>
          </cell>
          <cell r="E4000">
            <v>44408</v>
          </cell>
          <cell r="J4000">
            <v>46</v>
          </cell>
          <cell r="K4000">
            <v>18.989999999999998</v>
          </cell>
          <cell r="M4000">
            <v>105.51</v>
          </cell>
        </row>
        <row r="4001">
          <cell r="D4001" t="str">
            <v>PICI</v>
          </cell>
          <cell r="E4001">
            <v>44408</v>
          </cell>
          <cell r="J4001">
            <v>48</v>
          </cell>
          <cell r="K4001">
            <v>19.420000000000002</v>
          </cell>
          <cell r="M4001">
            <v>107.91</v>
          </cell>
        </row>
        <row r="4002">
          <cell r="D4002" t="str">
            <v>PICI</v>
          </cell>
          <cell r="E4002">
            <v>44408</v>
          </cell>
          <cell r="J4002">
            <v>48.35</v>
          </cell>
          <cell r="K4002">
            <v>19.420000000000002</v>
          </cell>
          <cell r="M4002">
            <v>107.91</v>
          </cell>
        </row>
        <row r="4003">
          <cell r="D4003" t="str">
            <v>PICI</v>
          </cell>
          <cell r="E4003">
            <v>44408</v>
          </cell>
          <cell r="J4003">
            <v>28.200000000000003</v>
          </cell>
          <cell r="K4003">
            <v>15.059999999999999</v>
          </cell>
          <cell r="M4003">
            <v>83.1</v>
          </cell>
        </row>
        <row r="4004">
          <cell r="D4004" t="str">
            <v>PICI</v>
          </cell>
          <cell r="E4004">
            <v>44408</v>
          </cell>
          <cell r="J4004">
            <v>49.9</v>
          </cell>
          <cell r="K4004">
            <v>20.260000000000002</v>
          </cell>
          <cell r="M4004">
            <v>109.26</v>
          </cell>
        </row>
        <row r="4005">
          <cell r="D4005" t="str">
            <v>PICI</v>
          </cell>
          <cell r="E4005">
            <v>44408</v>
          </cell>
          <cell r="J4005">
            <v>42.9</v>
          </cell>
          <cell r="K4005">
            <v>17.98</v>
          </cell>
          <cell r="M4005">
            <v>99.9</v>
          </cell>
        </row>
        <row r="4006">
          <cell r="D4006" t="str">
            <v>PICI</v>
          </cell>
          <cell r="E4006">
            <v>44408</v>
          </cell>
          <cell r="J4006">
            <v>42.9</v>
          </cell>
          <cell r="K4006">
            <v>17.98</v>
          </cell>
          <cell r="M4006">
            <v>99.9</v>
          </cell>
        </row>
        <row r="4007">
          <cell r="D4007" t="str">
            <v>PICI</v>
          </cell>
          <cell r="E4007">
            <v>44408</v>
          </cell>
          <cell r="J4007">
            <v>52.9</v>
          </cell>
          <cell r="K4007">
            <v>20.149999999999999</v>
          </cell>
          <cell r="M4007">
            <v>111.93</v>
          </cell>
        </row>
        <row r="4008">
          <cell r="D4008" t="str">
            <v>PICI</v>
          </cell>
          <cell r="E4008">
            <v>44408</v>
          </cell>
          <cell r="J4008">
            <v>53.8</v>
          </cell>
          <cell r="K4008">
            <v>20.27</v>
          </cell>
          <cell r="M4008">
            <v>112.6</v>
          </cell>
        </row>
        <row r="4009">
          <cell r="D4009" t="str">
            <v>PICI</v>
          </cell>
          <cell r="E4009">
            <v>44408</v>
          </cell>
          <cell r="J4009">
            <v>35.9</v>
          </cell>
          <cell r="K4009">
            <v>16.18</v>
          </cell>
          <cell r="M4009">
            <v>89.9</v>
          </cell>
        </row>
        <row r="4010">
          <cell r="D4010" t="str">
            <v>PICI</v>
          </cell>
          <cell r="E4010">
            <v>44408</v>
          </cell>
          <cell r="J4010">
            <v>44.9</v>
          </cell>
          <cell r="K4010">
            <v>17.98</v>
          </cell>
          <cell r="M4010">
            <v>99.9</v>
          </cell>
        </row>
        <row r="4011">
          <cell r="D4011" t="str">
            <v>PICI</v>
          </cell>
          <cell r="E4011">
            <v>44408</v>
          </cell>
          <cell r="J4011">
            <v>36.9</v>
          </cell>
          <cell r="K4011">
            <v>16.18</v>
          </cell>
          <cell r="M4011">
            <v>89.91</v>
          </cell>
        </row>
        <row r="4012">
          <cell r="D4012" t="str">
            <v>PICI</v>
          </cell>
          <cell r="E4012">
            <v>44408</v>
          </cell>
          <cell r="J4012">
            <v>45</v>
          </cell>
          <cell r="K4012">
            <v>18.13</v>
          </cell>
          <cell r="M4012">
            <v>99.9</v>
          </cell>
        </row>
        <row r="4013">
          <cell r="D4013" t="str">
            <v>PICI</v>
          </cell>
          <cell r="E4013">
            <v>44408</v>
          </cell>
          <cell r="J4013">
            <v>50</v>
          </cell>
          <cell r="K4013">
            <v>18.989999999999998</v>
          </cell>
          <cell r="M4013">
            <v>105.51</v>
          </cell>
        </row>
        <row r="4014">
          <cell r="D4014" t="str">
            <v>PICI</v>
          </cell>
          <cell r="E4014">
            <v>44408</v>
          </cell>
          <cell r="J4014">
            <v>66</v>
          </cell>
          <cell r="K4014">
            <v>22.5</v>
          </cell>
          <cell r="M4014">
            <v>125</v>
          </cell>
        </row>
        <row r="4015">
          <cell r="D4015" t="str">
            <v>PICI</v>
          </cell>
          <cell r="E4015">
            <v>44408</v>
          </cell>
          <cell r="J4015">
            <v>66</v>
          </cell>
          <cell r="K4015">
            <v>22.5</v>
          </cell>
          <cell r="M4015">
            <v>125</v>
          </cell>
        </row>
        <row r="4016">
          <cell r="D4016" t="str">
            <v>PICI</v>
          </cell>
          <cell r="E4016">
            <v>44408</v>
          </cell>
          <cell r="J4016">
            <v>66</v>
          </cell>
          <cell r="K4016">
            <v>22.5</v>
          </cell>
          <cell r="M4016">
            <v>125</v>
          </cell>
        </row>
        <row r="4017">
          <cell r="D4017" t="str">
            <v>PICI</v>
          </cell>
          <cell r="E4017">
            <v>44408</v>
          </cell>
          <cell r="J4017">
            <v>47</v>
          </cell>
          <cell r="K4017">
            <v>18.309999999999999</v>
          </cell>
          <cell r="M4017">
            <v>101.24</v>
          </cell>
        </row>
        <row r="4018">
          <cell r="D4018" t="str">
            <v>PICI</v>
          </cell>
          <cell r="E4018">
            <v>44408</v>
          </cell>
          <cell r="J4018">
            <v>61.9</v>
          </cell>
          <cell r="K4018">
            <v>21.41</v>
          </cell>
          <cell r="M4018">
            <v>118.92</v>
          </cell>
        </row>
        <row r="4019">
          <cell r="D4019" t="str">
            <v>PICI</v>
          </cell>
          <cell r="E4019">
            <v>44408</v>
          </cell>
          <cell r="J4019">
            <v>37.58</v>
          </cell>
          <cell r="K4019">
            <v>15.98</v>
          </cell>
          <cell r="M4019">
            <v>88.82</v>
          </cell>
        </row>
        <row r="4020">
          <cell r="D4020" t="str">
            <v>PICI</v>
          </cell>
          <cell r="E4020">
            <v>44408</v>
          </cell>
          <cell r="J4020">
            <v>43.6</v>
          </cell>
          <cell r="K4020">
            <v>19.37</v>
          </cell>
          <cell r="M4020">
            <v>97.93</v>
          </cell>
        </row>
        <row r="4021">
          <cell r="D4021" t="str">
            <v>PICI</v>
          </cell>
          <cell r="E4021">
            <v>44408</v>
          </cell>
          <cell r="J4021">
            <v>99.9</v>
          </cell>
          <cell r="K4021">
            <v>33.22</v>
          </cell>
          <cell r="M4021">
            <v>167.93</v>
          </cell>
        </row>
        <row r="4022">
          <cell r="D4022" t="str">
            <v>PICI</v>
          </cell>
          <cell r="E4022">
            <v>44408</v>
          </cell>
          <cell r="J4022">
            <v>31.5</v>
          </cell>
          <cell r="K4022">
            <v>14.38</v>
          </cell>
          <cell r="M4022">
            <v>79.900000000000006</v>
          </cell>
        </row>
        <row r="4023">
          <cell r="D4023" t="str">
            <v>PICI</v>
          </cell>
          <cell r="E4023">
            <v>44408</v>
          </cell>
          <cell r="J4023">
            <v>35.700000000000003</v>
          </cell>
          <cell r="K4023">
            <v>15.29</v>
          </cell>
          <cell r="M4023">
            <v>84.92</v>
          </cell>
        </row>
        <row r="4024">
          <cell r="D4024" t="str">
            <v>PICI</v>
          </cell>
          <cell r="E4024">
            <v>44408</v>
          </cell>
          <cell r="J4024">
            <v>27</v>
          </cell>
          <cell r="K4024">
            <v>13.36</v>
          </cell>
          <cell r="M4024">
            <v>74.239999999999995</v>
          </cell>
        </row>
        <row r="4025">
          <cell r="D4025" t="str">
            <v>PICI</v>
          </cell>
          <cell r="E4025">
            <v>44408</v>
          </cell>
          <cell r="J4025">
            <v>60</v>
          </cell>
          <cell r="K4025">
            <v>20.58</v>
          </cell>
          <cell r="M4025">
            <v>114.31</v>
          </cell>
        </row>
        <row r="4026">
          <cell r="D4026" t="str">
            <v>PICI</v>
          </cell>
          <cell r="E4026">
            <v>44408</v>
          </cell>
          <cell r="J4026">
            <v>31.9</v>
          </cell>
          <cell r="K4026">
            <v>14.38</v>
          </cell>
          <cell r="M4026">
            <v>79.900000000000006</v>
          </cell>
        </row>
        <row r="4027">
          <cell r="D4027" t="str">
            <v>PICI</v>
          </cell>
          <cell r="E4027">
            <v>44408</v>
          </cell>
          <cell r="J4027">
            <v>56.9</v>
          </cell>
          <cell r="K4027">
            <v>20.18</v>
          </cell>
          <cell r="M4027">
            <v>110.6</v>
          </cell>
        </row>
        <row r="4028">
          <cell r="D4028" t="str">
            <v>PICI</v>
          </cell>
          <cell r="E4028">
            <v>44408</v>
          </cell>
          <cell r="J4028">
            <v>38.799999999999997</v>
          </cell>
          <cell r="K4028">
            <v>15.81</v>
          </cell>
          <cell r="M4028">
            <v>87.82</v>
          </cell>
        </row>
        <row r="4029">
          <cell r="D4029" t="str">
            <v>PICI</v>
          </cell>
          <cell r="E4029">
            <v>44408</v>
          </cell>
          <cell r="J4029">
            <v>38.9</v>
          </cell>
          <cell r="K4029">
            <v>15.82</v>
          </cell>
          <cell r="M4029">
            <v>87.91</v>
          </cell>
        </row>
        <row r="4030">
          <cell r="D4030" t="str">
            <v>PICI</v>
          </cell>
          <cell r="E4030">
            <v>44408</v>
          </cell>
          <cell r="J4030">
            <v>41.37</v>
          </cell>
          <cell r="K4030">
            <v>16.430099999999999</v>
          </cell>
          <cell r="M4030">
            <v>90.69</v>
          </cell>
        </row>
        <row r="4031">
          <cell r="D4031" t="str">
            <v>PICI</v>
          </cell>
          <cell r="E4031">
            <v>44408</v>
          </cell>
          <cell r="J4031">
            <v>30</v>
          </cell>
          <cell r="K4031">
            <v>13.79</v>
          </cell>
          <cell r="M4031">
            <v>76.64</v>
          </cell>
        </row>
        <row r="4032">
          <cell r="D4032" t="str">
            <v>PICI</v>
          </cell>
          <cell r="E4032">
            <v>44408</v>
          </cell>
          <cell r="J4032">
            <v>39.159999999999997</v>
          </cell>
          <cell r="K4032">
            <v>15.81</v>
          </cell>
          <cell r="M4032">
            <v>87.76</v>
          </cell>
        </row>
        <row r="4033">
          <cell r="D4033" t="str">
            <v>PICI</v>
          </cell>
          <cell r="E4033">
            <v>44408</v>
          </cell>
          <cell r="J4033">
            <v>36.9</v>
          </cell>
          <cell r="K4033">
            <v>15.29</v>
          </cell>
          <cell r="M4033">
            <v>84.92</v>
          </cell>
        </row>
        <row r="4034">
          <cell r="D4034" t="str">
            <v>PICI</v>
          </cell>
          <cell r="E4034">
            <v>44408</v>
          </cell>
          <cell r="J4034">
            <v>23.06</v>
          </cell>
          <cell r="K4034">
            <v>12.73</v>
          </cell>
          <cell r="M4034">
            <v>68.099999999999994</v>
          </cell>
        </row>
        <row r="4035">
          <cell r="D4035" t="str">
            <v>PICI</v>
          </cell>
          <cell r="E4035">
            <v>44408</v>
          </cell>
          <cell r="J4035">
            <v>39.9</v>
          </cell>
          <cell r="K4035">
            <v>15.82</v>
          </cell>
          <cell r="M4035">
            <v>87.91</v>
          </cell>
        </row>
        <row r="4036">
          <cell r="D4036" t="str">
            <v>PICI</v>
          </cell>
          <cell r="E4036">
            <v>44408</v>
          </cell>
          <cell r="J4036">
            <v>125.8</v>
          </cell>
          <cell r="K4036">
            <v>38.74</v>
          </cell>
          <cell r="M4036">
            <v>195.86</v>
          </cell>
        </row>
        <row r="4037">
          <cell r="D4037" t="str">
            <v>PICI</v>
          </cell>
          <cell r="E4037">
            <v>44408</v>
          </cell>
          <cell r="J4037">
            <v>26.4</v>
          </cell>
          <cell r="K4037">
            <v>12.58</v>
          </cell>
          <cell r="M4037">
            <v>69.900000000000006</v>
          </cell>
        </row>
        <row r="4038">
          <cell r="D4038" t="str">
            <v>PICI</v>
          </cell>
          <cell r="E4038">
            <v>44408</v>
          </cell>
          <cell r="J4038">
            <v>25.98</v>
          </cell>
          <cell r="K4038">
            <v>12.65</v>
          </cell>
          <cell r="M4038">
            <v>69.44</v>
          </cell>
        </row>
        <row r="4039">
          <cell r="D4039" t="str">
            <v>PICI</v>
          </cell>
          <cell r="E4039">
            <v>44408</v>
          </cell>
          <cell r="J4039">
            <v>35.96</v>
          </cell>
          <cell r="K4039">
            <v>14.63</v>
          </cell>
          <cell r="M4039">
            <v>81.319999999999993</v>
          </cell>
        </row>
        <row r="4040">
          <cell r="D4040" t="str">
            <v>PICI</v>
          </cell>
          <cell r="E4040">
            <v>44408</v>
          </cell>
          <cell r="J4040">
            <v>30</v>
          </cell>
          <cell r="K4040">
            <v>13.1</v>
          </cell>
          <cell r="M4040">
            <v>72.84</v>
          </cell>
        </row>
        <row r="4041">
          <cell r="D4041" t="str">
            <v>PICI</v>
          </cell>
          <cell r="E4041">
            <v>44408</v>
          </cell>
          <cell r="J4041">
            <v>35.9</v>
          </cell>
          <cell r="K4041">
            <v>14.38</v>
          </cell>
          <cell r="M4041">
            <v>79.900000000000006</v>
          </cell>
        </row>
        <row r="4042">
          <cell r="D4042" t="str">
            <v>PICI</v>
          </cell>
          <cell r="E4042">
            <v>44408</v>
          </cell>
          <cell r="J4042">
            <v>28</v>
          </cell>
          <cell r="K4042">
            <v>12.58</v>
          </cell>
          <cell r="M4042">
            <v>69.900000000000006</v>
          </cell>
        </row>
        <row r="4043">
          <cell r="D4043" t="str">
            <v>PICI</v>
          </cell>
          <cell r="E4043">
            <v>44408</v>
          </cell>
          <cell r="J4043">
            <v>42.9</v>
          </cell>
          <cell r="K4043">
            <v>15.82</v>
          </cell>
          <cell r="M4043">
            <v>87.91</v>
          </cell>
        </row>
        <row r="4044">
          <cell r="D4044" t="str">
            <v>PICI</v>
          </cell>
          <cell r="E4044">
            <v>44408</v>
          </cell>
          <cell r="J4044">
            <v>42.9</v>
          </cell>
          <cell r="K4044">
            <v>15.82</v>
          </cell>
          <cell r="M4044">
            <v>87.91</v>
          </cell>
        </row>
        <row r="4045">
          <cell r="D4045" t="str">
            <v>PICI</v>
          </cell>
          <cell r="E4045">
            <v>44408</v>
          </cell>
          <cell r="J4045">
            <v>20.440000000000001</v>
          </cell>
          <cell r="K4045">
            <v>10.78</v>
          </cell>
          <cell r="M4045">
            <v>59.9</v>
          </cell>
        </row>
        <row r="4046">
          <cell r="D4046" t="str">
            <v>PICI</v>
          </cell>
          <cell r="E4046">
            <v>44408</v>
          </cell>
          <cell r="J4046">
            <v>27.9</v>
          </cell>
          <cell r="K4046">
            <v>12.36</v>
          </cell>
          <cell r="M4046">
            <v>68.64</v>
          </cell>
        </row>
        <row r="4047">
          <cell r="D4047" t="str">
            <v>PICI</v>
          </cell>
          <cell r="E4047">
            <v>44408</v>
          </cell>
          <cell r="J4047">
            <v>29</v>
          </cell>
          <cell r="K4047">
            <v>12.58</v>
          </cell>
          <cell r="M4047">
            <v>69.900000000000006</v>
          </cell>
        </row>
        <row r="4048">
          <cell r="D4048" t="str">
            <v>PICI</v>
          </cell>
          <cell r="E4048">
            <v>44408</v>
          </cell>
          <cell r="J4048">
            <v>29</v>
          </cell>
          <cell r="K4048">
            <v>12.58</v>
          </cell>
          <cell r="M4048">
            <v>69.900000000000006</v>
          </cell>
        </row>
        <row r="4049">
          <cell r="D4049" t="str">
            <v>PICI</v>
          </cell>
          <cell r="E4049">
            <v>44408</v>
          </cell>
          <cell r="J4049">
            <v>52.9</v>
          </cell>
          <cell r="K4049">
            <v>17.8</v>
          </cell>
          <cell r="M4049">
            <v>98.91</v>
          </cell>
        </row>
        <row r="4050">
          <cell r="D4050" t="str">
            <v>PICI</v>
          </cell>
          <cell r="E4050">
            <v>44408</v>
          </cell>
          <cell r="J4050">
            <v>18</v>
          </cell>
          <cell r="K4050">
            <v>10.119999999999999</v>
          </cell>
          <cell r="M4050">
            <v>56.22</v>
          </cell>
        </row>
        <row r="4051">
          <cell r="D4051" t="str">
            <v>PICI</v>
          </cell>
          <cell r="E4051">
            <v>44408</v>
          </cell>
          <cell r="J4051">
            <v>39.9</v>
          </cell>
          <cell r="K4051">
            <v>15.36</v>
          </cell>
          <cell r="M4051">
            <v>82.86</v>
          </cell>
        </row>
        <row r="4052">
          <cell r="D4052" t="str">
            <v>PICI</v>
          </cell>
          <cell r="E4052">
            <v>44408</v>
          </cell>
          <cell r="J4052">
            <v>38.9</v>
          </cell>
          <cell r="K4052">
            <v>14.56</v>
          </cell>
          <cell r="M4052">
            <v>80.91</v>
          </cell>
        </row>
        <row r="4053">
          <cell r="D4053" t="str">
            <v>PICI</v>
          </cell>
          <cell r="E4053">
            <v>44408</v>
          </cell>
          <cell r="J4053">
            <v>44.9</v>
          </cell>
          <cell r="K4053">
            <v>15.82</v>
          </cell>
          <cell r="M4053">
            <v>87.91</v>
          </cell>
        </row>
        <row r="4054">
          <cell r="D4054" t="str">
            <v>PICI</v>
          </cell>
          <cell r="E4054">
            <v>44408</v>
          </cell>
          <cell r="J4054">
            <v>57.8</v>
          </cell>
          <cell r="K4054">
            <v>18.66</v>
          </cell>
          <cell r="M4054">
            <v>103.62</v>
          </cell>
        </row>
        <row r="4055">
          <cell r="D4055" t="str">
            <v>PICI</v>
          </cell>
          <cell r="E4055">
            <v>44408</v>
          </cell>
          <cell r="J4055">
            <v>60</v>
          </cell>
          <cell r="K4055">
            <v>23.69</v>
          </cell>
          <cell r="M4055">
            <v>110.62</v>
          </cell>
        </row>
        <row r="4056">
          <cell r="D4056" t="str">
            <v>PICI</v>
          </cell>
          <cell r="E4056">
            <v>44408</v>
          </cell>
          <cell r="J4056">
            <v>52.9</v>
          </cell>
          <cell r="K4056">
            <v>17.41</v>
          </cell>
          <cell r="M4056">
            <v>96.71</v>
          </cell>
        </row>
        <row r="4057">
          <cell r="D4057" t="str">
            <v>PICI</v>
          </cell>
          <cell r="E4057">
            <v>44408</v>
          </cell>
          <cell r="J4057">
            <v>54.9</v>
          </cell>
          <cell r="K4057">
            <v>17.8</v>
          </cell>
          <cell r="M4057">
            <v>98.91</v>
          </cell>
        </row>
        <row r="4058">
          <cell r="D4058" t="str">
            <v>PICI</v>
          </cell>
          <cell r="E4058">
            <v>44408</v>
          </cell>
          <cell r="J4058">
            <v>25.48</v>
          </cell>
          <cell r="K4058">
            <v>11.84</v>
          </cell>
          <cell r="M4058">
            <v>63.04</v>
          </cell>
        </row>
        <row r="4059">
          <cell r="D4059" t="str">
            <v>PICI</v>
          </cell>
          <cell r="E4059">
            <v>44408</v>
          </cell>
          <cell r="J4059">
            <v>32</v>
          </cell>
          <cell r="K4059">
            <v>12.62</v>
          </cell>
          <cell r="M4059">
            <v>69.8</v>
          </cell>
        </row>
        <row r="4060">
          <cell r="D4060" t="str">
            <v>PICI</v>
          </cell>
          <cell r="E4060">
            <v>44408</v>
          </cell>
          <cell r="J4060">
            <v>39.9</v>
          </cell>
          <cell r="K4060">
            <v>14.51</v>
          </cell>
          <cell r="M4060">
            <v>79.540000000000006</v>
          </cell>
        </row>
        <row r="4061">
          <cell r="D4061" t="str">
            <v>PICI</v>
          </cell>
          <cell r="E4061">
            <v>44408</v>
          </cell>
          <cell r="J4061">
            <v>24.04</v>
          </cell>
          <cell r="K4061">
            <v>10.78</v>
          </cell>
          <cell r="M4061">
            <v>59.9</v>
          </cell>
        </row>
        <row r="4062">
          <cell r="D4062" t="str">
            <v>PICI</v>
          </cell>
          <cell r="E4062">
            <v>44408</v>
          </cell>
          <cell r="J4062">
            <v>56.9</v>
          </cell>
          <cell r="K4062">
            <v>17.989999999999998</v>
          </cell>
          <cell r="M4062">
            <v>99.95</v>
          </cell>
        </row>
        <row r="4063">
          <cell r="D4063" t="str">
            <v>PICI</v>
          </cell>
          <cell r="E4063">
            <v>44408</v>
          </cell>
          <cell r="J4063">
            <v>44.9</v>
          </cell>
          <cell r="K4063">
            <v>15.29</v>
          </cell>
          <cell r="M4063">
            <v>84.92</v>
          </cell>
        </row>
        <row r="4064">
          <cell r="D4064" t="str">
            <v>PICI</v>
          </cell>
          <cell r="E4064">
            <v>44408</v>
          </cell>
          <cell r="J4064">
            <v>30.4</v>
          </cell>
          <cell r="K4064">
            <v>12.7</v>
          </cell>
          <cell r="M4064">
            <v>67.819999999999993</v>
          </cell>
        </row>
        <row r="4065">
          <cell r="D4065" t="str">
            <v>PICI</v>
          </cell>
          <cell r="E4065">
            <v>44408</v>
          </cell>
          <cell r="J4065">
            <v>12.38</v>
          </cell>
          <cell r="K4065">
            <v>8.08</v>
          </cell>
          <cell r="M4065">
            <v>44.91</v>
          </cell>
        </row>
        <row r="4066">
          <cell r="D4066" t="str">
            <v>PICI</v>
          </cell>
          <cell r="E4066">
            <v>44408</v>
          </cell>
          <cell r="J4066">
            <v>16.62</v>
          </cell>
          <cell r="K4066">
            <v>8.98</v>
          </cell>
          <cell r="M4066">
            <v>49.9</v>
          </cell>
        </row>
        <row r="4067">
          <cell r="D4067" t="str">
            <v>PICI</v>
          </cell>
          <cell r="E4067">
            <v>44408</v>
          </cell>
          <cell r="J4067">
            <v>104.85000000000001</v>
          </cell>
          <cell r="K4067">
            <v>30.459899999999998</v>
          </cell>
          <cell r="M4067">
            <v>159.47999999999999</v>
          </cell>
        </row>
        <row r="4068">
          <cell r="D4068" t="str">
            <v>PICI</v>
          </cell>
          <cell r="E4068">
            <v>44408</v>
          </cell>
          <cell r="J4068">
            <v>72.900000000000006</v>
          </cell>
          <cell r="K4068">
            <v>21.29</v>
          </cell>
          <cell r="M4068">
            <v>117.92</v>
          </cell>
        </row>
        <row r="4069">
          <cell r="D4069" t="str">
            <v>PICI</v>
          </cell>
          <cell r="E4069">
            <v>44408</v>
          </cell>
          <cell r="J4069">
            <v>79</v>
          </cell>
          <cell r="K4069">
            <v>22.5</v>
          </cell>
          <cell r="M4069">
            <v>125</v>
          </cell>
        </row>
        <row r="4070">
          <cell r="D4070" t="str">
            <v>PICI</v>
          </cell>
          <cell r="E4070">
            <v>44408</v>
          </cell>
          <cell r="J4070">
            <v>89.7</v>
          </cell>
          <cell r="K4070">
            <v>26.21</v>
          </cell>
          <cell r="M4070">
            <v>139.34</v>
          </cell>
        </row>
        <row r="4071">
          <cell r="D4071" t="str">
            <v>PICI</v>
          </cell>
          <cell r="E4071">
            <v>44408</v>
          </cell>
          <cell r="J4071">
            <v>55.5</v>
          </cell>
          <cell r="K4071">
            <v>19.37</v>
          </cell>
          <cell r="M4071">
            <v>97.93</v>
          </cell>
        </row>
        <row r="4072">
          <cell r="D4072" t="str">
            <v>PICI</v>
          </cell>
          <cell r="E4072">
            <v>44408</v>
          </cell>
          <cell r="J4072">
            <v>51.21</v>
          </cell>
          <cell r="K4072">
            <v>17.989999999999998</v>
          </cell>
          <cell r="M4072">
            <v>90.93</v>
          </cell>
        </row>
        <row r="4073">
          <cell r="D4073" t="str">
            <v>PICI</v>
          </cell>
          <cell r="E4073">
            <v>44408</v>
          </cell>
          <cell r="J4073">
            <v>56.9</v>
          </cell>
          <cell r="K4073">
            <v>19.37</v>
          </cell>
          <cell r="M4073">
            <v>97.93</v>
          </cell>
        </row>
        <row r="4074">
          <cell r="D4074" t="str">
            <v>PICI</v>
          </cell>
          <cell r="E4074">
            <v>44408</v>
          </cell>
          <cell r="J4074">
            <v>56.9</v>
          </cell>
          <cell r="K4074">
            <v>22.12</v>
          </cell>
          <cell r="M4074">
            <v>100</v>
          </cell>
        </row>
        <row r="4075">
          <cell r="D4075" t="str">
            <v>PICI</v>
          </cell>
          <cell r="E4075">
            <v>44408</v>
          </cell>
          <cell r="J4075">
            <v>15.2</v>
          </cell>
          <cell r="K4075">
            <v>7.9</v>
          </cell>
          <cell r="M4075">
            <v>43.91</v>
          </cell>
        </row>
        <row r="4076">
          <cell r="D4076" t="str">
            <v>PICI</v>
          </cell>
          <cell r="E4076">
            <v>44408</v>
          </cell>
          <cell r="J4076">
            <v>57.56</v>
          </cell>
          <cell r="K4076">
            <v>48.14</v>
          </cell>
          <cell r="M4076">
            <v>126.35</v>
          </cell>
        </row>
        <row r="4077">
          <cell r="D4077" t="str">
            <v>PICI</v>
          </cell>
          <cell r="E4077">
            <v>44408</v>
          </cell>
          <cell r="J4077">
            <v>24</v>
          </cell>
          <cell r="K4077">
            <v>9.7700999999999993</v>
          </cell>
          <cell r="M4077">
            <v>54.33</v>
          </cell>
        </row>
        <row r="4078">
          <cell r="D4078" t="str">
            <v>PICI</v>
          </cell>
          <cell r="E4078">
            <v>44408</v>
          </cell>
          <cell r="J4078">
            <v>29.9</v>
          </cell>
          <cell r="K4078">
            <v>11.07</v>
          </cell>
          <cell r="M4078">
            <v>61.51</v>
          </cell>
        </row>
        <row r="4079">
          <cell r="D4079" t="str">
            <v>PICI</v>
          </cell>
          <cell r="E4079">
            <v>44408</v>
          </cell>
          <cell r="J4079">
            <v>52.9</v>
          </cell>
          <cell r="K4079">
            <v>17.989999999999998</v>
          </cell>
          <cell r="M4079">
            <v>90.93</v>
          </cell>
        </row>
        <row r="4080">
          <cell r="D4080" t="str">
            <v>PICI</v>
          </cell>
          <cell r="E4080">
            <v>44408</v>
          </cell>
          <cell r="J4080">
            <v>12.74</v>
          </cell>
          <cell r="K4080">
            <v>7.18</v>
          </cell>
          <cell r="M4080">
            <v>39.9</v>
          </cell>
        </row>
        <row r="4081">
          <cell r="D4081" t="str">
            <v>PICI</v>
          </cell>
          <cell r="E4081">
            <v>44408</v>
          </cell>
          <cell r="J4081">
            <v>24</v>
          </cell>
          <cell r="K4081">
            <v>9.9201000000000015</v>
          </cell>
          <cell r="M4081">
            <v>53.730000000000004</v>
          </cell>
        </row>
        <row r="4082">
          <cell r="D4082" t="str">
            <v>PICI</v>
          </cell>
          <cell r="E4082">
            <v>44408</v>
          </cell>
          <cell r="J4082">
            <v>28</v>
          </cell>
          <cell r="K4082">
            <v>10.75</v>
          </cell>
          <cell r="M4082">
            <v>57.97</v>
          </cell>
        </row>
        <row r="4083">
          <cell r="D4083" t="str">
            <v>PICI</v>
          </cell>
          <cell r="E4083">
            <v>44408</v>
          </cell>
          <cell r="J4083">
            <v>16.5</v>
          </cell>
          <cell r="K4083">
            <v>7.8098999999999998</v>
          </cell>
          <cell r="M4083">
            <v>43.29</v>
          </cell>
        </row>
        <row r="4084">
          <cell r="D4084" t="str">
            <v>PICI</v>
          </cell>
          <cell r="E4084">
            <v>44408</v>
          </cell>
          <cell r="J4084">
            <v>22.38</v>
          </cell>
          <cell r="K4084">
            <v>8.98</v>
          </cell>
          <cell r="M4084">
            <v>49.9</v>
          </cell>
        </row>
        <row r="4085">
          <cell r="D4085" t="str">
            <v>PICI</v>
          </cell>
          <cell r="E4085">
            <v>44408</v>
          </cell>
          <cell r="J4085">
            <v>47.8</v>
          </cell>
          <cell r="K4085">
            <v>14.79</v>
          </cell>
          <cell r="M4085">
            <v>80.98</v>
          </cell>
        </row>
        <row r="4086">
          <cell r="D4086" t="str">
            <v>PICI</v>
          </cell>
          <cell r="E4086">
            <v>44408</v>
          </cell>
          <cell r="J4086">
            <v>12.74</v>
          </cell>
          <cell r="K4086">
            <v>6.85</v>
          </cell>
          <cell r="M4086">
            <v>37.94</v>
          </cell>
        </row>
        <row r="4087">
          <cell r="D4087" t="str">
            <v>PICI</v>
          </cell>
          <cell r="E4087">
            <v>44408</v>
          </cell>
          <cell r="J4087">
            <v>30.87</v>
          </cell>
          <cell r="K4087">
            <v>11.01</v>
          </cell>
          <cell r="M4087">
            <v>59.31</v>
          </cell>
        </row>
        <row r="4088">
          <cell r="D4088" t="str">
            <v>PICI</v>
          </cell>
          <cell r="E4088">
            <v>44408</v>
          </cell>
          <cell r="J4088">
            <v>34.950000000000003</v>
          </cell>
          <cell r="K4088">
            <v>11.33</v>
          </cell>
          <cell r="M4088">
            <v>62.96</v>
          </cell>
        </row>
        <row r="4089">
          <cell r="D4089" t="str">
            <v>PICI</v>
          </cell>
          <cell r="E4089">
            <v>44408</v>
          </cell>
          <cell r="J4089">
            <v>18.8</v>
          </cell>
          <cell r="K4089">
            <v>7.77</v>
          </cell>
          <cell r="M4089">
            <v>43.08</v>
          </cell>
        </row>
        <row r="4090">
          <cell r="D4090" t="str">
            <v>PICI</v>
          </cell>
          <cell r="E4090">
            <v>44408</v>
          </cell>
          <cell r="J4090">
            <v>20</v>
          </cell>
          <cell r="K4090">
            <v>8.01</v>
          </cell>
          <cell r="M4090">
            <v>44.5</v>
          </cell>
        </row>
        <row r="4091">
          <cell r="D4091" t="str">
            <v>PICI</v>
          </cell>
          <cell r="E4091">
            <v>44408</v>
          </cell>
          <cell r="J4091">
            <v>24.9</v>
          </cell>
          <cell r="K4091">
            <v>9.02</v>
          </cell>
          <cell r="M4091">
            <v>49.95</v>
          </cell>
        </row>
        <row r="4092">
          <cell r="D4092" t="str">
            <v>PICI</v>
          </cell>
          <cell r="E4092">
            <v>44408</v>
          </cell>
          <cell r="J4092">
            <v>8.6999999999999993</v>
          </cell>
          <cell r="K4092">
            <v>5.4</v>
          </cell>
          <cell r="M4092">
            <v>29.99</v>
          </cell>
        </row>
        <row r="4093">
          <cell r="D4093" t="str">
            <v>PICI</v>
          </cell>
          <cell r="E4093">
            <v>44408</v>
          </cell>
          <cell r="J4093">
            <v>13.9</v>
          </cell>
          <cell r="K4093">
            <v>6.58</v>
          </cell>
          <cell r="M4093">
            <v>36.270000000000003</v>
          </cell>
        </row>
        <row r="4094">
          <cell r="D4094" t="str">
            <v>PICI</v>
          </cell>
          <cell r="E4094">
            <v>44408</v>
          </cell>
          <cell r="J4094">
            <v>13.2</v>
          </cell>
          <cell r="K4094">
            <v>6.3</v>
          </cell>
          <cell r="M4094">
            <v>35</v>
          </cell>
        </row>
        <row r="4095">
          <cell r="D4095" t="str">
            <v>PICI</v>
          </cell>
          <cell r="E4095">
            <v>44408</v>
          </cell>
          <cell r="J4095">
            <v>16</v>
          </cell>
          <cell r="K4095">
            <v>6.8</v>
          </cell>
          <cell r="M4095">
            <v>37.82</v>
          </cell>
        </row>
        <row r="4096">
          <cell r="D4096" t="str">
            <v>PICI</v>
          </cell>
          <cell r="E4096">
            <v>44408</v>
          </cell>
          <cell r="J4096">
            <v>46.9</v>
          </cell>
          <cell r="K4096">
            <v>15.22</v>
          </cell>
          <cell r="M4096">
            <v>76.930000000000007</v>
          </cell>
        </row>
        <row r="4097">
          <cell r="D4097" t="str">
            <v>PICI</v>
          </cell>
          <cell r="E4097">
            <v>44408</v>
          </cell>
          <cell r="J4097">
            <v>10</v>
          </cell>
          <cell r="K4097">
            <v>5.4</v>
          </cell>
          <cell r="M4097">
            <v>30</v>
          </cell>
        </row>
        <row r="4098">
          <cell r="D4098" t="str">
            <v>PICI</v>
          </cell>
          <cell r="E4098">
            <v>44408</v>
          </cell>
          <cell r="J4098">
            <v>35.9</v>
          </cell>
          <cell r="K4098">
            <v>12.45</v>
          </cell>
          <cell r="M4098">
            <v>62.93</v>
          </cell>
        </row>
        <row r="4099">
          <cell r="D4099" t="str">
            <v>PICI</v>
          </cell>
          <cell r="E4099">
            <v>44408</v>
          </cell>
          <cell r="J4099">
            <v>32.67</v>
          </cell>
          <cell r="K4099">
            <v>10.970099999999999</v>
          </cell>
          <cell r="M4099">
            <v>57.510000000000005</v>
          </cell>
        </row>
        <row r="4100">
          <cell r="D4100" t="str">
            <v>PICI</v>
          </cell>
          <cell r="E4100">
            <v>44408</v>
          </cell>
          <cell r="J4100">
            <v>14.16</v>
          </cell>
          <cell r="K4100">
            <v>6.91</v>
          </cell>
          <cell r="M4100">
            <v>34.93</v>
          </cell>
        </row>
        <row r="4101">
          <cell r="D4101" t="str">
            <v>PICI</v>
          </cell>
          <cell r="E4101">
            <v>44408</v>
          </cell>
          <cell r="J4101">
            <v>55.9</v>
          </cell>
          <cell r="K4101">
            <v>15.29</v>
          </cell>
          <cell r="M4101">
            <v>84.95</v>
          </cell>
        </row>
        <row r="4102">
          <cell r="D4102" t="str">
            <v>PICI</v>
          </cell>
          <cell r="E4102">
            <v>44408</v>
          </cell>
          <cell r="J4102">
            <v>13.9</v>
          </cell>
          <cell r="K4102">
            <v>6.19</v>
          </cell>
          <cell r="M4102">
            <v>33.520000000000003</v>
          </cell>
        </row>
        <row r="4103">
          <cell r="D4103" t="str">
            <v>PICI</v>
          </cell>
          <cell r="E4103">
            <v>44408</v>
          </cell>
          <cell r="J4103">
            <v>47.52</v>
          </cell>
          <cell r="K4103">
            <v>13.37</v>
          </cell>
          <cell r="M4103">
            <v>74.260000000000005</v>
          </cell>
        </row>
        <row r="4104">
          <cell r="D4104" t="str">
            <v>PICI</v>
          </cell>
          <cell r="E4104">
            <v>44408</v>
          </cell>
          <cell r="J4104">
            <v>8.9</v>
          </cell>
          <cell r="K4104">
            <v>4.84</v>
          </cell>
          <cell r="M4104">
            <v>26.91</v>
          </cell>
        </row>
        <row r="4105">
          <cell r="D4105" t="str">
            <v>PICI</v>
          </cell>
          <cell r="E4105">
            <v>44408</v>
          </cell>
          <cell r="J4105">
            <v>8.9</v>
          </cell>
          <cell r="K4105">
            <v>4.74</v>
          </cell>
          <cell r="M4105">
            <v>26.31</v>
          </cell>
        </row>
        <row r="4106">
          <cell r="D4106" t="str">
            <v>PICI</v>
          </cell>
          <cell r="E4106">
            <v>44408</v>
          </cell>
          <cell r="J4106">
            <v>14.99</v>
          </cell>
          <cell r="K4106">
            <v>6</v>
          </cell>
          <cell r="M4106">
            <v>33.35</v>
          </cell>
        </row>
        <row r="4107">
          <cell r="D4107" t="str">
            <v>PICI</v>
          </cell>
          <cell r="E4107">
            <v>44408</v>
          </cell>
          <cell r="J4107">
            <v>22</v>
          </cell>
          <cell r="K4107">
            <v>7.75</v>
          </cell>
          <cell r="M4107">
            <v>41.94</v>
          </cell>
        </row>
        <row r="4108">
          <cell r="D4108" t="str">
            <v>PICI</v>
          </cell>
          <cell r="E4108">
            <v>44408</v>
          </cell>
          <cell r="J4108">
            <v>23.9</v>
          </cell>
          <cell r="K4108">
            <v>7.9</v>
          </cell>
          <cell r="M4108">
            <v>43.91</v>
          </cell>
        </row>
        <row r="4109">
          <cell r="D4109" t="str">
            <v>PICI</v>
          </cell>
          <cell r="E4109">
            <v>44408</v>
          </cell>
          <cell r="J4109">
            <v>17.5</v>
          </cell>
          <cell r="K4109">
            <v>6.46</v>
          </cell>
          <cell r="M4109">
            <v>35.909999999999997</v>
          </cell>
        </row>
        <row r="4110">
          <cell r="D4110" t="str">
            <v>PICI</v>
          </cell>
          <cell r="E4110">
            <v>44408</v>
          </cell>
          <cell r="J4110">
            <v>12.6</v>
          </cell>
          <cell r="K4110">
            <v>5.38</v>
          </cell>
          <cell r="M4110">
            <v>29.9</v>
          </cell>
        </row>
        <row r="4111">
          <cell r="D4111" t="str">
            <v>PICI</v>
          </cell>
          <cell r="E4111">
            <v>44408</v>
          </cell>
          <cell r="J4111">
            <v>14.100000000000001</v>
          </cell>
          <cell r="K4111">
            <v>5.6999999999999993</v>
          </cell>
          <cell r="M4111">
            <v>31.589999999999996</v>
          </cell>
        </row>
        <row r="4112">
          <cell r="D4112" t="str">
            <v>PICI</v>
          </cell>
          <cell r="E4112">
            <v>44408</v>
          </cell>
          <cell r="J4112">
            <v>7.27</v>
          </cell>
          <cell r="K4112">
            <v>4.05</v>
          </cell>
          <cell r="M4112">
            <v>22.5</v>
          </cell>
        </row>
        <row r="4113">
          <cell r="D4113" t="str">
            <v>PICI</v>
          </cell>
          <cell r="E4113">
            <v>44408</v>
          </cell>
          <cell r="J4113">
            <v>9.6</v>
          </cell>
          <cell r="K4113">
            <v>4.78</v>
          </cell>
          <cell r="M4113">
            <v>25.5</v>
          </cell>
        </row>
        <row r="4114">
          <cell r="D4114" t="str">
            <v>PICI</v>
          </cell>
          <cell r="E4114">
            <v>44408</v>
          </cell>
          <cell r="J4114">
            <v>7.26</v>
          </cell>
          <cell r="K4114">
            <v>3.96</v>
          </cell>
          <cell r="M4114">
            <v>22</v>
          </cell>
        </row>
        <row r="4115">
          <cell r="D4115" t="str">
            <v>PICI</v>
          </cell>
          <cell r="E4115">
            <v>44408</v>
          </cell>
          <cell r="J4115">
            <v>39.9</v>
          </cell>
          <cell r="K4115">
            <v>12.45</v>
          </cell>
          <cell r="M4115">
            <v>62.93</v>
          </cell>
        </row>
        <row r="4116">
          <cell r="D4116" t="str">
            <v>PICI</v>
          </cell>
          <cell r="E4116">
            <v>44408</v>
          </cell>
          <cell r="J4116">
            <v>10</v>
          </cell>
          <cell r="K4116">
            <v>4.4800000000000004</v>
          </cell>
          <cell r="M4116">
            <v>24.9</v>
          </cell>
        </row>
        <row r="4117">
          <cell r="D4117" t="str">
            <v>PICI</v>
          </cell>
          <cell r="E4117">
            <v>44408</v>
          </cell>
          <cell r="J4117">
            <v>7.26</v>
          </cell>
          <cell r="K4117">
            <v>3.83</v>
          </cell>
          <cell r="M4117">
            <v>21.25</v>
          </cell>
        </row>
        <row r="4118">
          <cell r="D4118" t="str">
            <v>PICI</v>
          </cell>
          <cell r="E4118">
            <v>44408</v>
          </cell>
          <cell r="J4118">
            <v>18.7</v>
          </cell>
          <cell r="K4118">
            <v>6.23</v>
          </cell>
          <cell r="M4118">
            <v>34.58</v>
          </cell>
        </row>
        <row r="4119">
          <cell r="D4119" t="str">
            <v>PICI</v>
          </cell>
          <cell r="E4119">
            <v>44408</v>
          </cell>
          <cell r="J4119">
            <v>19.36</v>
          </cell>
          <cell r="K4119">
            <v>6.32</v>
          </cell>
          <cell r="M4119">
            <v>35.11</v>
          </cell>
        </row>
        <row r="4120">
          <cell r="D4120" t="str">
            <v>PICI</v>
          </cell>
          <cell r="E4120">
            <v>44408</v>
          </cell>
          <cell r="J4120">
            <v>119.9</v>
          </cell>
          <cell r="K4120">
            <v>31.77</v>
          </cell>
          <cell r="M4120">
            <v>160.6</v>
          </cell>
        </row>
        <row r="4121">
          <cell r="D4121" t="str">
            <v>PICI</v>
          </cell>
          <cell r="E4121">
            <v>44408</v>
          </cell>
          <cell r="J4121">
            <v>4.7</v>
          </cell>
          <cell r="K4121">
            <v>3</v>
          </cell>
          <cell r="M4121">
            <v>16.59</v>
          </cell>
        </row>
        <row r="4122">
          <cell r="D4122" t="str">
            <v>PICI</v>
          </cell>
          <cell r="E4122">
            <v>44408</v>
          </cell>
          <cell r="J4122">
            <v>19.36</v>
          </cell>
          <cell r="K4122">
            <v>6.91</v>
          </cell>
          <cell r="M4122">
            <v>34.93</v>
          </cell>
        </row>
        <row r="4123">
          <cell r="D4123" t="str">
            <v>PICI</v>
          </cell>
          <cell r="E4123">
            <v>44408</v>
          </cell>
          <cell r="J4123">
            <v>10</v>
          </cell>
          <cell r="K4123">
            <v>4.03</v>
          </cell>
          <cell r="M4123">
            <v>22.41</v>
          </cell>
        </row>
        <row r="4124">
          <cell r="D4124" t="str">
            <v>PICI</v>
          </cell>
          <cell r="E4124">
            <v>44408</v>
          </cell>
          <cell r="J4124">
            <v>31</v>
          </cell>
          <cell r="K4124">
            <v>9.68</v>
          </cell>
          <cell r="M4124">
            <v>48.93</v>
          </cell>
        </row>
        <row r="4125">
          <cell r="D4125" t="str">
            <v>PICI</v>
          </cell>
          <cell r="E4125">
            <v>44408</v>
          </cell>
          <cell r="J4125">
            <v>60</v>
          </cell>
          <cell r="K4125">
            <v>23.38</v>
          </cell>
          <cell r="M4125">
            <v>90.98</v>
          </cell>
        </row>
        <row r="4126">
          <cell r="D4126" t="str">
            <v>PICI</v>
          </cell>
          <cell r="E4126">
            <v>44408</v>
          </cell>
          <cell r="J4126">
            <v>58.9</v>
          </cell>
          <cell r="K4126">
            <v>16.11</v>
          </cell>
          <cell r="M4126">
            <v>82.59</v>
          </cell>
        </row>
        <row r="4127">
          <cell r="D4127" t="str">
            <v>PICI</v>
          </cell>
          <cell r="E4127">
            <v>44408</v>
          </cell>
          <cell r="J4127">
            <v>200</v>
          </cell>
          <cell r="K4127">
            <v>45.45</v>
          </cell>
          <cell r="M4127">
            <v>252.52</v>
          </cell>
        </row>
        <row r="4128">
          <cell r="D4128" t="str">
            <v>PICI</v>
          </cell>
          <cell r="E4128">
            <v>44408</v>
          </cell>
          <cell r="J4128">
            <v>42</v>
          </cell>
          <cell r="K4128">
            <v>10.85</v>
          </cell>
          <cell r="M4128">
            <v>58.75</v>
          </cell>
        </row>
        <row r="4129">
          <cell r="D4129" t="str">
            <v>PICI</v>
          </cell>
          <cell r="E4129">
            <v>44408</v>
          </cell>
          <cell r="J4129">
            <v>5.8</v>
          </cell>
          <cell r="K4129">
            <v>2.4300000000000002</v>
          </cell>
          <cell r="M4129">
            <v>13.5</v>
          </cell>
        </row>
        <row r="4130">
          <cell r="D4130" t="str">
            <v>PICI</v>
          </cell>
          <cell r="E4130">
            <v>44408</v>
          </cell>
          <cell r="J4130">
            <v>95.8</v>
          </cell>
          <cell r="K4130">
            <v>24.9</v>
          </cell>
          <cell r="M4130">
            <v>125.86</v>
          </cell>
        </row>
        <row r="4131">
          <cell r="D4131" t="str">
            <v>PICI</v>
          </cell>
          <cell r="E4131">
            <v>44408</v>
          </cell>
          <cell r="J4131">
            <v>104.9</v>
          </cell>
          <cell r="K4131">
            <v>27.06</v>
          </cell>
          <cell r="M4131">
            <v>136.79</v>
          </cell>
        </row>
        <row r="4132">
          <cell r="D4132" t="str">
            <v>PICI</v>
          </cell>
          <cell r="E4132">
            <v>44408</v>
          </cell>
          <cell r="J4132">
            <v>109.9</v>
          </cell>
          <cell r="K4132">
            <v>28.23</v>
          </cell>
          <cell r="M4132">
            <v>142.75</v>
          </cell>
        </row>
        <row r="4133">
          <cell r="D4133" t="str">
            <v>PICI</v>
          </cell>
          <cell r="E4133">
            <v>44408</v>
          </cell>
          <cell r="J4133">
            <v>9.9</v>
          </cell>
          <cell r="K4133">
            <v>3.15</v>
          </cell>
          <cell r="M4133">
            <v>17.510000000000002</v>
          </cell>
        </row>
        <row r="4134">
          <cell r="D4134" t="str">
            <v>PICI</v>
          </cell>
          <cell r="E4134">
            <v>44408</v>
          </cell>
          <cell r="J4134">
            <v>9.9</v>
          </cell>
          <cell r="K4134">
            <v>3.15</v>
          </cell>
          <cell r="M4134">
            <v>17.510000000000002</v>
          </cell>
        </row>
        <row r="4135">
          <cell r="D4135" t="str">
            <v>PICI</v>
          </cell>
          <cell r="E4135">
            <v>44408</v>
          </cell>
          <cell r="J4135">
            <v>4.7</v>
          </cell>
          <cell r="K4135">
            <v>1.87</v>
          </cell>
          <cell r="M4135">
            <v>10.39</v>
          </cell>
        </row>
        <row r="4136">
          <cell r="D4136" t="str">
            <v>PICI</v>
          </cell>
          <cell r="E4136">
            <v>44408</v>
          </cell>
          <cell r="J4136">
            <v>129.9</v>
          </cell>
          <cell r="K4136">
            <v>32.94</v>
          </cell>
          <cell r="M4136">
            <v>166.55</v>
          </cell>
        </row>
        <row r="4137">
          <cell r="D4137" t="str">
            <v>PICI</v>
          </cell>
          <cell r="E4137">
            <v>44408</v>
          </cell>
          <cell r="J4137">
            <v>50</v>
          </cell>
          <cell r="K4137">
            <v>11.33</v>
          </cell>
          <cell r="M4137">
            <v>62.96</v>
          </cell>
        </row>
        <row r="4138">
          <cell r="D4138" t="str">
            <v>PICI</v>
          </cell>
          <cell r="E4138">
            <v>44408</v>
          </cell>
          <cell r="J4138">
            <v>0</v>
          </cell>
          <cell r="K4138">
            <v>0</v>
          </cell>
          <cell r="M4138">
            <v>0</v>
          </cell>
        </row>
        <row r="4139">
          <cell r="D4139" t="str">
            <v>PICI</v>
          </cell>
          <cell r="E4139">
            <v>44408</v>
          </cell>
          <cell r="J4139">
            <v>0</v>
          </cell>
          <cell r="K4139">
            <v>0</v>
          </cell>
          <cell r="M4139">
            <v>0</v>
          </cell>
        </row>
        <row r="4140">
          <cell r="D4140" t="str">
            <v>PICI</v>
          </cell>
          <cell r="E4140">
            <v>44408</v>
          </cell>
          <cell r="J4140">
            <v>0</v>
          </cell>
          <cell r="K4140">
            <v>0</v>
          </cell>
          <cell r="M4140">
            <v>0</v>
          </cell>
        </row>
        <row r="4141">
          <cell r="D4141" t="str">
            <v>PICI</v>
          </cell>
          <cell r="E4141">
            <v>44408</v>
          </cell>
          <cell r="J4141">
            <v>0</v>
          </cell>
          <cell r="K4141">
            <v>0</v>
          </cell>
          <cell r="M4141">
            <v>0</v>
          </cell>
        </row>
        <row r="4142">
          <cell r="D4142" t="str">
            <v>PICI</v>
          </cell>
          <cell r="E4142">
            <v>44408</v>
          </cell>
          <cell r="J4142">
            <v>0</v>
          </cell>
          <cell r="K4142">
            <v>0</v>
          </cell>
          <cell r="M4142">
            <v>0</v>
          </cell>
        </row>
        <row r="4143">
          <cell r="D4143" t="str">
            <v>PICI</v>
          </cell>
          <cell r="E4143">
            <v>44408</v>
          </cell>
          <cell r="J4143">
            <v>59.9</v>
          </cell>
          <cell r="K4143">
            <v>44.5</v>
          </cell>
          <cell r="M4143">
            <v>86.94</v>
          </cell>
        </row>
        <row r="4144">
          <cell r="D4144" t="str">
            <v>PICI</v>
          </cell>
          <cell r="E4144">
            <v>44408</v>
          </cell>
          <cell r="J4144">
            <v>150</v>
          </cell>
          <cell r="K4144">
            <v>30.459899999999998</v>
          </cell>
          <cell r="M4144">
            <v>159.47999999999999</v>
          </cell>
        </row>
        <row r="4145">
          <cell r="D4145" t="str">
            <v>PICI</v>
          </cell>
          <cell r="E4145">
            <v>44408</v>
          </cell>
          <cell r="J4145">
            <v>200</v>
          </cell>
          <cell r="K4145">
            <v>30.4</v>
          </cell>
          <cell r="M4145">
            <v>168.7</v>
          </cell>
        </row>
        <row r="4146">
          <cell r="D4146" t="str">
            <v>PICI</v>
          </cell>
          <cell r="E4146">
            <v>44408</v>
          </cell>
          <cell r="J4146">
            <v>-72.430000000000007</v>
          </cell>
          <cell r="K4146">
            <v>0</v>
          </cell>
          <cell r="M4146">
            <v>-139.9</v>
          </cell>
        </row>
        <row r="4147">
          <cell r="D4147" t="str">
            <v>PICI</v>
          </cell>
          <cell r="E4147">
            <v>44408</v>
          </cell>
          <cell r="J4147">
            <v>-59.9</v>
          </cell>
          <cell r="K4147">
            <v>0</v>
          </cell>
          <cell r="M4147">
            <v>-139.9</v>
          </cell>
        </row>
        <row r="4148">
          <cell r="D4148" t="str">
            <v>PICI</v>
          </cell>
          <cell r="E4148">
            <v>44408</v>
          </cell>
          <cell r="J4148">
            <v>-55</v>
          </cell>
          <cell r="K4148">
            <v>0</v>
          </cell>
          <cell r="M4148">
            <v>-139.9</v>
          </cell>
        </row>
        <row r="4149">
          <cell r="D4149" t="str">
            <v>PICI</v>
          </cell>
          <cell r="E4149">
            <v>44408</v>
          </cell>
          <cell r="J4149">
            <v>-59.9</v>
          </cell>
          <cell r="K4149">
            <v>0</v>
          </cell>
          <cell r="M4149">
            <v>-179.9</v>
          </cell>
        </row>
        <row r="4150">
          <cell r="D4150" t="str">
            <v>PICI</v>
          </cell>
          <cell r="E4150">
            <v>44408</v>
          </cell>
          <cell r="J4150">
            <v>2346.3000000000002</v>
          </cell>
          <cell r="K4150">
            <v>485.50049999999999</v>
          </cell>
          <cell r="M4150">
            <v>2697.3</v>
          </cell>
        </row>
        <row r="4151">
          <cell r="D4151" t="str">
            <v>MARACANAÚ</v>
          </cell>
          <cell r="E4151">
            <v>44408</v>
          </cell>
          <cell r="J4151">
            <v>2397</v>
          </cell>
          <cell r="K4151">
            <v>1721.1106</v>
          </cell>
          <cell r="M4151">
            <v>8308.24</v>
          </cell>
        </row>
        <row r="4152">
          <cell r="D4152" t="str">
            <v>MARACANAÚ</v>
          </cell>
          <cell r="E4152">
            <v>44408</v>
          </cell>
          <cell r="J4152">
            <v>1677.9</v>
          </cell>
          <cell r="K4152">
            <v>966.30029999999999</v>
          </cell>
          <cell r="M4152">
            <v>5117.28</v>
          </cell>
        </row>
        <row r="4153">
          <cell r="D4153" t="str">
            <v>MARACANAÚ</v>
          </cell>
          <cell r="E4153">
            <v>44408</v>
          </cell>
          <cell r="J4153">
            <v>958.80000000000007</v>
          </cell>
          <cell r="K4153">
            <v>531.96</v>
          </cell>
          <cell r="M4153">
            <v>2954.64</v>
          </cell>
        </row>
        <row r="4154">
          <cell r="D4154" t="str">
            <v>MARACANAÚ</v>
          </cell>
          <cell r="E4154">
            <v>44408</v>
          </cell>
          <cell r="J4154">
            <v>1198.8000000000002</v>
          </cell>
          <cell r="K4154">
            <v>665.28</v>
          </cell>
          <cell r="M4154">
            <v>3276.4800000000005</v>
          </cell>
        </row>
        <row r="4155">
          <cell r="D4155" t="str">
            <v>MARACANAÚ</v>
          </cell>
          <cell r="E4155">
            <v>44408</v>
          </cell>
          <cell r="J4155">
            <v>1008</v>
          </cell>
          <cell r="K4155">
            <v>515.79989999999998</v>
          </cell>
          <cell r="M4155">
            <v>2863.35</v>
          </cell>
        </row>
        <row r="4156">
          <cell r="D4156" t="str">
            <v>MARACANAÚ</v>
          </cell>
          <cell r="E4156">
            <v>44408</v>
          </cell>
          <cell r="J4156">
            <v>489.30000000000007</v>
          </cell>
          <cell r="K4156">
            <v>302.26979999999998</v>
          </cell>
          <cell r="M4156">
            <v>1679.3</v>
          </cell>
        </row>
        <row r="4157">
          <cell r="D4157" t="str">
            <v>MARACANAÚ</v>
          </cell>
          <cell r="E4157">
            <v>44408</v>
          </cell>
          <cell r="J4157">
            <v>4071</v>
          </cell>
          <cell r="K4157">
            <v>1060.9085</v>
          </cell>
          <cell r="M4157">
            <v>5894.1</v>
          </cell>
        </row>
        <row r="4158">
          <cell r="D4158" t="str">
            <v>MARACANAÚ</v>
          </cell>
          <cell r="E4158">
            <v>44408</v>
          </cell>
          <cell r="J4158">
            <v>423</v>
          </cell>
          <cell r="K4158">
            <v>314.8698</v>
          </cell>
          <cell r="M4158">
            <v>1499.4</v>
          </cell>
        </row>
        <row r="4159">
          <cell r="D4159" t="str">
            <v>MARACANAÚ</v>
          </cell>
          <cell r="E4159">
            <v>44408</v>
          </cell>
          <cell r="J4159">
            <v>528</v>
          </cell>
          <cell r="K4159">
            <v>268.73</v>
          </cell>
          <cell r="M4159">
            <v>1491.8200000000002</v>
          </cell>
        </row>
        <row r="4160">
          <cell r="D4160" t="str">
            <v>MARACANAÚ</v>
          </cell>
          <cell r="E4160">
            <v>44408</v>
          </cell>
          <cell r="J4160">
            <v>3657</v>
          </cell>
          <cell r="K4160">
            <v>952.17149999999992</v>
          </cell>
          <cell r="M4160">
            <v>5289.93</v>
          </cell>
        </row>
        <row r="4161">
          <cell r="D4161" t="str">
            <v>MARACANAÚ</v>
          </cell>
          <cell r="E4161">
            <v>44408</v>
          </cell>
          <cell r="J4161">
            <v>389.40000000000003</v>
          </cell>
          <cell r="K4161">
            <v>388.63019999999995</v>
          </cell>
          <cell r="M4161">
            <v>1439.4</v>
          </cell>
        </row>
        <row r="4162">
          <cell r="D4162" t="str">
            <v>MARACANAÚ</v>
          </cell>
          <cell r="E4162">
            <v>44408</v>
          </cell>
          <cell r="J4162">
            <v>349.5</v>
          </cell>
          <cell r="K4162">
            <v>210.73000000000002</v>
          </cell>
          <cell r="M4162">
            <v>1170.6999999999998</v>
          </cell>
        </row>
        <row r="4163">
          <cell r="D4163" t="str">
            <v>MARACANAÚ</v>
          </cell>
          <cell r="E4163">
            <v>44408</v>
          </cell>
          <cell r="J4163">
            <v>544.23</v>
          </cell>
          <cell r="K4163">
            <v>249.24960000000002</v>
          </cell>
          <cell r="M4163">
            <v>1382.1299999999999</v>
          </cell>
        </row>
        <row r="4164">
          <cell r="D4164" t="str">
            <v>MARACANAÚ</v>
          </cell>
          <cell r="E4164">
            <v>44408</v>
          </cell>
          <cell r="J4164">
            <v>471.68999999999994</v>
          </cell>
          <cell r="K4164">
            <v>218.06010000000001</v>
          </cell>
          <cell r="M4164">
            <v>1211.4900000000002</v>
          </cell>
        </row>
        <row r="4165">
          <cell r="D4165" t="str">
            <v>MARACANAÚ</v>
          </cell>
          <cell r="E4165">
            <v>44408</v>
          </cell>
          <cell r="J4165">
            <v>518.04</v>
          </cell>
          <cell r="K4165">
            <v>293.8698</v>
          </cell>
          <cell r="M4165">
            <v>1331.64</v>
          </cell>
        </row>
        <row r="4166">
          <cell r="D4166" t="str">
            <v>MARACANAÚ</v>
          </cell>
          <cell r="E4166">
            <v>44408</v>
          </cell>
          <cell r="J4166">
            <v>150</v>
          </cell>
          <cell r="K4166">
            <v>124.3599</v>
          </cell>
          <cell r="M4166">
            <v>690.90000000000009</v>
          </cell>
        </row>
        <row r="4167">
          <cell r="D4167" t="str">
            <v>MARACANAÚ</v>
          </cell>
          <cell r="E4167">
            <v>44408</v>
          </cell>
          <cell r="J4167">
            <v>233.70000000000002</v>
          </cell>
          <cell r="K4167">
            <v>140.34</v>
          </cell>
          <cell r="M4167">
            <v>779.69999999999993</v>
          </cell>
        </row>
        <row r="4168">
          <cell r="D4168" t="str">
            <v>MARACANAÚ</v>
          </cell>
          <cell r="E4168">
            <v>44408</v>
          </cell>
          <cell r="J4168">
            <v>269.70000000000005</v>
          </cell>
          <cell r="K4168">
            <v>140.34</v>
          </cell>
          <cell r="M4168">
            <v>779.69999999999993</v>
          </cell>
        </row>
        <row r="4169">
          <cell r="D4169" t="str">
            <v>MARACANAÚ</v>
          </cell>
          <cell r="E4169">
            <v>44408</v>
          </cell>
          <cell r="J4169">
            <v>342</v>
          </cell>
          <cell r="K4169">
            <v>145.5498</v>
          </cell>
          <cell r="M4169">
            <v>808.62000000000012</v>
          </cell>
        </row>
        <row r="4170">
          <cell r="D4170" t="str">
            <v>MARACANAÚ</v>
          </cell>
          <cell r="E4170">
            <v>44408</v>
          </cell>
          <cell r="J4170">
            <v>414</v>
          </cell>
          <cell r="K4170">
            <v>157.60980000000001</v>
          </cell>
          <cell r="M4170">
            <v>869.40000000000009</v>
          </cell>
        </row>
        <row r="4171">
          <cell r="D4171" t="str">
            <v>MARACANAÚ</v>
          </cell>
          <cell r="E4171">
            <v>44408</v>
          </cell>
          <cell r="J4171">
            <v>524.30000000000007</v>
          </cell>
          <cell r="K4171">
            <v>176.2698</v>
          </cell>
          <cell r="M4171">
            <v>979.30000000000007</v>
          </cell>
        </row>
        <row r="4172">
          <cell r="D4172" t="str">
            <v>MARACANAÚ</v>
          </cell>
          <cell r="E4172">
            <v>44408</v>
          </cell>
          <cell r="J4172">
            <v>12640</v>
          </cell>
          <cell r="K4172">
            <v>2891.424</v>
          </cell>
          <cell r="M4172">
            <v>15809.6</v>
          </cell>
        </row>
        <row r="4173">
          <cell r="D4173" t="str">
            <v>MARACANAÚ</v>
          </cell>
          <cell r="E4173">
            <v>44408</v>
          </cell>
          <cell r="J4173">
            <v>120</v>
          </cell>
          <cell r="K4173">
            <v>84.56</v>
          </cell>
          <cell r="M4173">
            <v>469.82</v>
          </cell>
        </row>
        <row r="4174">
          <cell r="D4174" t="str">
            <v>MARACANAÚ</v>
          </cell>
          <cell r="E4174">
            <v>44408</v>
          </cell>
          <cell r="J4174">
            <v>275</v>
          </cell>
          <cell r="K4174">
            <v>149.25</v>
          </cell>
          <cell r="M4174">
            <v>688.45</v>
          </cell>
        </row>
        <row r="4175">
          <cell r="D4175" t="str">
            <v>MARACANAÚ</v>
          </cell>
          <cell r="E4175">
            <v>44408</v>
          </cell>
          <cell r="J4175">
            <v>139.80000000000001</v>
          </cell>
          <cell r="K4175">
            <v>86.36</v>
          </cell>
          <cell r="M4175">
            <v>479.8</v>
          </cell>
        </row>
        <row r="4176">
          <cell r="D4176" t="str">
            <v>MARACANAÚ</v>
          </cell>
          <cell r="E4176">
            <v>44408</v>
          </cell>
          <cell r="J4176">
            <v>85.36</v>
          </cell>
          <cell r="K4176">
            <v>71.92</v>
          </cell>
          <cell r="M4176">
            <v>399.6</v>
          </cell>
        </row>
        <row r="4177">
          <cell r="D4177" t="str">
            <v>MARACANAÚ</v>
          </cell>
          <cell r="E4177">
            <v>44408</v>
          </cell>
          <cell r="J4177">
            <v>287.60000000000002</v>
          </cell>
          <cell r="K4177">
            <v>114.17</v>
          </cell>
          <cell r="M4177">
            <v>632.4</v>
          </cell>
        </row>
        <row r="4178">
          <cell r="D4178" t="str">
            <v>MARACANAÚ</v>
          </cell>
          <cell r="E4178">
            <v>44408</v>
          </cell>
          <cell r="J4178">
            <v>6004</v>
          </cell>
          <cell r="K4178">
            <v>1366.6168</v>
          </cell>
          <cell r="M4178">
            <v>7592.4000000000005</v>
          </cell>
        </row>
        <row r="4179">
          <cell r="D4179" t="str">
            <v>MARACANAÚ</v>
          </cell>
          <cell r="E4179">
            <v>44408</v>
          </cell>
          <cell r="J4179">
            <v>503.30000000000007</v>
          </cell>
          <cell r="K4179">
            <v>157.5</v>
          </cell>
          <cell r="M4179">
            <v>875</v>
          </cell>
        </row>
        <row r="4180">
          <cell r="D4180" t="str">
            <v>MARACANAÚ</v>
          </cell>
          <cell r="E4180">
            <v>44408</v>
          </cell>
          <cell r="J4180">
            <v>215.70000000000002</v>
          </cell>
          <cell r="K4180">
            <v>90.66</v>
          </cell>
          <cell r="M4180">
            <v>503.73</v>
          </cell>
        </row>
        <row r="4181">
          <cell r="D4181" t="str">
            <v>MARACANAÚ</v>
          </cell>
          <cell r="E4181">
            <v>44408</v>
          </cell>
          <cell r="J4181">
            <v>192</v>
          </cell>
          <cell r="K4181">
            <v>85.41</v>
          </cell>
          <cell r="M4181">
            <v>474.2</v>
          </cell>
        </row>
        <row r="4182">
          <cell r="D4182" t="str">
            <v>MARACANAÚ</v>
          </cell>
          <cell r="E4182">
            <v>44408</v>
          </cell>
          <cell r="J4182">
            <v>113.8</v>
          </cell>
          <cell r="K4182">
            <v>113.78</v>
          </cell>
          <cell r="M4182">
            <v>397.72</v>
          </cell>
        </row>
        <row r="4183">
          <cell r="D4183" t="str">
            <v>MARACANAÚ</v>
          </cell>
          <cell r="E4183">
            <v>44408</v>
          </cell>
          <cell r="J4183">
            <v>165</v>
          </cell>
          <cell r="K4183">
            <v>72.39</v>
          </cell>
          <cell r="M4183">
            <v>402.12</v>
          </cell>
        </row>
        <row r="4184">
          <cell r="D4184" t="str">
            <v>MARACANAÚ</v>
          </cell>
          <cell r="E4184">
            <v>44408</v>
          </cell>
          <cell r="J4184">
            <v>149.85000000000002</v>
          </cell>
          <cell r="K4184">
            <v>67.340100000000007</v>
          </cell>
          <cell r="M4184">
            <v>374.1</v>
          </cell>
        </row>
        <row r="4185">
          <cell r="D4185" t="str">
            <v>MARACANAÚ</v>
          </cell>
          <cell r="E4185">
            <v>44408</v>
          </cell>
          <cell r="J4185">
            <v>60</v>
          </cell>
          <cell r="K4185">
            <v>44.98</v>
          </cell>
          <cell r="M4185">
            <v>249.9</v>
          </cell>
        </row>
        <row r="4186">
          <cell r="D4186" t="str">
            <v>MARACANAÚ</v>
          </cell>
          <cell r="E4186">
            <v>44408</v>
          </cell>
          <cell r="J4186">
            <v>60</v>
          </cell>
          <cell r="K4186">
            <v>44.98</v>
          </cell>
          <cell r="M4186">
            <v>249.9</v>
          </cell>
        </row>
        <row r="4187">
          <cell r="D4187" t="str">
            <v>MARACANAÚ</v>
          </cell>
          <cell r="E4187">
            <v>44408</v>
          </cell>
          <cell r="J4187">
            <v>60</v>
          </cell>
          <cell r="K4187">
            <v>44.98</v>
          </cell>
          <cell r="M4187">
            <v>249.9</v>
          </cell>
        </row>
        <row r="4188">
          <cell r="D4188" t="str">
            <v>MARACANAÚ</v>
          </cell>
          <cell r="E4188">
            <v>44408</v>
          </cell>
          <cell r="J4188">
            <v>133.80000000000001</v>
          </cell>
          <cell r="K4188">
            <v>61.16</v>
          </cell>
          <cell r="M4188">
            <v>339.8</v>
          </cell>
        </row>
        <row r="4189">
          <cell r="D4189" t="str">
            <v>MARACANAÚ</v>
          </cell>
          <cell r="E4189">
            <v>44408</v>
          </cell>
          <cell r="J4189">
            <v>194.70000000000002</v>
          </cell>
          <cell r="K4189">
            <v>73.02</v>
          </cell>
          <cell r="M4189">
            <v>405.72</v>
          </cell>
        </row>
        <row r="4190">
          <cell r="D4190" t="str">
            <v>MARACANAÚ</v>
          </cell>
          <cell r="E4190">
            <v>44408</v>
          </cell>
          <cell r="J4190">
            <v>374.5</v>
          </cell>
          <cell r="K4190">
            <v>112.5</v>
          </cell>
          <cell r="M4190">
            <v>625</v>
          </cell>
        </row>
        <row r="4191">
          <cell r="D4191" t="str">
            <v>MARACANAÚ</v>
          </cell>
          <cell r="E4191">
            <v>44408</v>
          </cell>
          <cell r="J4191">
            <v>170.7</v>
          </cell>
          <cell r="K4191">
            <v>67.5</v>
          </cell>
          <cell r="M4191">
            <v>375</v>
          </cell>
        </row>
        <row r="4192">
          <cell r="D4192" t="str">
            <v>MARACANAÚ</v>
          </cell>
          <cell r="E4192">
            <v>44408</v>
          </cell>
          <cell r="J4192">
            <v>690</v>
          </cell>
          <cell r="K4192">
            <v>179.82</v>
          </cell>
          <cell r="M4192">
            <v>999</v>
          </cell>
        </row>
        <row r="4193">
          <cell r="D4193" t="str">
            <v>MARACANAÚ</v>
          </cell>
          <cell r="E4193">
            <v>44408</v>
          </cell>
          <cell r="J4193">
            <v>119.69999999999999</v>
          </cell>
          <cell r="K4193">
            <v>53.94</v>
          </cell>
          <cell r="M4193">
            <v>299.70000000000005</v>
          </cell>
        </row>
        <row r="4194">
          <cell r="D4194" t="str">
            <v>MARACANAÚ</v>
          </cell>
          <cell r="E4194">
            <v>44408</v>
          </cell>
          <cell r="J4194">
            <v>138</v>
          </cell>
          <cell r="K4194">
            <v>59.21</v>
          </cell>
          <cell r="M4194">
            <v>321.45999999999998</v>
          </cell>
        </row>
        <row r="4195">
          <cell r="D4195" t="str">
            <v>MARACANAÚ</v>
          </cell>
          <cell r="E4195">
            <v>44408</v>
          </cell>
          <cell r="J4195">
            <v>50</v>
          </cell>
          <cell r="K4195">
            <v>38</v>
          </cell>
          <cell r="M4195">
            <v>211.11</v>
          </cell>
        </row>
        <row r="4196">
          <cell r="D4196" t="str">
            <v>MARACANAÚ</v>
          </cell>
          <cell r="E4196">
            <v>44408</v>
          </cell>
          <cell r="J4196">
            <v>64.900000000000006</v>
          </cell>
          <cell r="K4196">
            <v>40.78</v>
          </cell>
          <cell r="M4196">
            <v>225.78</v>
          </cell>
        </row>
        <row r="4197">
          <cell r="D4197" t="str">
            <v>MARACANAÚ</v>
          </cell>
          <cell r="E4197">
            <v>44408</v>
          </cell>
          <cell r="J4197">
            <v>67.5</v>
          </cell>
          <cell r="K4197">
            <v>39.96</v>
          </cell>
          <cell r="M4197">
            <v>222</v>
          </cell>
        </row>
        <row r="4198">
          <cell r="D4198" t="str">
            <v>MARACANAÚ</v>
          </cell>
          <cell r="E4198">
            <v>44408</v>
          </cell>
          <cell r="J4198">
            <v>104.82</v>
          </cell>
          <cell r="K4198">
            <v>47.34</v>
          </cell>
          <cell r="M4198">
            <v>263</v>
          </cell>
        </row>
        <row r="4199">
          <cell r="D4199" t="str">
            <v>MARACANAÚ</v>
          </cell>
          <cell r="E4199">
            <v>44408</v>
          </cell>
          <cell r="J4199">
            <v>106.22</v>
          </cell>
          <cell r="K4199">
            <v>46.76</v>
          </cell>
          <cell r="M4199">
            <v>259.8</v>
          </cell>
        </row>
        <row r="4200">
          <cell r="D4200" t="str">
            <v>MARACANAÚ</v>
          </cell>
          <cell r="E4200">
            <v>44408</v>
          </cell>
          <cell r="J4200">
            <v>99.99</v>
          </cell>
          <cell r="K4200">
            <v>45</v>
          </cell>
          <cell r="M4200">
            <v>249.98</v>
          </cell>
        </row>
        <row r="4201">
          <cell r="D4201" t="str">
            <v>MARACANAÚ</v>
          </cell>
          <cell r="E4201">
            <v>44408</v>
          </cell>
          <cell r="J4201">
            <v>114.94</v>
          </cell>
          <cell r="K4201">
            <v>48.14</v>
          </cell>
          <cell r="M4201">
            <v>266.26</v>
          </cell>
        </row>
        <row r="4202">
          <cell r="D4202" t="str">
            <v>MARACANAÚ</v>
          </cell>
          <cell r="E4202">
            <v>44408</v>
          </cell>
          <cell r="J4202">
            <v>119.6</v>
          </cell>
          <cell r="K4202">
            <v>48.81</v>
          </cell>
          <cell r="M4202">
            <v>271.2</v>
          </cell>
        </row>
        <row r="4203">
          <cell r="D4203" t="str">
            <v>MARACANAÚ</v>
          </cell>
          <cell r="E4203">
            <v>44408</v>
          </cell>
          <cell r="J4203">
            <v>95.8</v>
          </cell>
          <cell r="K4203">
            <v>43.16</v>
          </cell>
          <cell r="M4203">
            <v>239.8</v>
          </cell>
        </row>
        <row r="4204">
          <cell r="D4204" t="str">
            <v>MARACANAÚ</v>
          </cell>
          <cell r="E4204">
            <v>44408</v>
          </cell>
          <cell r="J4204">
            <v>129.9</v>
          </cell>
          <cell r="K4204">
            <v>50.38</v>
          </cell>
          <cell r="M4204">
            <v>279.89999999999998</v>
          </cell>
        </row>
        <row r="4205">
          <cell r="D4205" t="str">
            <v>MARACANAÚ</v>
          </cell>
          <cell r="E4205">
            <v>44408</v>
          </cell>
          <cell r="J4205">
            <v>72.900000000000006</v>
          </cell>
          <cell r="K4205">
            <v>37.78</v>
          </cell>
          <cell r="M4205">
            <v>209.9</v>
          </cell>
        </row>
        <row r="4206">
          <cell r="D4206" t="str">
            <v>MARACANAÚ</v>
          </cell>
          <cell r="E4206">
            <v>44408</v>
          </cell>
          <cell r="J4206">
            <v>99.9</v>
          </cell>
          <cell r="K4206">
            <v>43.18</v>
          </cell>
          <cell r="M4206">
            <v>239.9</v>
          </cell>
        </row>
        <row r="4207">
          <cell r="D4207" t="str">
            <v>MARACANAÚ</v>
          </cell>
          <cell r="E4207">
            <v>44408</v>
          </cell>
          <cell r="J4207">
            <v>92</v>
          </cell>
          <cell r="K4207">
            <v>41</v>
          </cell>
          <cell r="M4207">
            <v>227.82</v>
          </cell>
        </row>
        <row r="4208">
          <cell r="D4208" t="str">
            <v>MARACANAÚ</v>
          </cell>
          <cell r="E4208">
            <v>44408</v>
          </cell>
          <cell r="J4208">
            <v>119.69999999999999</v>
          </cell>
          <cell r="K4208">
            <v>46.92</v>
          </cell>
          <cell r="M4208">
            <v>260.70000000000005</v>
          </cell>
        </row>
        <row r="4209">
          <cell r="D4209" t="str">
            <v>MARACANAÚ</v>
          </cell>
          <cell r="E4209">
            <v>44408</v>
          </cell>
          <cell r="J4209">
            <v>113.8</v>
          </cell>
          <cell r="K4209">
            <v>45</v>
          </cell>
          <cell r="M4209">
            <v>250</v>
          </cell>
        </row>
        <row r="4210">
          <cell r="D4210" t="str">
            <v>MARACANAÚ</v>
          </cell>
          <cell r="E4210">
            <v>44408</v>
          </cell>
          <cell r="J4210">
            <v>113.8</v>
          </cell>
          <cell r="K4210">
            <v>45</v>
          </cell>
          <cell r="M4210">
            <v>250</v>
          </cell>
        </row>
        <row r="4211">
          <cell r="D4211" t="str">
            <v>MARACANAÚ</v>
          </cell>
          <cell r="E4211">
            <v>44408</v>
          </cell>
          <cell r="J4211">
            <v>57.599999999999994</v>
          </cell>
          <cell r="K4211">
            <v>31.86</v>
          </cell>
          <cell r="M4211">
            <v>177</v>
          </cell>
        </row>
        <row r="4212">
          <cell r="D4212" t="str">
            <v>MARACANAÚ</v>
          </cell>
          <cell r="E4212">
            <v>44408</v>
          </cell>
          <cell r="J4212">
            <v>211.5</v>
          </cell>
          <cell r="K4212">
            <v>64.86</v>
          </cell>
          <cell r="M4212">
            <v>359.58</v>
          </cell>
        </row>
        <row r="4213">
          <cell r="D4213" t="str">
            <v>MARACANAÚ</v>
          </cell>
          <cell r="E4213">
            <v>44408</v>
          </cell>
          <cell r="J4213">
            <v>66</v>
          </cell>
          <cell r="K4213">
            <v>31.66</v>
          </cell>
          <cell r="M4213">
            <v>175.91</v>
          </cell>
        </row>
        <row r="4214">
          <cell r="D4214" t="str">
            <v>MARACANAÚ</v>
          </cell>
          <cell r="E4214">
            <v>44408</v>
          </cell>
          <cell r="J4214">
            <v>54.9</v>
          </cell>
          <cell r="K4214">
            <v>28.78</v>
          </cell>
          <cell r="M4214">
            <v>159.9</v>
          </cell>
        </row>
        <row r="4215">
          <cell r="D4215" t="str">
            <v>MARACANAÚ</v>
          </cell>
          <cell r="E4215">
            <v>44408</v>
          </cell>
          <cell r="J4215">
            <v>79.8</v>
          </cell>
          <cell r="K4215">
            <v>34.159999999999997</v>
          </cell>
          <cell r="M4215">
            <v>189.82</v>
          </cell>
        </row>
        <row r="4216">
          <cell r="D4216" t="str">
            <v>MARACANAÚ</v>
          </cell>
          <cell r="E4216">
            <v>44408</v>
          </cell>
          <cell r="J4216">
            <v>132</v>
          </cell>
          <cell r="K4216">
            <v>45</v>
          </cell>
          <cell r="M4216">
            <v>250</v>
          </cell>
        </row>
        <row r="4217">
          <cell r="D4217" t="str">
            <v>MARACANAÚ</v>
          </cell>
          <cell r="E4217">
            <v>44408</v>
          </cell>
          <cell r="J4217">
            <v>132</v>
          </cell>
          <cell r="K4217">
            <v>45</v>
          </cell>
          <cell r="M4217">
            <v>250</v>
          </cell>
        </row>
        <row r="4218">
          <cell r="D4218" t="str">
            <v>MARACANAÚ</v>
          </cell>
          <cell r="E4218">
            <v>44408</v>
          </cell>
          <cell r="J4218">
            <v>132</v>
          </cell>
          <cell r="K4218">
            <v>45</v>
          </cell>
          <cell r="M4218">
            <v>250</v>
          </cell>
        </row>
        <row r="4219">
          <cell r="D4219" t="str">
            <v>MARACANAÚ</v>
          </cell>
          <cell r="E4219">
            <v>44408</v>
          </cell>
          <cell r="J4219">
            <v>66.900000000000006</v>
          </cell>
          <cell r="K4219">
            <v>30.58</v>
          </cell>
          <cell r="M4219">
            <v>169.9</v>
          </cell>
        </row>
        <row r="4220">
          <cell r="D4220" t="str">
            <v>MARACANAÚ</v>
          </cell>
          <cell r="E4220">
            <v>44408</v>
          </cell>
          <cell r="J4220">
            <v>237</v>
          </cell>
          <cell r="K4220">
            <v>67.5</v>
          </cell>
          <cell r="M4220">
            <v>375</v>
          </cell>
        </row>
        <row r="4221">
          <cell r="D4221" t="str">
            <v>MARACANAÚ</v>
          </cell>
          <cell r="E4221">
            <v>44408</v>
          </cell>
          <cell r="J4221">
            <v>50</v>
          </cell>
          <cell r="K4221">
            <v>26.41</v>
          </cell>
          <cell r="M4221">
            <v>146.69999999999999</v>
          </cell>
        </row>
        <row r="4222">
          <cell r="D4222" t="str">
            <v>MARACANAÚ</v>
          </cell>
          <cell r="E4222">
            <v>44408</v>
          </cell>
          <cell r="J4222">
            <v>69.900000000000006</v>
          </cell>
          <cell r="K4222">
            <v>30.58</v>
          </cell>
          <cell r="M4222">
            <v>169.9</v>
          </cell>
        </row>
        <row r="4223">
          <cell r="D4223" t="str">
            <v>MARACANAÚ</v>
          </cell>
          <cell r="E4223">
            <v>44408</v>
          </cell>
          <cell r="J4223">
            <v>62.91</v>
          </cell>
          <cell r="K4223">
            <v>28.78</v>
          </cell>
          <cell r="M4223">
            <v>159.9</v>
          </cell>
        </row>
        <row r="4224">
          <cell r="D4224" t="str">
            <v>MARACANAÚ</v>
          </cell>
          <cell r="E4224">
            <v>44408</v>
          </cell>
          <cell r="J4224">
            <v>119.9</v>
          </cell>
          <cell r="K4224">
            <v>41.17</v>
          </cell>
          <cell r="M4224">
            <v>228.71</v>
          </cell>
        </row>
        <row r="4225">
          <cell r="D4225" t="str">
            <v>MARACANAÚ</v>
          </cell>
          <cell r="E4225">
            <v>44408</v>
          </cell>
          <cell r="J4225">
            <v>56.05</v>
          </cell>
          <cell r="K4225">
            <v>26.98</v>
          </cell>
          <cell r="M4225">
            <v>149.9</v>
          </cell>
        </row>
        <row r="4226">
          <cell r="D4226" t="str">
            <v>MARACANAÚ</v>
          </cell>
          <cell r="E4226">
            <v>44408</v>
          </cell>
          <cell r="J4226">
            <v>104.85000000000001</v>
          </cell>
          <cell r="K4226">
            <v>37.460100000000004</v>
          </cell>
          <cell r="M4226">
            <v>208.04999999999998</v>
          </cell>
        </row>
        <row r="4227">
          <cell r="D4227" t="str">
            <v>MARACANAÚ</v>
          </cell>
          <cell r="E4227">
            <v>44408</v>
          </cell>
          <cell r="J4227">
            <v>57.7</v>
          </cell>
          <cell r="K4227">
            <v>27.09</v>
          </cell>
          <cell r="M4227">
            <v>150.5</v>
          </cell>
        </row>
        <row r="4228">
          <cell r="D4228" t="str">
            <v>MARACANAÚ</v>
          </cell>
          <cell r="E4228">
            <v>44408</v>
          </cell>
          <cell r="J4228">
            <v>57.86</v>
          </cell>
          <cell r="K4228">
            <v>26.98</v>
          </cell>
          <cell r="M4228">
            <v>149.9</v>
          </cell>
        </row>
        <row r="4229">
          <cell r="D4229" t="str">
            <v>MARACANAÚ</v>
          </cell>
          <cell r="E4229">
            <v>44408</v>
          </cell>
          <cell r="J4229">
            <v>69.900000000000006</v>
          </cell>
          <cell r="K4229">
            <v>33.22</v>
          </cell>
          <cell r="M4229">
            <v>167.93</v>
          </cell>
        </row>
        <row r="4230">
          <cell r="D4230" t="str">
            <v>MARACANAÚ</v>
          </cell>
          <cell r="E4230">
            <v>44408</v>
          </cell>
          <cell r="J4230">
            <v>58.3</v>
          </cell>
          <cell r="K4230">
            <v>27.089700000000001</v>
          </cell>
          <cell r="M4230">
            <v>149.49</v>
          </cell>
        </row>
        <row r="4231">
          <cell r="D4231" t="str">
            <v>MARACANAÚ</v>
          </cell>
          <cell r="E4231">
            <v>44408</v>
          </cell>
          <cell r="J4231">
            <v>63</v>
          </cell>
          <cell r="K4231">
            <v>27.09</v>
          </cell>
          <cell r="M4231">
            <v>150.5</v>
          </cell>
        </row>
        <row r="4232">
          <cell r="D4232" t="str">
            <v>MARACANAÚ</v>
          </cell>
          <cell r="E4232">
            <v>44408</v>
          </cell>
          <cell r="J4232">
            <v>69</v>
          </cell>
          <cell r="K4232">
            <v>28.35</v>
          </cell>
          <cell r="M4232">
            <v>157.5</v>
          </cell>
        </row>
        <row r="4233">
          <cell r="D4233" t="str">
            <v>MARACANAÚ</v>
          </cell>
          <cell r="E4233">
            <v>44408</v>
          </cell>
          <cell r="J4233">
            <v>79.8</v>
          </cell>
          <cell r="K4233">
            <v>30.42</v>
          </cell>
          <cell r="M4233">
            <v>169</v>
          </cell>
        </row>
        <row r="4234">
          <cell r="D4234" t="str">
            <v>MARACANAÚ</v>
          </cell>
          <cell r="E4234">
            <v>44408</v>
          </cell>
          <cell r="J4234">
            <v>89.7</v>
          </cell>
          <cell r="K4234">
            <v>32.36</v>
          </cell>
          <cell r="M4234">
            <v>179.8</v>
          </cell>
        </row>
        <row r="4235">
          <cell r="D4235" t="str">
            <v>MARACANAÚ</v>
          </cell>
          <cell r="E4235">
            <v>44408</v>
          </cell>
          <cell r="J4235">
            <v>58</v>
          </cell>
          <cell r="K4235">
            <v>25.16</v>
          </cell>
          <cell r="M4235">
            <v>139.80000000000001</v>
          </cell>
        </row>
        <row r="4236">
          <cell r="D4236" t="str">
            <v>MARACANAÚ</v>
          </cell>
          <cell r="E4236">
            <v>44408</v>
          </cell>
          <cell r="J4236">
            <v>1501</v>
          </cell>
          <cell r="K4236">
            <v>341.64090000000004</v>
          </cell>
          <cell r="M4236">
            <v>1898.1000000000001</v>
          </cell>
        </row>
        <row r="4237">
          <cell r="D4237" t="str">
            <v>MARACANAÚ</v>
          </cell>
          <cell r="E4237">
            <v>44408</v>
          </cell>
          <cell r="J4237">
            <v>59.9</v>
          </cell>
          <cell r="K4237">
            <v>25.18</v>
          </cell>
          <cell r="M4237">
            <v>139.9</v>
          </cell>
        </row>
        <row r="4238">
          <cell r="D4238" t="str">
            <v>MARACANAÚ</v>
          </cell>
          <cell r="E4238">
            <v>44408</v>
          </cell>
          <cell r="J4238">
            <v>52.5</v>
          </cell>
          <cell r="K4238">
            <v>23.4101</v>
          </cell>
          <cell r="M4238">
            <v>130.13</v>
          </cell>
        </row>
        <row r="4239">
          <cell r="D4239" t="str">
            <v>MARACANAÚ</v>
          </cell>
          <cell r="E4239">
            <v>44408</v>
          </cell>
          <cell r="J4239">
            <v>53.9</v>
          </cell>
          <cell r="K4239">
            <v>23.34</v>
          </cell>
          <cell r="M4239">
            <v>128.85</v>
          </cell>
        </row>
        <row r="4240">
          <cell r="D4240" t="str">
            <v>MARACANAÚ</v>
          </cell>
          <cell r="E4240">
            <v>44408</v>
          </cell>
          <cell r="J4240">
            <v>71.699999999999989</v>
          </cell>
          <cell r="K4240">
            <v>26.94</v>
          </cell>
          <cell r="M4240">
            <v>149.69999999999999</v>
          </cell>
        </row>
        <row r="4241">
          <cell r="D4241" t="str">
            <v>MARACANAÚ</v>
          </cell>
          <cell r="E4241">
            <v>44408</v>
          </cell>
          <cell r="J4241">
            <v>33.24</v>
          </cell>
          <cell r="K4241">
            <v>17.96</v>
          </cell>
          <cell r="M4241">
            <v>99.8</v>
          </cell>
        </row>
        <row r="4242">
          <cell r="D4242" t="str">
            <v>MARACANAÚ</v>
          </cell>
          <cell r="E4242">
            <v>44408</v>
          </cell>
          <cell r="J4242">
            <v>49.9</v>
          </cell>
          <cell r="K4242">
            <v>21.58</v>
          </cell>
          <cell r="M4242">
            <v>119.9</v>
          </cell>
        </row>
        <row r="4243">
          <cell r="D4243" t="str">
            <v>MARACANAÚ</v>
          </cell>
          <cell r="E4243">
            <v>44408</v>
          </cell>
          <cell r="J4243">
            <v>58.9</v>
          </cell>
          <cell r="K4243">
            <v>23.38</v>
          </cell>
          <cell r="M4243">
            <v>129.9</v>
          </cell>
        </row>
        <row r="4244">
          <cell r="D4244" t="str">
            <v>MARACANAÚ</v>
          </cell>
          <cell r="E4244">
            <v>44408</v>
          </cell>
          <cell r="J4244">
            <v>58.9</v>
          </cell>
          <cell r="K4244">
            <v>23.38</v>
          </cell>
          <cell r="M4244">
            <v>129.9</v>
          </cell>
        </row>
        <row r="4245">
          <cell r="D4245" t="str">
            <v>MARACANAÚ</v>
          </cell>
          <cell r="E4245">
            <v>44408</v>
          </cell>
          <cell r="J4245">
            <v>62</v>
          </cell>
          <cell r="K4245">
            <v>23.9</v>
          </cell>
          <cell r="M4245">
            <v>132.82</v>
          </cell>
        </row>
        <row r="4246">
          <cell r="D4246" t="str">
            <v>MARACANAÚ</v>
          </cell>
          <cell r="E4246">
            <v>44408</v>
          </cell>
          <cell r="J4246">
            <v>56.9</v>
          </cell>
          <cell r="K4246">
            <v>22.96</v>
          </cell>
          <cell r="M4246">
            <v>126.35</v>
          </cell>
        </row>
        <row r="4247">
          <cell r="D4247" t="str">
            <v>MARACANAÚ</v>
          </cell>
          <cell r="E4247">
            <v>44408</v>
          </cell>
          <cell r="J4247">
            <v>55</v>
          </cell>
          <cell r="K4247">
            <v>22.16</v>
          </cell>
          <cell r="M4247">
            <v>123.11</v>
          </cell>
        </row>
        <row r="4248">
          <cell r="D4248" t="str">
            <v>MARACANAÚ</v>
          </cell>
          <cell r="E4248">
            <v>44408</v>
          </cell>
          <cell r="J4248">
            <v>56.9</v>
          </cell>
          <cell r="K4248">
            <v>22.5</v>
          </cell>
          <cell r="M4248">
            <v>125</v>
          </cell>
        </row>
        <row r="4249">
          <cell r="D4249" t="str">
            <v>MARACANAÚ</v>
          </cell>
          <cell r="E4249">
            <v>44408</v>
          </cell>
          <cell r="J4249">
            <v>56.9</v>
          </cell>
          <cell r="K4249">
            <v>22.5</v>
          </cell>
          <cell r="M4249">
            <v>125</v>
          </cell>
        </row>
        <row r="4250">
          <cell r="D4250" t="str">
            <v>MARACANAÚ</v>
          </cell>
          <cell r="E4250">
            <v>44408</v>
          </cell>
          <cell r="J4250">
            <v>28.799999999999997</v>
          </cell>
          <cell r="K4250">
            <v>15.93</v>
          </cell>
          <cell r="M4250">
            <v>88.5</v>
          </cell>
        </row>
        <row r="4251">
          <cell r="D4251" t="str">
            <v>MARACANAÚ</v>
          </cell>
          <cell r="E4251">
            <v>44408</v>
          </cell>
          <cell r="J4251">
            <v>53.11</v>
          </cell>
          <cell r="K4251">
            <v>21.04</v>
          </cell>
          <cell r="M4251">
            <v>116.91</v>
          </cell>
        </row>
        <row r="4252">
          <cell r="D4252" t="str">
            <v>MARACANAÚ</v>
          </cell>
          <cell r="E4252">
            <v>44408</v>
          </cell>
          <cell r="J4252">
            <v>58.9</v>
          </cell>
          <cell r="K4252">
            <v>24.91</v>
          </cell>
          <cell r="M4252">
            <v>125.93</v>
          </cell>
        </row>
        <row r="4253">
          <cell r="D4253" t="str">
            <v>MARACANAÚ</v>
          </cell>
          <cell r="E4253">
            <v>44408</v>
          </cell>
          <cell r="J4253">
            <v>25.98</v>
          </cell>
          <cell r="K4253">
            <v>14.36</v>
          </cell>
          <cell r="M4253">
            <v>79.8</v>
          </cell>
        </row>
        <row r="4254">
          <cell r="D4254" t="str">
            <v>MARACANAÚ</v>
          </cell>
          <cell r="E4254">
            <v>44408</v>
          </cell>
          <cell r="J4254">
            <v>28.200000000000003</v>
          </cell>
          <cell r="K4254">
            <v>14.940000000000001</v>
          </cell>
          <cell r="M4254">
            <v>82.38</v>
          </cell>
        </row>
        <row r="4255">
          <cell r="D4255" t="str">
            <v>MARACANAÚ</v>
          </cell>
          <cell r="E4255">
            <v>44408</v>
          </cell>
          <cell r="J4255">
            <v>55.44</v>
          </cell>
          <cell r="K4255">
            <v>20.48</v>
          </cell>
          <cell r="M4255">
            <v>113.82</v>
          </cell>
        </row>
        <row r="4256">
          <cell r="D4256" t="str">
            <v>MARACANAÚ</v>
          </cell>
          <cell r="E4256">
            <v>44408</v>
          </cell>
          <cell r="J4256">
            <v>35.9</v>
          </cell>
          <cell r="K4256">
            <v>16.18</v>
          </cell>
          <cell r="M4256">
            <v>89.9</v>
          </cell>
        </row>
        <row r="4257">
          <cell r="D4257" t="str">
            <v>MARACANAÚ</v>
          </cell>
          <cell r="E4257">
            <v>44408</v>
          </cell>
          <cell r="J4257">
            <v>66</v>
          </cell>
          <cell r="K4257">
            <v>22.5</v>
          </cell>
          <cell r="M4257">
            <v>125</v>
          </cell>
        </row>
        <row r="4258">
          <cell r="D4258" t="str">
            <v>MARACANAÚ</v>
          </cell>
          <cell r="E4258">
            <v>44408</v>
          </cell>
          <cell r="J4258">
            <v>66</v>
          </cell>
          <cell r="K4258">
            <v>22.5</v>
          </cell>
          <cell r="M4258">
            <v>125</v>
          </cell>
        </row>
        <row r="4259">
          <cell r="D4259" t="str">
            <v>MARACANAÚ</v>
          </cell>
          <cell r="E4259">
            <v>44408</v>
          </cell>
          <cell r="J4259">
            <v>66</v>
          </cell>
          <cell r="K4259">
            <v>22.5</v>
          </cell>
          <cell r="M4259">
            <v>125</v>
          </cell>
        </row>
        <row r="4260">
          <cell r="D4260" t="str">
            <v>MARACANAÚ</v>
          </cell>
          <cell r="E4260">
            <v>44408</v>
          </cell>
          <cell r="J4260">
            <v>29.9</v>
          </cell>
          <cell r="K4260">
            <v>14.38</v>
          </cell>
          <cell r="M4260">
            <v>79.900000000000006</v>
          </cell>
        </row>
        <row r="4261">
          <cell r="D4261" t="str">
            <v>MARACANAÚ</v>
          </cell>
          <cell r="E4261">
            <v>44408</v>
          </cell>
          <cell r="J4261">
            <v>47.8</v>
          </cell>
          <cell r="K4261">
            <v>17.96</v>
          </cell>
          <cell r="M4261">
            <v>99.8</v>
          </cell>
        </row>
        <row r="4262">
          <cell r="D4262" t="str">
            <v>MARACANAÚ</v>
          </cell>
          <cell r="E4262">
            <v>44408</v>
          </cell>
          <cell r="J4262">
            <v>40</v>
          </cell>
          <cell r="K4262">
            <v>15.82</v>
          </cell>
          <cell r="M4262">
            <v>87.91</v>
          </cell>
        </row>
        <row r="4263">
          <cell r="D4263" t="str">
            <v>MARACANAÚ</v>
          </cell>
          <cell r="E4263">
            <v>44408</v>
          </cell>
          <cell r="J4263">
            <v>35.9</v>
          </cell>
          <cell r="K4263">
            <v>14.86</v>
          </cell>
          <cell r="M4263">
            <v>81.900000000000006</v>
          </cell>
        </row>
        <row r="4264">
          <cell r="D4264" t="str">
            <v>MARACANAÚ</v>
          </cell>
          <cell r="E4264">
            <v>44408</v>
          </cell>
          <cell r="J4264">
            <v>42.9</v>
          </cell>
          <cell r="K4264">
            <v>16.18</v>
          </cell>
          <cell r="M4264">
            <v>89.91</v>
          </cell>
        </row>
        <row r="4265">
          <cell r="D4265" t="str">
            <v>MARACANAÚ</v>
          </cell>
          <cell r="E4265">
            <v>44408</v>
          </cell>
          <cell r="J4265">
            <v>35</v>
          </cell>
          <cell r="K4265">
            <v>14.38</v>
          </cell>
          <cell r="M4265">
            <v>79.900000000000006</v>
          </cell>
        </row>
        <row r="4266">
          <cell r="D4266" t="str">
            <v>MARACANAÚ</v>
          </cell>
          <cell r="E4266">
            <v>44408</v>
          </cell>
          <cell r="J4266">
            <v>35</v>
          </cell>
          <cell r="K4266">
            <v>14.38</v>
          </cell>
          <cell r="M4266">
            <v>79.900000000000006</v>
          </cell>
        </row>
        <row r="4267">
          <cell r="D4267" t="str">
            <v>MARACANAÚ</v>
          </cell>
          <cell r="E4267">
            <v>44408</v>
          </cell>
          <cell r="J4267">
            <v>26.9</v>
          </cell>
          <cell r="K4267">
            <v>12.58</v>
          </cell>
          <cell r="M4267">
            <v>69.900000000000006</v>
          </cell>
        </row>
        <row r="4268">
          <cell r="D4268" t="str">
            <v>MARACANAÚ</v>
          </cell>
          <cell r="E4268">
            <v>44408</v>
          </cell>
          <cell r="J4268">
            <v>27.9</v>
          </cell>
          <cell r="K4268">
            <v>12.58</v>
          </cell>
          <cell r="M4268">
            <v>69.900000000000006</v>
          </cell>
        </row>
        <row r="4269">
          <cell r="D4269" t="str">
            <v>MARACANAÚ</v>
          </cell>
          <cell r="E4269">
            <v>44408</v>
          </cell>
          <cell r="J4269">
            <v>26.97</v>
          </cell>
          <cell r="K4269">
            <v>12.36</v>
          </cell>
          <cell r="M4269">
            <v>68.699999999999989</v>
          </cell>
        </row>
        <row r="4270">
          <cell r="D4270" t="str">
            <v>MARACANAÚ</v>
          </cell>
          <cell r="E4270">
            <v>44408</v>
          </cell>
          <cell r="J4270">
            <v>52.9</v>
          </cell>
          <cell r="K4270">
            <v>17.8</v>
          </cell>
          <cell r="M4270">
            <v>98.91</v>
          </cell>
        </row>
        <row r="4271">
          <cell r="D4271" t="str">
            <v>MARACANAÚ</v>
          </cell>
          <cell r="E4271">
            <v>44408</v>
          </cell>
          <cell r="J4271">
            <v>20</v>
          </cell>
          <cell r="K4271">
            <v>10.48</v>
          </cell>
          <cell r="M4271">
            <v>58.2</v>
          </cell>
        </row>
        <row r="4272">
          <cell r="D4272" t="str">
            <v>MARACANAÚ</v>
          </cell>
          <cell r="E4272">
            <v>44408</v>
          </cell>
          <cell r="J4272">
            <v>19.2</v>
          </cell>
          <cell r="K4272">
            <v>10.26</v>
          </cell>
          <cell r="M4272">
            <v>57</v>
          </cell>
        </row>
        <row r="4273">
          <cell r="D4273" t="str">
            <v>MARACANAÚ</v>
          </cell>
          <cell r="E4273">
            <v>44408</v>
          </cell>
          <cell r="J4273">
            <v>47.21</v>
          </cell>
          <cell r="K4273">
            <v>16.18</v>
          </cell>
          <cell r="M4273">
            <v>89.91</v>
          </cell>
        </row>
        <row r="4274">
          <cell r="D4274" t="str">
            <v>MARACANAÚ</v>
          </cell>
          <cell r="E4274">
            <v>44408</v>
          </cell>
          <cell r="J4274">
            <v>15.2</v>
          </cell>
          <cell r="K4274">
            <v>8.98</v>
          </cell>
          <cell r="M4274">
            <v>49.9</v>
          </cell>
        </row>
        <row r="4275">
          <cell r="D4275" t="str">
            <v>MARACANAÚ</v>
          </cell>
          <cell r="E4275">
            <v>44408</v>
          </cell>
          <cell r="J4275">
            <v>23.5</v>
          </cell>
          <cell r="K4275">
            <v>10.78</v>
          </cell>
          <cell r="M4275">
            <v>59.9</v>
          </cell>
        </row>
        <row r="4276">
          <cell r="D4276" t="str">
            <v>MARACANAÚ</v>
          </cell>
          <cell r="E4276">
            <v>44408</v>
          </cell>
          <cell r="J4276">
            <v>23.9</v>
          </cell>
          <cell r="K4276">
            <v>10.78</v>
          </cell>
          <cell r="M4276">
            <v>59.9</v>
          </cell>
        </row>
        <row r="4277">
          <cell r="D4277" t="str">
            <v>MARACANAÚ</v>
          </cell>
          <cell r="E4277">
            <v>44408</v>
          </cell>
          <cell r="J4277">
            <v>39.9</v>
          </cell>
          <cell r="K4277">
            <v>14.51</v>
          </cell>
          <cell r="M4277">
            <v>79.52</v>
          </cell>
        </row>
        <row r="4278">
          <cell r="D4278" t="str">
            <v>MARACANAÚ</v>
          </cell>
          <cell r="E4278">
            <v>44408</v>
          </cell>
          <cell r="J4278">
            <v>24.04</v>
          </cell>
          <cell r="K4278">
            <v>10.78</v>
          </cell>
          <cell r="M4278">
            <v>59.9</v>
          </cell>
        </row>
        <row r="4279">
          <cell r="D4279" t="str">
            <v>MARACANAÚ</v>
          </cell>
          <cell r="E4279">
            <v>44408</v>
          </cell>
          <cell r="J4279">
            <v>79</v>
          </cell>
          <cell r="K4279">
            <v>22.5</v>
          </cell>
          <cell r="M4279">
            <v>125</v>
          </cell>
        </row>
        <row r="4280">
          <cell r="D4280" t="str">
            <v>MARACANAÚ</v>
          </cell>
          <cell r="E4280">
            <v>44408</v>
          </cell>
          <cell r="J4280">
            <v>17.59</v>
          </cell>
          <cell r="K4280">
            <v>8.98</v>
          </cell>
          <cell r="M4280">
            <v>49.9</v>
          </cell>
        </row>
        <row r="4281">
          <cell r="D4281" t="str">
            <v>MARACANAÚ</v>
          </cell>
          <cell r="E4281">
            <v>44408</v>
          </cell>
          <cell r="J4281">
            <v>23.5</v>
          </cell>
          <cell r="K4281">
            <v>10.18</v>
          </cell>
          <cell r="M4281">
            <v>56.4</v>
          </cell>
        </row>
        <row r="4282">
          <cell r="D4282" t="str">
            <v>MARACANAÚ</v>
          </cell>
          <cell r="E4282">
            <v>44408</v>
          </cell>
          <cell r="J4282">
            <v>18.489999999999998</v>
          </cell>
          <cell r="K4282">
            <v>8.98</v>
          </cell>
          <cell r="M4282">
            <v>49.9</v>
          </cell>
        </row>
        <row r="4283">
          <cell r="D4283" t="str">
            <v>MARACANAÚ</v>
          </cell>
          <cell r="E4283">
            <v>44408</v>
          </cell>
          <cell r="J4283">
            <v>21.9</v>
          </cell>
          <cell r="K4283">
            <v>9.6999999999999993</v>
          </cell>
          <cell r="M4283">
            <v>53.91</v>
          </cell>
        </row>
        <row r="4284">
          <cell r="D4284" t="str">
            <v>MARACANAÚ</v>
          </cell>
          <cell r="E4284">
            <v>44408</v>
          </cell>
          <cell r="J4284">
            <v>23.9</v>
          </cell>
          <cell r="K4284">
            <v>10.130000000000001</v>
          </cell>
          <cell r="M4284">
            <v>56.07</v>
          </cell>
        </row>
        <row r="4285">
          <cell r="D4285" t="str">
            <v>MARACANAÚ</v>
          </cell>
          <cell r="E4285">
            <v>44408</v>
          </cell>
          <cell r="J4285">
            <v>19.399999999999999</v>
          </cell>
          <cell r="K4285">
            <v>8.98</v>
          </cell>
          <cell r="M4285">
            <v>49.9</v>
          </cell>
        </row>
        <row r="4286">
          <cell r="D4286" t="str">
            <v>MARACANAÚ</v>
          </cell>
          <cell r="E4286">
            <v>44408</v>
          </cell>
          <cell r="J4286">
            <v>20</v>
          </cell>
          <cell r="K4286">
            <v>8.98</v>
          </cell>
          <cell r="M4286">
            <v>49.9</v>
          </cell>
        </row>
        <row r="4287">
          <cell r="D4287" t="str">
            <v>MARACANAÚ</v>
          </cell>
          <cell r="E4287">
            <v>44408</v>
          </cell>
          <cell r="J4287">
            <v>150</v>
          </cell>
          <cell r="K4287">
            <v>37.460100000000004</v>
          </cell>
          <cell r="M4287">
            <v>208.04999999999998</v>
          </cell>
        </row>
        <row r="4288">
          <cell r="D4288" t="str">
            <v>MARACANAÚ</v>
          </cell>
          <cell r="E4288">
            <v>44408</v>
          </cell>
          <cell r="J4288">
            <v>24</v>
          </cell>
          <cell r="K4288">
            <v>9.7401</v>
          </cell>
          <cell r="M4288">
            <v>54.06</v>
          </cell>
        </row>
        <row r="4289">
          <cell r="D4289" t="str">
            <v>MARACANAÚ</v>
          </cell>
          <cell r="E4289">
            <v>44408</v>
          </cell>
          <cell r="J4289">
            <v>12.74</v>
          </cell>
          <cell r="K4289">
            <v>7.18</v>
          </cell>
          <cell r="M4289">
            <v>39.9</v>
          </cell>
        </row>
        <row r="4290">
          <cell r="D4290" t="str">
            <v>MARACANAÚ</v>
          </cell>
          <cell r="E4290">
            <v>44408</v>
          </cell>
          <cell r="J4290">
            <v>25</v>
          </cell>
          <cell r="K4290">
            <v>9.49</v>
          </cell>
          <cell r="M4290">
            <v>52.71</v>
          </cell>
        </row>
        <row r="4291">
          <cell r="D4291" t="str">
            <v>MARACANAÚ</v>
          </cell>
          <cell r="E4291">
            <v>44408</v>
          </cell>
          <cell r="J4291">
            <v>15</v>
          </cell>
          <cell r="K4291">
            <v>7.16</v>
          </cell>
          <cell r="M4291">
            <v>39.799999999999997</v>
          </cell>
        </row>
        <row r="4292">
          <cell r="D4292" t="str">
            <v>MARACANAÚ</v>
          </cell>
          <cell r="E4292">
            <v>44408</v>
          </cell>
          <cell r="J4292">
            <v>15</v>
          </cell>
          <cell r="K4292">
            <v>7.16</v>
          </cell>
          <cell r="M4292">
            <v>39.799999999999997</v>
          </cell>
        </row>
        <row r="4293">
          <cell r="D4293" t="str">
            <v>MARACANAÚ</v>
          </cell>
          <cell r="E4293">
            <v>44408</v>
          </cell>
          <cell r="J4293">
            <v>26</v>
          </cell>
          <cell r="K4293">
            <v>9.49</v>
          </cell>
          <cell r="M4293">
            <v>52.71</v>
          </cell>
        </row>
        <row r="4294">
          <cell r="D4294" t="str">
            <v>MARACANAÚ</v>
          </cell>
          <cell r="E4294">
            <v>44408</v>
          </cell>
          <cell r="J4294">
            <v>23.9</v>
          </cell>
          <cell r="K4294">
            <v>8.98</v>
          </cell>
          <cell r="M4294">
            <v>49.9</v>
          </cell>
        </row>
        <row r="4295">
          <cell r="D4295" t="str">
            <v>MARACANAÚ</v>
          </cell>
          <cell r="E4295">
            <v>44408</v>
          </cell>
          <cell r="J4295">
            <v>20</v>
          </cell>
          <cell r="K4295">
            <v>8.08</v>
          </cell>
          <cell r="M4295">
            <v>44.91</v>
          </cell>
        </row>
        <row r="4296">
          <cell r="D4296" t="str">
            <v>MARACANAÚ</v>
          </cell>
          <cell r="E4296">
            <v>44408</v>
          </cell>
          <cell r="J4296">
            <v>16</v>
          </cell>
          <cell r="K4296">
            <v>7.16</v>
          </cell>
          <cell r="M4296">
            <v>39.799999999999997</v>
          </cell>
        </row>
        <row r="4297">
          <cell r="D4297" t="str">
            <v>MARACANAÚ</v>
          </cell>
          <cell r="E4297">
            <v>44408</v>
          </cell>
          <cell r="J4297">
            <v>15</v>
          </cell>
          <cell r="K4297">
            <v>6.94</v>
          </cell>
          <cell r="M4297">
            <v>38.54</v>
          </cell>
        </row>
        <row r="4298">
          <cell r="D4298" t="str">
            <v>MARACANAÚ</v>
          </cell>
          <cell r="E4298">
            <v>44408</v>
          </cell>
          <cell r="J4298">
            <v>20</v>
          </cell>
          <cell r="K4298">
            <v>7.9</v>
          </cell>
          <cell r="M4298">
            <v>43.91</v>
          </cell>
        </row>
        <row r="4299">
          <cell r="D4299" t="str">
            <v>MARACANAÚ</v>
          </cell>
          <cell r="E4299">
            <v>44408</v>
          </cell>
          <cell r="J4299">
            <v>17</v>
          </cell>
          <cell r="K4299">
            <v>7.18</v>
          </cell>
          <cell r="M4299">
            <v>39.9</v>
          </cell>
        </row>
        <row r="4300">
          <cell r="D4300" t="str">
            <v>MARACANAÚ</v>
          </cell>
          <cell r="E4300">
            <v>44408</v>
          </cell>
          <cell r="J4300">
            <v>86.9</v>
          </cell>
          <cell r="K4300">
            <v>22.5</v>
          </cell>
          <cell r="M4300">
            <v>125</v>
          </cell>
        </row>
        <row r="4301">
          <cell r="D4301" t="str">
            <v>MARACANAÚ</v>
          </cell>
          <cell r="E4301">
            <v>44408</v>
          </cell>
          <cell r="J4301">
            <v>16</v>
          </cell>
          <cell r="K4301">
            <v>6.73</v>
          </cell>
          <cell r="M4301">
            <v>37.4</v>
          </cell>
        </row>
        <row r="4302">
          <cell r="D4302" t="str">
            <v>MARACANAÚ</v>
          </cell>
          <cell r="E4302">
            <v>44408</v>
          </cell>
          <cell r="J4302">
            <v>22.38</v>
          </cell>
          <cell r="K4302">
            <v>8.08</v>
          </cell>
          <cell r="M4302">
            <v>44.91</v>
          </cell>
        </row>
        <row r="4303">
          <cell r="D4303" t="str">
            <v>MARACANAÚ</v>
          </cell>
          <cell r="E4303">
            <v>44408</v>
          </cell>
          <cell r="J4303">
            <v>19.36</v>
          </cell>
          <cell r="K4303">
            <v>7.18</v>
          </cell>
          <cell r="M4303">
            <v>39.9</v>
          </cell>
        </row>
        <row r="4304">
          <cell r="D4304" t="str">
            <v>MARACANAÚ</v>
          </cell>
          <cell r="E4304">
            <v>44408</v>
          </cell>
          <cell r="J4304">
            <v>7.26</v>
          </cell>
          <cell r="K4304">
            <v>4.5</v>
          </cell>
          <cell r="M4304">
            <v>25</v>
          </cell>
        </row>
        <row r="4305">
          <cell r="D4305" t="str">
            <v>MARACANAÚ</v>
          </cell>
          <cell r="E4305">
            <v>44408</v>
          </cell>
          <cell r="J4305">
            <v>19.899999999999999</v>
          </cell>
          <cell r="K4305">
            <v>7.13</v>
          </cell>
          <cell r="M4305">
            <v>39.6</v>
          </cell>
        </row>
        <row r="4306">
          <cell r="D4306" t="str">
            <v>MARACANAÚ</v>
          </cell>
          <cell r="E4306">
            <v>44408</v>
          </cell>
          <cell r="J4306">
            <v>12.6</v>
          </cell>
          <cell r="K4306">
            <v>5.38</v>
          </cell>
          <cell r="M4306">
            <v>29.9</v>
          </cell>
        </row>
        <row r="4307">
          <cell r="D4307" t="str">
            <v>MARACANAÚ</v>
          </cell>
          <cell r="E4307">
            <v>44408</v>
          </cell>
          <cell r="J4307">
            <v>10</v>
          </cell>
          <cell r="K4307">
            <v>4.5</v>
          </cell>
          <cell r="M4307">
            <v>25</v>
          </cell>
        </row>
        <row r="4308">
          <cell r="D4308" t="str">
            <v>MARACANAÚ</v>
          </cell>
          <cell r="E4308">
            <v>44408</v>
          </cell>
          <cell r="J4308">
            <v>10</v>
          </cell>
          <cell r="K4308">
            <v>4.5</v>
          </cell>
          <cell r="M4308">
            <v>25</v>
          </cell>
        </row>
        <row r="4309">
          <cell r="D4309" t="str">
            <v>MARACANAÚ</v>
          </cell>
          <cell r="E4309">
            <v>44408</v>
          </cell>
          <cell r="J4309">
            <v>14.9</v>
          </cell>
          <cell r="K4309">
            <v>5.44</v>
          </cell>
          <cell r="M4309">
            <v>29.97</v>
          </cell>
        </row>
        <row r="4310">
          <cell r="D4310" t="str">
            <v>MARACANAÚ</v>
          </cell>
          <cell r="E4310">
            <v>44408</v>
          </cell>
          <cell r="J4310">
            <v>10.89</v>
          </cell>
          <cell r="K4310">
            <v>4.5</v>
          </cell>
          <cell r="M4310">
            <v>25</v>
          </cell>
        </row>
        <row r="4311">
          <cell r="D4311" t="str">
            <v>MARACANAÚ</v>
          </cell>
          <cell r="E4311">
            <v>44408</v>
          </cell>
          <cell r="J4311">
            <v>7.5</v>
          </cell>
          <cell r="K4311">
            <v>3.58</v>
          </cell>
          <cell r="M4311">
            <v>19.899999999999999</v>
          </cell>
        </row>
        <row r="4312">
          <cell r="D4312" t="str">
            <v>MARACANAÚ</v>
          </cell>
          <cell r="E4312">
            <v>44408</v>
          </cell>
          <cell r="J4312">
            <v>7.5</v>
          </cell>
          <cell r="K4312">
            <v>3.58</v>
          </cell>
          <cell r="M4312">
            <v>19.899999999999999</v>
          </cell>
        </row>
        <row r="4313">
          <cell r="D4313" t="str">
            <v>MARACANAÚ</v>
          </cell>
          <cell r="E4313">
            <v>44408</v>
          </cell>
          <cell r="J4313">
            <v>9.4</v>
          </cell>
          <cell r="K4313">
            <v>4.01</v>
          </cell>
          <cell r="M4313">
            <v>22.18</v>
          </cell>
        </row>
        <row r="4314">
          <cell r="D4314" t="str">
            <v>MARACANAÚ</v>
          </cell>
          <cell r="E4314">
            <v>44408</v>
          </cell>
          <cell r="J4314">
            <v>9.68</v>
          </cell>
          <cell r="K4314">
            <v>4.03</v>
          </cell>
          <cell r="M4314">
            <v>22.11</v>
          </cell>
        </row>
        <row r="4315">
          <cell r="D4315" t="str">
            <v>MARACANAÚ</v>
          </cell>
          <cell r="E4315">
            <v>44408</v>
          </cell>
          <cell r="J4315">
            <v>10</v>
          </cell>
          <cell r="K4315">
            <v>4.03</v>
          </cell>
          <cell r="M4315">
            <v>22.41</v>
          </cell>
        </row>
        <row r="4316">
          <cell r="D4316" t="str">
            <v>MARACANAÚ</v>
          </cell>
          <cell r="E4316">
            <v>44408</v>
          </cell>
          <cell r="J4316">
            <v>4.5</v>
          </cell>
          <cell r="K4316">
            <v>2.7</v>
          </cell>
          <cell r="M4316">
            <v>15</v>
          </cell>
        </row>
        <row r="4317">
          <cell r="D4317" t="str">
            <v>MARACANAÚ</v>
          </cell>
          <cell r="E4317">
            <v>44408</v>
          </cell>
          <cell r="J4317">
            <v>66.900000000000006</v>
          </cell>
          <cell r="K4317">
            <v>16.190000000000001</v>
          </cell>
          <cell r="M4317">
            <v>89.95</v>
          </cell>
        </row>
        <row r="4318">
          <cell r="D4318" t="str">
            <v>MARACANAÚ</v>
          </cell>
          <cell r="E4318">
            <v>44408</v>
          </cell>
          <cell r="J4318">
            <v>5.5</v>
          </cell>
          <cell r="K4318">
            <v>2.68</v>
          </cell>
          <cell r="M4318">
            <v>14.9</v>
          </cell>
        </row>
        <row r="4319">
          <cell r="D4319" t="str">
            <v>MARACANAÚ</v>
          </cell>
          <cell r="E4319">
            <v>44408</v>
          </cell>
          <cell r="J4319">
            <v>9.9</v>
          </cell>
          <cell r="K4319">
            <v>3.58</v>
          </cell>
          <cell r="M4319">
            <v>19.899999999999999</v>
          </cell>
        </row>
        <row r="4320">
          <cell r="D4320" t="str">
            <v>MARACANAÚ</v>
          </cell>
          <cell r="E4320">
            <v>44408</v>
          </cell>
          <cell r="J4320">
            <v>8</v>
          </cell>
          <cell r="K4320">
            <v>3.15</v>
          </cell>
          <cell r="M4320">
            <v>17.510000000000002</v>
          </cell>
        </row>
        <row r="4321">
          <cell r="D4321" t="str">
            <v>MARACANAÚ</v>
          </cell>
          <cell r="E4321">
            <v>44408</v>
          </cell>
          <cell r="J4321">
            <v>8</v>
          </cell>
          <cell r="K4321">
            <v>3.15</v>
          </cell>
          <cell r="M4321">
            <v>17.510000000000002</v>
          </cell>
        </row>
        <row r="4322">
          <cell r="D4322" t="str">
            <v>MARACANAÚ</v>
          </cell>
          <cell r="E4322">
            <v>44408</v>
          </cell>
          <cell r="J4322">
            <v>4.7</v>
          </cell>
          <cell r="K4322">
            <v>2.06</v>
          </cell>
          <cell r="M4322">
            <v>11.45</v>
          </cell>
        </row>
        <row r="4323">
          <cell r="D4323" t="str">
            <v>MARACANAÚ</v>
          </cell>
          <cell r="E4323">
            <v>44408</v>
          </cell>
          <cell r="J4323">
            <v>25</v>
          </cell>
          <cell r="K4323">
            <v>5.6</v>
          </cell>
          <cell r="M4323">
            <v>30.65</v>
          </cell>
        </row>
        <row r="4324">
          <cell r="D4324" t="str">
            <v>MARACANAÚ</v>
          </cell>
          <cell r="E4324">
            <v>44408</v>
          </cell>
          <cell r="J4324">
            <v>0</v>
          </cell>
          <cell r="K4324">
            <v>0</v>
          </cell>
          <cell r="M4324">
            <v>0</v>
          </cell>
        </row>
        <row r="4325">
          <cell r="D4325" t="str">
            <v>MARACANAÚ</v>
          </cell>
          <cell r="E4325">
            <v>44408</v>
          </cell>
          <cell r="J4325">
            <v>0</v>
          </cell>
          <cell r="K4325">
            <v>0</v>
          </cell>
          <cell r="M4325">
            <v>0</v>
          </cell>
        </row>
        <row r="4326">
          <cell r="D4326" t="str">
            <v>MARACANAÚ</v>
          </cell>
          <cell r="E4326">
            <v>44408</v>
          </cell>
          <cell r="J4326">
            <v>0</v>
          </cell>
          <cell r="K4326">
            <v>0</v>
          </cell>
          <cell r="M4326">
            <v>0</v>
          </cell>
        </row>
        <row r="4327">
          <cell r="D4327" t="str">
            <v>MARACANAÚ</v>
          </cell>
          <cell r="E4327">
            <v>44408</v>
          </cell>
          <cell r="J4327">
            <v>70.599999999999994</v>
          </cell>
          <cell r="K4327">
            <v>14.39</v>
          </cell>
          <cell r="M4327">
            <v>59.95</v>
          </cell>
        </row>
        <row r="4328">
          <cell r="D4328" t="str">
            <v>MARACANAÚ</v>
          </cell>
          <cell r="E4328">
            <v>44408</v>
          </cell>
          <cell r="J4328">
            <v>1216.6000000000001</v>
          </cell>
          <cell r="K4328">
            <v>251.74939999999998</v>
          </cell>
          <cell r="M4328">
            <v>1398.6000000000001</v>
          </cell>
        </row>
        <row r="4329">
          <cell r="D4329" t="str">
            <v>MARACANAÚ</v>
          </cell>
          <cell r="E4329">
            <v>44408</v>
          </cell>
          <cell r="J4329">
            <v>-49.9</v>
          </cell>
          <cell r="K4329">
            <v>0</v>
          </cell>
          <cell r="M4329">
            <v>-139.9</v>
          </cell>
        </row>
        <row r="4330">
          <cell r="D4330" t="str">
            <v>NORTH SHOPPING</v>
          </cell>
          <cell r="E4330">
            <v>44408</v>
          </cell>
          <cell r="J4330">
            <v>5358</v>
          </cell>
          <cell r="K4330">
            <v>3555.3180000000002</v>
          </cell>
          <cell r="M4330">
            <v>18502.2</v>
          </cell>
        </row>
        <row r="4331">
          <cell r="D4331" t="str">
            <v>NORTH SHOPPING</v>
          </cell>
          <cell r="E4331">
            <v>44408</v>
          </cell>
          <cell r="J4331">
            <v>2157.3000000000002</v>
          </cell>
          <cell r="K4331">
            <v>1180.3104000000001</v>
          </cell>
          <cell r="M4331">
            <v>6557.49</v>
          </cell>
        </row>
        <row r="4332">
          <cell r="D4332" t="str">
            <v>NORTH SHOPPING</v>
          </cell>
          <cell r="E4332">
            <v>44408</v>
          </cell>
          <cell r="J4332">
            <v>1621.5</v>
          </cell>
          <cell r="K4332">
            <v>1088.5301999999999</v>
          </cell>
          <cell r="M4332">
            <v>5547.83</v>
          </cell>
        </row>
        <row r="4333">
          <cell r="D4333" t="str">
            <v>NORTH SHOPPING</v>
          </cell>
          <cell r="E4333">
            <v>44408</v>
          </cell>
          <cell r="J4333">
            <v>1632</v>
          </cell>
          <cell r="K4333">
            <v>891.67039999999997</v>
          </cell>
          <cell r="M4333">
            <v>4673.9799999999996</v>
          </cell>
        </row>
        <row r="4334">
          <cell r="D4334" t="str">
            <v>NORTH SHOPPING</v>
          </cell>
          <cell r="E4334">
            <v>44408</v>
          </cell>
          <cell r="J4334">
            <v>1358.3000000000002</v>
          </cell>
          <cell r="K4334">
            <v>788.94960000000003</v>
          </cell>
          <cell r="M4334">
            <v>4133.38</v>
          </cell>
        </row>
        <row r="4335">
          <cell r="D4335" t="str">
            <v>NORTH SHOPPING</v>
          </cell>
          <cell r="E4335">
            <v>44408</v>
          </cell>
          <cell r="J4335">
            <v>838.80000000000007</v>
          </cell>
          <cell r="K4335">
            <v>513.84960000000001</v>
          </cell>
          <cell r="M4335">
            <v>2854.8</v>
          </cell>
        </row>
        <row r="4336">
          <cell r="D4336" t="str">
            <v>NORTH SHOPPING</v>
          </cell>
          <cell r="E4336">
            <v>44408</v>
          </cell>
          <cell r="J4336">
            <v>778.80000000000007</v>
          </cell>
          <cell r="K4336">
            <v>546.66959999999995</v>
          </cell>
          <cell r="M4336">
            <v>2817.2400000000002</v>
          </cell>
        </row>
        <row r="4337">
          <cell r="D4337" t="str">
            <v>NORTH SHOPPING</v>
          </cell>
          <cell r="E4337">
            <v>44408</v>
          </cell>
          <cell r="J4337">
            <v>768.90000000000009</v>
          </cell>
          <cell r="K4337">
            <v>504.35990000000004</v>
          </cell>
          <cell r="M4337">
            <v>2562.12</v>
          </cell>
        </row>
        <row r="4338">
          <cell r="D4338" t="str">
            <v>NORTH SHOPPING</v>
          </cell>
          <cell r="E4338">
            <v>44408</v>
          </cell>
          <cell r="J4338">
            <v>6279</v>
          </cell>
          <cell r="K4338">
            <v>1636.3256000000001</v>
          </cell>
          <cell r="M4338">
            <v>9090.9</v>
          </cell>
        </row>
        <row r="4339">
          <cell r="D4339" t="str">
            <v>NORTH SHOPPING</v>
          </cell>
          <cell r="E4339">
            <v>44408</v>
          </cell>
          <cell r="J4339">
            <v>1036.08</v>
          </cell>
          <cell r="K4339">
            <v>507.24</v>
          </cell>
          <cell r="M4339">
            <v>2668.14</v>
          </cell>
        </row>
        <row r="4340">
          <cell r="D4340" t="str">
            <v>NORTH SHOPPING</v>
          </cell>
          <cell r="E4340">
            <v>44408</v>
          </cell>
          <cell r="J4340">
            <v>420</v>
          </cell>
          <cell r="K4340">
            <v>298.66969999999998</v>
          </cell>
          <cell r="M4340">
            <v>1659.3500000000001</v>
          </cell>
        </row>
        <row r="4341">
          <cell r="D4341" t="str">
            <v>NORTH SHOPPING</v>
          </cell>
          <cell r="E4341">
            <v>44408</v>
          </cell>
          <cell r="J4341">
            <v>420</v>
          </cell>
          <cell r="K4341">
            <v>296.6103</v>
          </cell>
          <cell r="M4341">
            <v>1619.3100000000002</v>
          </cell>
        </row>
        <row r="4342">
          <cell r="D4342" t="str">
            <v>NORTH SHOPPING</v>
          </cell>
          <cell r="E4342">
            <v>44408</v>
          </cell>
          <cell r="J4342">
            <v>4692</v>
          </cell>
          <cell r="K4342">
            <v>1222.742</v>
          </cell>
          <cell r="M4342">
            <v>6793.2000000000007</v>
          </cell>
        </row>
        <row r="4343">
          <cell r="D4343" t="str">
            <v>NORTH SHOPPING</v>
          </cell>
          <cell r="E4343">
            <v>44408</v>
          </cell>
          <cell r="J4343">
            <v>360</v>
          </cell>
          <cell r="K4343">
            <v>259.99019999999996</v>
          </cell>
          <cell r="M4343">
            <v>1444.44</v>
          </cell>
        </row>
        <row r="4344">
          <cell r="D4344" t="str">
            <v>NORTH SHOPPING</v>
          </cell>
          <cell r="E4344">
            <v>44408</v>
          </cell>
          <cell r="J4344">
            <v>672</v>
          </cell>
          <cell r="K4344">
            <v>447.22019999999998</v>
          </cell>
          <cell r="M4344">
            <v>1925</v>
          </cell>
        </row>
        <row r="4345">
          <cell r="D4345" t="str">
            <v>NORTH SHOPPING</v>
          </cell>
          <cell r="E4345">
            <v>44408</v>
          </cell>
          <cell r="J4345">
            <v>699.30000000000007</v>
          </cell>
          <cell r="K4345">
            <v>390.81</v>
          </cell>
          <cell r="M4345">
            <v>1891.5400000000002</v>
          </cell>
        </row>
        <row r="4346">
          <cell r="D4346" t="str">
            <v>NORTH SHOPPING</v>
          </cell>
          <cell r="E4346">
            <v>44408</v>
          </cell>
          <cell r="J4346">
            <v>16590</v>
          </cell>
          <cell r="K4346">
            <v>3775.5899999999997</v>
          </cell>
          <cell r="M4346">
            <v>20974.799999999999</v>
          </cell>
        </row>
        <row r="4347">
          <cell r="D4347" t="str">
            <v>NORTH SHOPPING</v>
          </cell>
          <cell r="E4347">
            <v>44408</v>
          </cell>
          <cell r="J4347">
            <v>544.23</v>
          </cell>
          <cell r="K4347">
            <v>316.59029999999996</v>
          </cell>
          <cell r="M4347">
            <v>1439.1000000000001</v>
          </cell>
        </row>
        <row r="4348">
          <cell r="D4348" t="str">
            <v>NORTH SHOPPING</v>
          </cell>
          <cell r="E4348">
            <v>44408</v>
          </cell>
          <cell r="J4348">
            <v>311.60000000000002</v>
          </cell>
          <cell r="K4348">
            <v>187.13</v>
          </cell>
          <cell r="M4348">
            <v>1039.5999999999999</v>
          </cell>
        </row>
        <row r="4349">
          <cell r="D4349" t="str">
            <v>NORTH SHOPPING</v>
          </cell>
          <cell r="E4349">
            <v>44408</v>
          </cell>
          <cell r="J4349">
            <v>471.68999999999994</v>
          </cell>
          <cell r="K4349">
            <v>246.2697</v>
          </cell>
          <cell r="M4349">
            <v>1228.32</v>
          </cell>
        </row>
        <row r="4350">
          <cell r="D4350" t="str">
            <v>NORTH SHOPPING</v>
          </cell>
          <cell r="E4350">
            <v>44408</v>
          </cell>
          <cell r="J4350">
            <v>449.55</v>
          </cell>
          <cell r="K4350">
            <v>231.0102</v>
          </cell>
          <cell r="M4350">
            <v>1153.53</v>
          </cell>
        </row>
        <row r="4351">
          <cell r="D4351" t="str">
            <v>NORTH SHOPPING</v>
          </cell>
          <cell r="E4351">
            <v>44408</v>
          </cell>
          <cell r="J4351">
            <v>431.40000000000003</v>
          </cell>
          <cell r="K4351">
            <v>194.29020000000003</v>
          </cell>
          <cell r="M4351">
            <v>1079.4000000000001</v>
          </cell>
        </row>
        <row r="4352">
          <cell r="D4352" t="str">
            <v>NORTH SHOPPING</v>
          </cell>
          <cell r="E4352">
            <v>44408</v>
          </cell>
          <cell r="J4352">
            <v>150</v>
          </cell>
          <cell r="K4352">
            <v>124.3599</v>
          </cell>
          <cell r="M4352">
            <v>690.90000000000009</v>
          </cell>
        </row>
        <row r="4353">
          <cell r="D4353" t="str">
            <v>NORTH SHOPPING</v>
          </cell>
          <cell r="E4353">
            <v>44408</v>
          </cell>
          <cell r="J4353">
            <v>170.7</v>
          </cell>
          <cell r="K4353">
            <v>124.14000000000001</v>
          </cell>
          <cell r="M4353">
            <v>689.7</v>
          </cell>
        </row>
        <row r="4354">
          <cell r="D4354" t="str">
            <v>NORTH SHOPPING</v>
          </cell>
          <cell r="E4354">
            <v>44408</v>
          </cell>
          <cell r="J4354">
            <v>180</v>
          </cell>
          <cell r="K4354">
            <v>174.51990000000001</v>
          </cell>
          <cell r="M4354">
            <v>719.7</v>
          </cell>
        </row>
        <row r="4355">
          <cell r="D4355" t="str">
            <v>NORTH SHOPPING</v>
          </cell>
          <cell r="E4355">
            <v>44408</v>
          </cell>
          <cell r="J4355">
            <v>288</v>
          </cell>
          <cell r="K4355">
            <v>137.94</v>
          </cell>
          <cell r="M4355">
            <v>766.38</v>
          </cell>
        </row>
        <row r="4356">
          <cell r="D4356" t="str">
            <v>NORTH SHOPPING</v>
          </cell>
          <cell r="E4356">
            <v>44408</v>
          </cell>
          <cell r="J4356">
            <v>345.36</v>
          </cell>
          <cell r="K4356">
            <v>148.5702</v>
          </cell>
          <cell r="M4356">
            <v>825.42</v>
          </cell>
        </row>
        <row r="4357">
          <cell r="D4357" t="str">
            <v>NORTH SHOPPING</v>
          </cell>
          <cell r="E4357">
            <v>44408</v>
          </cell>
          <cell r="J4357">
            <v>524.30000000000007</v>
          </cell>
          <cell r="K4357">
            <v>184.31</v>
          </cell>
          <cell r="M4357">
            <v>1007.3000000000001</v>
          </cell>
        </row>
        <row r="4358">
          <cell r="D4358" t="str">
            <v>NORTH SHOPPING</v>
          </cell>
          <cell r="E4358">
            <v>44408</v>
          </cell>
          <cell r="J4358">
            <v>120</v>
          </cell>
          <cell r="K4358">
            <v>84.56</v>
          </cell>
          <cell r="M4358">
            <v>469.82</v>
          </cell>
        </row>
        <row r="4359">
          <cell r="D4359" t="str">
            <v>NORTH SHOPPING</v>
          </cell>
          <cell r="E4359">
            <v>44408</v>
          </cell>
          <cell r="J4359">
            <v>130</v>
          </cell>
          <cell r="K4359">
            <v>83.27</v>
          </cell>
          <cell r="M4359">
            <v>462.62</v>
          </cell>
        </row>
        <row r="4360">
          <cell r="D4360" t="str">
            <v>NORTH SHOPPING</v>
          </cell>
          <cell r="E4360">
            <v>44408</v>
          </cell>
          <cell r="J4360">
            <v>179.8</v>
          </cell>
          <cell r="K4360">
            <v>93.56</v>
          </cell>
          <cell r="M4360">
            <v>519.79999999999995</v>
          </cell>
        </row>
        <row r="4361">
          <cell r="D4361" t="str">
            <v>NORTH SHOPPING</v>
          </cell>
          <cell r="E4361">
            <v>44408</v>
          </cell>
          <cell r="J4361">
            <v>6399</v>
          </cell>
          <cell r="K4361">
            <v>1456.5419999999999</v>
          </cell>
          <cell r="M4361">
            <v>8091.9000000000005</v>
          </cell>
        </row>
        <row r="4362">
          <cell r="D4362" t="str">
            <v>NORTH SHOPPING</v>
          </cell>
          <cell r="E4362">
            <v>44408</v>
          </cell>
          <cell r="J4362">
            <v>229.88</v>
          </cell>
          <cell r="K4362">
            <v>100.73</v>
          </cell>
          <cell r="M4362">
            <v>559.6</v>
          </cell>
        </row>
        <row r="4363">
          <cell r="D4363" t="str">
            <v>NORTH SHOPPING</v>
          </cell>
          <cell r="E4363">
            <v>44408</v>
          </cell>
          <cell r="J4363">
            <v>99.8</v>
          </cell>
          <cell r="K4363">
            <v>71.959999999999994</v>
          </cell>
          <cell r="M4363">
            <v>399.8</v>
          </cell>
        </row>
        <row r="4364">
          <cell r="D4364" t="str">
            <v>NORTH SHOPPING</v>
          </cell>
          <cell r="E4364">
            <v>44408</v>
          </cell>
          <cell r="J4364">
            <v>423</v>
          </cell>
          <cell r="K4364">
            <v>142.3398</v>
          </cell>
          <cell r="M4364">
            <v>790.80000000000007</v>
          </cell>
        </row>
        <row r="4365">
          <cell r="D4365" t="str">
            <v>NORTH SHOPPING</v>
          </cell>
          <cell r="E4365">
            <v>44408</v>
          </cell>
          <cell r="J4365">
            <v>209.70000000000002</v>
          </cell>
          <cell r="K4365">
            <v>93.539999999999992</v>
          </cell>
          <cell r="M4365">
            <v>519.68999999999994</v>
          </cell>
        </row>
        <row r="4366">
          <cell r="D4366" t="str">
            <v>NORTH SHOPPING</v>
          </cell>
          <cell r="E4366">
            <v>44408</v>
          </cell>
          <cell r="J4366">
            <v>206.70000000000002</v>
          </cell>
          <cell r="K4366">
            <v>91.749899999999997</v>
          </cell>
          <cell r="M4366">
            <v>509.70000000000005</v>
          </cell>
        </row>
        <row r="4367">
          <cell r="D4367" t="str">
            <v>NORTH SHOPPING</v>
          </cell>
          <cell r="E4367">
            <v>44408</v>
          </cell>
          <cell r="J4367">
            <v>276</v>
          </cell>
          <cell r="K4367">
            <v>107.37</v>
          </cell>
          <cell r="M4367">
            <v>580.64</v>
          </cell>
        </row>
        <row r="4368">
          <cell r="D4368" t="str">
            <v>NORTH SHOPPING</v>
          </cell>
          <cell r="E4368">
            <v>44408</v>
          </cell>
          <cell r="J4368">
            <v>172.41</v>
          </cell>
          <cell r="K4368">
            <v>80.94</v>
          </cell>
          <cell r="M4368">
            <v>449.70000000000005</v>
          </cell>
        </row>
        <row r="4369">
          <cell r="D4369" t="str">
            <v>NORTH SHOPPING</v>
          </cell>
          <cell r="E4369">
            <v>44408</v>
          </cell>
          <cell r="J4369">
            <v>215.70000000000002</v>
          </cell>
          <cell r="K4369">
            <v>125.6499</v>
          </cell>
          <cell r="M4369">
            <v>518.09999999999991</v>
          </cell>
        </row>
        <row r="4370">
          <cell r="D4370" t="str">
            <v>NORTH SHOPPING</v>
          </cell>
          <cell r="E4370">
            <v>44408</v>
          </cell>
          <cell r="J4370">
            <v>157.22999999999999</v>
          </cell>
          <cell r="K4370">
            <v>69.72</v>
          </cell>
          <cell r="M4370">
            <v>387.15000000000003</v>
          </cell>
        </row>
        <row r="4371">
          <cell r="D4371" t="str">
            <v>NORTH SHOPPING</v>
          </cell>
          <cell r="E4371">
            <v>44408</v>
          </cell>
          <cell r="J4371">
            <v>138</v>
          </cell>
          <cell r="K4371">
            <v>64.739999999999995</v>
          </cell>
          <cell r="M4371">
            <v>359.70000000000005</v>
          </cell>
        </row>
        <row r="4372">
          <cell r="D4372" t="str">
            <v>NORTH SHOPPING</v>
          </cell>
          <cell r="E4372">
            <v>44408</v>
          </cell>
          <cell r="J4372">
            <v>207</v>
          </cell>
          <cell r="K4372">
            <v>79.56</v>
          </cell>
          <cell r="M4372">
            <v>441.65999999999997</v>
          </cell>
        </row>
        <row r="4373">
          <cell r="D4373" t="str">
            <v>NORTH SHOPPING</v>
          </cell>
          <cell r="E4373">
            <v>44408</v>
          </cell>
          <cell r="J4373">
            <v>50</v>
          </cell>
          <cell r="K4373">
            <v>43.18</v>
          </cell>
          <cell r="M4373">
            <v>239.9</v>
          </cell>
        </row>
        <row r="4374">
          <cell r="D4374" t="str">
            <v>NORTH SHOPPING</v>
          </cell>
          <cell r="E4374">
            <v>44408</v>
          </cell>
          <cell r="J4374">
            <v>150</v>
          </cell>
          <cell r="K4374">
            <v>64.739999999999995</v>
          </cell>
          <cell r="M4374">
            <v>359.70000000000005</v>
          </cell>
        </row>
        <row r="4375">
          <cell r="D4375" t="str">
            <v>NORTH SHOPPING</v>
          </cell>
          <cell r="E4375">
            <v>44408</v>
          </cell>
          <cell r="J4375">
            <v>374.5</v>
          </cell>
          <cell r="K4375">
            <v>112.5</v>
          </cell>
          <cell r="M4375">
            <v>625</v>
          </cell>
        </row>
        <row r="4376">
          <cell r="D4376" t="str">
            <v>NORTH SHOPPING</v>
          </cell>
          <cell r="E4376">
            <v>44408</v>
          </cell>
          <cell r="J4376">
            <v>170.7</v>
          </cell>
          <cell r="K4376">
            <v>67.5</v>
          </cell>
          <cell r="M4376">
            <v>375</v>
          </cell>
        </row>
        <row r="4377">
          <cell r="D4377" t="str">
            <v>NORTH SHOPPING</v>
          </cell>
          <cell r="E4377">
            <v>44408</v>
          </cell>
          <cell r="J4377">
            <v>115.4</v>
          </cell>
          <cell r="K4377">
            <v>54.18</v>
          </cell>
          <cell r="M4377">
            <v>301</v>
          </cell>
        </row>
        <row r="4378">
          <cell r="D4378" t="str">
            <v>NORTH SHOPPING</v>
          </cell>
          <cell r="E4378">
            <v>44408</v>
          </cell>
          <cell r="J4378">
            <v>133.80000000000001</v>
          </cell>
          <cell r="K4378">
            <v>57.49</v>
          </cell>
          <cell r="M4378">
            <v>319.42</v>
          </cell>
        </row>
        <row r="4379">
          <cell r="D4379" t="str">
            <v>NORTH SHOPPING</v>
          </cell>
          <cell r="E4379">
            <v>44408</v>
          </cell>
          <cell r="J4379">
            <v>69.900000000000006</v>
          </cell>
          <cell r="K4379">
            <v>43.18</v>
          </cell>
          <cell r="M4379">
            <v>239.9</v>
          </cell>
        </row>
        <row r="4380">
          <cell r="D4380" t="str">
            <v>NORTH SHOPPING</v>
          </cell>
          <cell r="E4380">
            <v>44408</v>
          </cell>
          <cell r="J4380">
            <v>50</v>
          </cell>
          <cell r="K4380">
            <v>38</v>
          </cell>
          <cell r="M4380">
            <v>211.11</v>
          </cell>
        </row>
        <row r="4381">
          <cell r="D4381" t="str">
            <v>NORTH SHOPPING</v>
          </cell>
          <cell r="E4381">
            <v>44408</v>
          </cell>
          <cell r="J4381">
            <v>126</v>
          </cell>
          <cell r="K4381">
            <v>54.18</v>
          </cell>
          <cell r="M4381">
            <v>301</v>
          </cell>
        </row>
        <row r="4382">
          <cell r="D4382" t="str">
            <v>NORTH SHOPPING</v>
          </cell>
          <cell r="E4382">
            <v>44408</v>
          </cell>
          <cell r="J4382">
            <v>110</v>
          </cell>
          <cell r="K4382">
            <v>50.36</v>
          </cell>
          <cell r="M4382">
            <v>279.8</v>
          </cell>
        </row>
        <row r="4383">
          <cell r="D4383" t="str">
            <v>NORTH SHOPPING</v>
          </cell>
          <cell r="E4383">
            <v>44408</v>
          </cell>
          <cell r="J4383">
            <v>621</v>
          </cell>
          <cell r="K4383">
            <v>161.82990000000001</v>
          </cell>
          <cell r="M4383">
            <v>899.1</v>
          </cell>
        </row>
        <row r="4384">
          <cell r="D4384" t="str">
            <v>NORTH SHOPPING</v>
          </cell>
          <cell r="E4384">
            <v>44408</v>
          </cell>
          <cell r="J4384">
            <v>119.8</v>
          </cell>
          <cell r="K4384">
            <v>50.72</v>
          </cell>
          <cell r="M4384">
            <v>281.82</v>
          </cell>
        </row>
        <row r="4385">
          <cell r="D4385" t="str">
            <v>NORTH SHOPPING</v>
          </cell>
          <cell r="E4385">
            <v>44408</v>
          </cell>
          <cell r="J4385">
            <v>106.22</v>
          </cell>
          <cell r="K4385">
            <v>46.76</v>
          </cell>
          <cell r="M4385">
            <v>259.8</v>
          </cell>
        </row>
        <row r="4386">
          <cell r="D4386" t="str">
            <v>NORTH SHOPPING</v>
          </cell>
          <cell r="E4386">
            <v>44408</v>
          </cell>
          <cell r="J4386">
            <v>164.7</v>
          </cell>
          <cell r="K4386">
            <v>59.34</v>
          </cell>
          <cell r="M4386">
            <v>329.70000000000005</v>
          </cell>
        </row>
        <row r="4387">
          <cell r="D4387" t="str">
            <v>NORTH SHOPPING</v>
          </cell>
          <cell r="E4387">
            <v>44408</v>
          </cell>
          <cell r="J4387">
            <v>119.69999999999999</v>
          </cell>
          <cell r="K4387">
            <v>48.54</v>
          </cell>
          <cell r="M4387">
            <v>269.70000000000005</v>
          </cell>
        </row>
        <row r="4388">
          <cell r="D4388" t="str">
            <v>NORTH SHOPPING</v>
          </cell>
          <cell r="E4388">
            <v>44408</v>
          </cell>
          <cell r="J4388">
            <v>60</v>
          </cell>
          <cell r="K4388">
            <v>89.96</v>
          </cell>
          <cell r="M4388">
            <v>249.9</v>
          </cell>
        </row>
        <row r="4389">
          <cell r="D4389" t="str">
            <v>NORTH SHOPPING</v>
          </cell>
          <cell r="E4389">
            <v>44408</v>
          </cell>
          <cell r="J4389">
            <v>100</v>
          </cell>
          <cell r="K4389">
            <v>42.78</v>
          </cell>
          <cell r="M4389">
            <v>237.64</v>
          </cell>
        </row>
        <row r="4390">
          <cell r="D4390" t="str">
            <v>NORTH SHOPPING</v>
          </cell>
          <cell r="E4390">
            <v>44408</v>
          </cell>
          <cell r="J4390">
            <v>113.8</v>
          </cell>
          <cell r="K4390">
            <v>45</v>
          </cell>
          <cell r="M4390">
            <v>250</v>
          </cell>
        </row>
        <row r="4391">
          <cell r="D4391" t="str">
            <v>NORTH SHOPPING</v>
          </cell>
          <cell r="E4391">
            <v>44408</v>
          </cell>
          <cell r="J4391">
            <v>113.8</v>
          </cell>
          <cell r="K4391">
            <v>45</v>
          </cell>
          <cell r="M4391">
            <v>250</v>
          </cell>
        </row>
        <row r="4392">
          <cell r="D4392" t="str">
            <v>NORTH SHOPPING</v>
          </cell>
          <cell r="E4392">
            <v>44408</v>
          </cell>
          <cell r="J4392">
            <v>96.7</v>
          </cell>
          <cell r="K4392">
            <v>41</v>
          </cell>
          <cell r="M4392">
            <v>227.82</v>
          </cell>
        </row>
        <row r="4393">
          <cell r="D4393" t="str">
            <v>NORTH SHOPPING</v>
          </cell>
          <cell r="E4393">
            <v>44408</v>
          </cell>
          <cell r="J4393">
            <v>59.1</v>
          </cell>
          <cell r="K4393">
            <v>32.36</v>
          </cell>
          <cell r="M4393">
            <v>179.8</v>
          </cell>
        </row>
        <row r="4394">
          <cell r="D4394" t="str">
            <v>NORTH SHOPPING</v>
          </cell>
          <cell r="E4394">
            <v>44408</v>
          </cell>
          <cell r="J4394">
            <v>102.3</v>
          </cell>
          <cell r="K4394">
            <v>41.38</v>
          </cell>
          <cell r="M4394">
            <v>229.9</v>
          </cell>
        </row>
        <row r="4395">
          <cell r="D4395" t="str">
            <v>NORTH SHOPPING</v>
          </cell>
          <cell r="E4395">
            <v>44408</v>
          </cell>
          <cell r="J4395">
            <v>80</v>
          </cell>
          <cell r="K4395">
            <v>35.96</v>
          </cell>
          <cell r="M4395">
            <v>199.8</v>
          </cell>
        </row>
        <row r="4396">
          <cell r="D4396" t="str">
            <v>NORTH SHOPPING</v>
          </cell>
          <cell r="E4396">
            <v>44408</v>
          </cell>
          <cell r="J4396">
            <v>66</v>
          </cell>
          <cell r="K4396">
            <v>31.5</v>
          </cell>
          <cell r="M4396">
            <v>175</v>
          </cell>
        </row>
        <row r="4397">
          <cell r="D4397" t="str">
            <v>NORTH SHOPPING</v>
          </cell>
          <cell r="E4397">
            <v>44408</v>
          </cell>
          <cell r="J4397">
            <v>102.42</v>
          </cell>
          <cell r="K4397">
            <v>67.34</v>
          </cell>
          <cell r="M4397">
            <v>244.22</v>
          </cell>
        </row>
        <row r="4398">
          <cell r="D4398" t="str">
            <v>NORTH SHOPPING</v>
          </cell>
          <cell r="E4398">
            <v>44408</v>
          </cell>
          <cell r="J4398">
            <v>74.699999999999989</v>
          </cell>
          <cell r="K4398">
            <v>32.339999999999996</v>
          </cell>
          <cell r="M4398">
            <v>179.7</v>
          </cell>
        </row>
        <row r="4399">
          <cell r="D4399" t="str">
            <v>NORTH SHOPPING</v>
          </cell>
          <cell r="E4399">
            <v>44408</v>
          </cell>
          <cell r="J4399">
            <v>66.900000000000006</v>
          </cell>
          <cell r="K4399">
            <v>30.58</v>
          </cell>
          <cell r="M4399">
            <v>169.9</v>
          </cell>
        </row>
        <row r="4400">
          <cell r="D4400" t="str">
            <v>NORTH SHOPPING</v>
          </cell>
          <cell r="E4400">
            <v>44408</v>
          </cell>
          <cell r="J4400">
            <v>66.900000000000006</v>
          </cell>
          <cell r="K4400">
            <v>30.58</v>
          </cell>
          <cell r="M4400">
            <v>169.9</v>
          </cell>
        </row>
        <row r="4401">
          <cell r="D4401" t="str">
            <v>NORTH SHOPPING</v>
          </cell>
          <cell r="E4401">
            <v>44408</v>
          </cell>
          <cell r="J4401">
            <v>59.8</v>
          </cell>
          <cell r="K4401">
            <v>28.76</v>
          </cell>
          <cell r="M4401">
            <v>159.80000000000001</v>
          </cell>
        </row>
        <row r="4402">
          <cell r="D4402" t="str">
            <v>NORTH SHOPPING</v>
          </cell>
          <cell r="E4402">
            <v>44408</v>
          </cell>
          <cell r="J4402">
            <v>50</v>
          </cell>
          <cell r="K4402">
            <v>26.46</v>
          </cell>
          <cell r="M4402">
            <v>147</v>
          </cell>
        </row>
        <row r="4403">
          <cell r="D4403" t="str">
            <v>NORTH SHOPPING</v>
          </cell>
          <cell r="E4403">
            <v>44408</v>
          </cell>
          <cell r="J4403">
            <v>62.91</v>
          </cell>
          <cell r="K4403">
            <v>28.78</v>
          </cell>
          <cell r="M4403">
            <v>159.9</v>
          </cell>
        </row>
        <row r="4404">
          <cell r="D4404" t="str">
            <v>NORTH SHOPPING</v>
          </cell>
          <cell r="E4404">
            <v>44408</v>
          </cell>
          <cell r="J4404">
            <v>63</v>
          </cell>
          <cell r="K4404">
            <v>28.76</v>
          </cell>
          <cell r="M4404">
            <v>159.80000000000001</v>
          </cell>
        </row>
        <row r="4405">
          <cell r="D4405" t="str">
            <v>NORTH SHOPPING</v>
          </cell>
          <cell r="E4405">
            <v>44408</v>
          </cell>
          <cell r="J4405">
            <v>79.8</v>
          </cell>
          <cell r="K4405">
            <v>32.36</v>
          </cell>
          <cell r="M4405">
            <v>179.8</v>
          </cell>
        </row>
        <row r="4406">
          <cell r="D4406" t="str">
            <v>NORTH SHOPPING</v>
          </cell>
          <cell r="E4406">
            <v>44408</v>
          </cell>
          <cell r="J4406">
            <v>64.900000000000006</v>
          </cell>
          <cell r="K4406">
            <v>28.78</v>
          </cell>
          <cell r="M4406">
            <v>159.9</v>
          </cell>
        </row>
        <row r="4407">
          <cell r="D4407" t="str">
            <v>NORTH SHOPPING</v>
          </cell>
          <cell r="E4407">
            <v>44408</v>
          </cell>
          <cell r="J4407">
            <v>88</v>
          </cell>
          <cell r="K4407">
            <v>33.799999999999997</v>
          </cell>
          <cell r="M4407">
            <v>187.82</v>
          </cell>
        </row>
        <row r="4408">
          <cell r="D4408" t="str">
            <v>NORTH SHOPPING</v>
          </cell>
          <cell r="E4408">
            <v>44408</v>
          </cell>
          <cell r="J4408">
            <v>57</v>
          </cell>
          <cell r="K4408">
            <v>26.98</v>
          </cell>
          <cell r="M4408">
            <v>149.9</v>
          </cell>
        </row>
        <row r="4409">
          <cell r="D4409" t="str">
            <v>NORTH SHOPPING</v>
          </cell>
          <cell r="E4409">
            <v>44408</v>
          </cell>
          <cell r="J4409">
            <v>57.86</v>
          </cell>
          <cell r="K4409">
            <v>26.98</v>
          </cell>
          <cell r="M4409">
            <v>149.9</v>
          </cell>
        </row>
        <row r="4410">
          <cell r="D4410" t="str">
            <v>NORTH SHOPPING</v>
          </cell>
          <cell r="E4410">
            <v>44408</v>
          </cell>
          <cell r="J4410">
            <v>64</v>
          </cell>
          <cell r="K4410">
            <v>28.28</v>
          </cell>
          <cell r="M4410">
            <v>157.19999999999999</v>
          </cell>
        </row>
        <row r="4411">
          <cell r="D4411" t="str">
            <v>NORTH SHOPPING</v>
          </cell>
          <cell r="E4411">
            <v>44408</v>
          </cell>
          <cell r="J4411">
            <v>81.52</v>
          </cell>
          <cell r="K4411">
            <v>53.94</v>
          </cell>
          <cell r="M4411">
            <v>199.8</v>
          </cell>
        </row>
        <row r="4412">
          <cell r="D4412" t="str">
            <v>NORTH SHOPPING</v>
          </cell>
          <cell r="E4412">
            <v>44408</v>
          </cell>
          <cell r="J4412">
            <v>66.900000000000006</v>
          </cell>
          <cell r="K4412">
            <v>28.78</v>
          </cell>
          <cell r="M4412">
            <v>159.9</v>
          </cell>
        </row>
        <row r="4413">
          <cell r="D4413" t="str">
            <v>NORTH SHOPPING</v>
          </cell>
          <cell r="E4413">
            <v>44408</v>
          </cell>
          <cell r="J4413">
            <v>83.16</v>
          </cell>
          <cell r="K4413">
            <v>32.339999999999996</v>
          </cell>
          <cell r="M4413">
            <v>179.7</v>
          </cell>
        </row>
        <row r="4414">
          <cell r="D4414" t="str">
            <v>NORTH SHOPPING</v>
          </cell>
          <cell r="E4414">
            <v>44408</v>
          </cell>
          <cell r="J4414">
            <v>60</v>
          </cell>
          <cell r="K4414">
            <v>27.14</v>
          </cell>
          <cell r="M4414">
            <v>150.88</v>
          </cell>
        </row>
        <row r="4415">
          <cell r="D4415" t="str">
            <v>NORTH SHOPPING</v>
          </cell>
          <cell r="E4415">
            <v>44408</v>
          </cell>
          <cell r="J4415">
            <v>67.900000000000006</v>
          </cell>
          <cell r="K4415">
            <v>28.78</v>
          </cell>
          <cell r="M4415">
            <v>159.9</v>
          </cell>
        </row>
        <row r="4416">
          <cell r="D4416" t="str">
            <v>NORTH SHOPPING</v>
          </cell>
          <cell r="E4416">
            <v>44408</v>
          </cell>
          <cell r="J4416">
            <v>53.1</v>
          </cell>
          <cell r="K4416">
            <v>25.18</v>
          </cell>
          <cell r="M4416">
            <v>139.9</v>
          </cell>
        </row>
        <row r="4417">
          <cell r="D4417" t="str">
            <v>NORTH SHOPPING</v>
          </cell>
          <cell r="E4417">
            <v>44408</v>
          </cell>
          <cell r="J4417">
            <v>53.1</v>
          </cell>
          <cell r="K4417">
            <v>25.18</v>
          </cell>
          <cell r="M4417">
            <v>139.9</v>
          </cell>
        </row>
        <row r="4418">
          <cell r="D4418" t="str">
            <v>NORTH SHOPPING</v>
          </cell>
          <cell r="E4418">
            <v>44408</v>
          </cell>
          <cell r="J4418">
            <v>61.9</v>
          </cell>
          <cell r="K4418">
            <v>26.98</v>
          </cell>
          <cell r="M4418">
            <v>149.9</v>
          </cell>
        </row>
        <row r="4419">
          <cell r="D4419" t="str">
            <v>NORTH SHOPPING</v>
          </cell>
          <cell r="E4419">
            <v>44408</v>
          </cell>
          <cell r="J4419">
            <v>55</v>
          </cell>
          <cell r="K4419">
            <v>25.18</v>
          </cell>
          <cell r="M4419">
            <v>139.9</v>
          </cell>
        </row>
        <row r="4420">
          <cell r="D4420" t="str">
            <v>NORTH SHOPPING</v>
          </cell>
          <cell r="E4420">
            <v>44408</v>
          </cell>
          <cell r="J4420">
            <v>55</v>
          </cell>
          <cell r="K4420">
            <v>25.18</v>
          </cell>
          <cell r="M4420">
            <v>139.9</v>
          </cell>
        </row>
        <row r="4421">
          <cell r="D4421" t="str">
            <v>NORTH SHOPPING</v>
          </cell>
          <cell r="E4421">
            <v>44408</v>
          </cell>
          <cell r="J4421">
            <v>55</v>
          </cell>
          <cell r="K4421">
            <v>25.18</v>
          </cell>
          <cell r="M4421">
            <v>139.9</v>
          </cell>
        </row>
        <row r="4422">
          <cell r="D4422" t="str">
            <v>NORTH SHOPPING</v>
          </cell>
          <cell r="E4422">
            <v>44408</v>
          </cell>
          <cell r="J4422">
            <v>94.42</v>
          </cell>
          <cell r="K4422">
            <v>33.81</v>
          </cell>
          <cell r="M4422">
            <v>187.82</v>
          </cell>
        </row>
        <row r="4423">
          <cell r="D4423" t="str">
            <v>NORTH SHOPPING</v>
          </cell>
          <cell r="E4423">
            <v>44408</v>
          </cell>
          <cell r="J4423">
            <v>39.6</v>
          </cell>
          <cell r="K4423">
            <v>21.6</v>
          </cell>
          <cell r="M4423">
            <v>119.98</v>
          </cell>
        </row>
        <row r="4424">
          <cell r="D4424" t="str">
            <v>NORTH SHOPPING</v>
          </cell>
          <cell r="E4424">
            <v>44408</v>
          </cell>
          <cell r="J4424">
            <v>64.900000000000006</v>
          </cell>
          <cell r="K4424">
            <v>26.98</v>
          </cell>
          <cell r="M4424">
            <v>149.9</v>
          </cell>
        </row>
        <row r="4425">
          <cell r="D4425" t="str">
            <v>NORTH SHOPPING</v>
          </cell>
          <cell r="E4425">
            <v>44408</v>
          </cell>
          <cell r="J4425">
            <v>64.900000000000006</v>
          </cell>
          <cell r="K4425">
            <v>26.98</v>
          </cell>
          <cell r="M4425">
            <v>149.9</v>
          </cell>
        </row>
        <row r="4426">
          <cell r="D4426" t="str">
            <v>NORTH SHOPPING</v>
          </cell>
          <cell r="E4426">
            <v>44408</v>
          </cell>
          <cell r="J4426">
            <v>64.900000000000006</v>
          </cell>
          <cell r="K4426">
            <v>26.98</v>
          </cell>
          <cell r="M4426">
            <v>149.9</v>
          </cell>
        </row>
        <row r="4427">
          <cell r="D4427" t="str">
            <v>NORTH SHOPPING</v>
          </cell>
          <cell r="E4427">
            <v>44408</v>
          </cell>
          <cell r="J4427">
            <v>58.9</v>
          </cell>
          <cell r="K4427">
            <v>25.18</v>
          </cell>
          <cell r="M4427">
            <v>139.9</v>
          </cell>
        </row>
        <row r="4428">
          <cell r="D4428" t="str">
            <v>NORTH SHOPPING</v>
          </cell>
          <cell r="E4428">
            <v>44408</v>
          </cell>
          <cell r="J4428">
            <v>59.9</v>
          </cell>
          <cell r="K4428">
            <v>25.18</v>
          </cell>
          <cell r="M4428">
            <v>139.9</v>
          </cell>
        </row>
        <row r="4429">
          <cell r="D4429" t="str">
            <v>NORTH SHOPPING</v>
          </cell>
          <cell r="E4429">
            <v>44408</v>
          </cell>
          <cell r="J4429">
            <v>45</v>
          </cell>
          <cell r="K4429">
            <v>21.54</v>
          </cell>
          <cell r="M4429">
            <v>119.69999999999999</v>
          </cell>
        </row>
        <row r="4430">
          <cell r="D4430" t="str">
            <v>NORTH SHOPPING</v>
          </cell>
          <cell r="E4430">
            <v>44408</v>
          </cell>
          <cell r="J4430">
            <v>61.9</v>
          </cell>
          <cell r="K4430">
            <v>25.18</v>
          </cell>
          <cell r="M4430">
            <v>139.9</v>
          </cell>
        </row>
        <row r="4431">
          <cell r="D4431" t="str">
            <v>NORTH SHOPPING</v>
          </cell>
          <cell r="E4431">
            <v>44408</v>
          </cell>
          <cell r="J4431">
            <v>39.799999999999997</v>
          </cell>
          <cell r="K4431">
            <v>20.27</v>
          </cell>
          <cell r="M4431">
            <v>112.6</v>
          </cell>
        </row>
        <row r="4432">
          <cell r="D4432" t="str">
            <v>NORTH SHOPPING</v>
          </cell>
          <cell r="E4432">
            <v>44408</v>
          </cell>
          <cell r="J4432">
            <v>46</v>
          </cell>
          <cell r="K4432">
            <v>21.58</v>
          </cell>
          <cell r="M4432">
            <v>119.9</v>
          </cell>
        </row>
        <row r="4433">
          <cell r="D4433" t="str">
            <v>NORTH SHOPPING</v>
          </cell>
          <cell r="E4433">
            <v>44408</v>
          </cell>
          <cell r="J4433">
            <v>31.5</v>
          </cell>
          <cell r="K4433">
            <v>18.309899999999999</v>
          </cell>
          <cell r="M4433">
            <v>101.71</v>
          </cell>
        </row>
        <row r="4434">
          <cell r="D4434" t="str">
            <v>NORTH SHOPPING</v>
          </cell>
          <cell r="E4434">
            <v>44408</v>
          </cell>
          <cell r="J4434">
            <v>71.699999999999989</v>
          </cell>
          <cell r="K4434">
            <v>26.94</v>
          </cell>
          <cell r="M4434">
            <v>149.69999999999999</v>
          </cell>
        </row>
        <row r="4435">
          <cell r="D4435" t="str">
            <v>NORTH SHOPPING</v>
          </cell>
          <cell r="E4435">
            <v>44408</v>
          </cell>
          <cell r="J4435">
            <v>33.6</v>
          </cell>
          <cell r="K4435">
            <v>18.580100000000002</v>
          </cell>
          <cell r="M4435">
            <v>103.18</v>
          </cell>
        </row>
        <row r="4436">
          <cell r="D4436" t="str">
            <v>NORTH SHOPPING</v>
          </cell>
          <cell r="E4436">
            <v>44408</v>
          </cell>
          <cell r="J4436">
            <v>47.9</v>
          </cell>
          <cell r="K4436">
            <v>21.58</v>
          </cell>
          <cell r="M4436">
            <v>119.9</v>
          </cell>
        </row>
        <row r="4437">
          <cell r="D4437" t="str">
            <v>NORTH SHOPPING</v>
          </cell>
          <cell r="E4437">
            <v>44408</v>
          </cell>
          <cell r="J4437">
            <v>64.900000000000006</v>
          </cell>
          <cell r="K4437">
            <v>25.18</v>
          </cell>
          <cell r="M4437">
            <v>139.9</v>
          </cell>
        </row>
        <row r="4438">
          <cell r="D4438" t="str">
            <v>NORTH SHOPPING</v>
          </cell>
          <cell r="E4438">
            <v>44408</v>
          </cell>
          <cell r="J4438">
            <v>49.8</v>
          </cell>
          <cell r="K4438">
            <v>21.56</v>
          </cell>
          <cell r="M4438">
            <v>119.8</v>
          </cell>
        </row>
        <row r="4439">
          <cell r="D4439" t="str">
            <v>NORTH SHOPPING</v>
          </cell>
          <cell r="E4439">
            <v>44408</v>
          </cell>
          <cell r="J4439">
            <v>35</v>
          </cell>
          <cell r="K4439">
            <v>18.309899999999999</v>
          </cell>
          <cell r="M4439">
            <v>101.71</v>
          </cell>
        </row>
        <row r="4440">
          <cell r="D4440" t="str">
            <v>NORTH SHOPPING</v>
          </cell>
          <cell r="E4440">
            <v>44408</v>
          </cell>
          <cell r="J4440">
            <v>50</v>
          </cell>
          <cell r="K4440">
            <v>21.58</v>
          </cell>
          <cell r="M4440">
            <v>119.9</v>
          </cell>
        </row>
        <row r="4441">
          <cell r="D4441" t="str">
            <v>NORTH SHOPPING</v>
          </cell>
          <cell r="E4441">
            <v>44408</v>
          </cell>
          <cell r="J4441">
            <v>59.9</v>
          </cell>
          <cell r="K4441">
            <v>23.74</v>
          </cell>
          <cell r="M4441">
            <v>131.91</v>
          </cell>
        </row>
        <row r="4442">
          <cell r="D4442" t="str">
            <v>NORTH SHOPPING</v>
          </cell>
          <cell r="E4442">
            <v>44408</v>
          </cell>
          <cell r="J4442">
            <v>71.699999999999989</v>
          </cell>
          <cell r="K4442">
            <v>25.86</v>
          </cell>
          <cell r="M4442">
            <v>143.69999999999999</v>
          </cell>
        </row>
        <row r="4443">
          <cell r="D4443" t="str">
            <v>NORTH SHOPPING</v>
          </cell>
          <cell r="E4443">
            <v>44408</v>
          </cell>
          <cell r="J4443">
            <v>49.9</v>
          </cell>
          <cell r="K4443">
            <v>21.04</v>
          </cell>
          <cell r="M4443">
            <v>116.91</v>
          </cell>
        </row>
        <row r="4444">
          <cell r="D4444" t="str">
            <v>NORTH SHOPPING</v>
          </cell>
          <cell r="E4444">
            <v>44408</v>
          </cell>
          <cell r="J4444">
            <v>28.799999999999997</v>
          </cell>
          <cell r="K4444">
            <v>16.200000000000003</v>
          </cell>
          <cell r="M4444">
            <v>90</v>
          </cell>
        </row>
        <row r="4445">
          <cell r="D4445" t="str">
            <v>NORTH SHOPPING</v>
          </cell>
          <cell r="E4445">
            <v>44408</v>
          </cell>
          <cell r="J4445">
            <v>54.5</v>
          </cell>
          <cell r="K4445">
            <v>21.58</v>
          </cell>
          <cell r="M4445">
            <v>119.9</v>
          </cell>
        </row>
        <row r="4446">
          <cell r="D4446" t="str">
            <v>NORTH SHOPPING</v>
          </cell>
          <cell r="E4446">
            <v>44408</v>
          </cell>
          <cell r="J4446">
            <v>21.34</v>
          </cell>
          <cell r="K4446">
            <v>35.96</v>
          </cell>
          <cell r="M4446">
            <v>99.9</v>
          </cell>
        </row>
        <row r="4447">
          <cell r="D4447" t="str">
            <v>NORTH SHOPPING</v>
          </cell>
          <cell r="E4447">
            <v>44408</v>
          </cell>
          <cell r="J4447">
            <v>39.9</v>
          </cell>
          <cell r="K4447">
            <v>17.98</v>
          </cell>
          <cell r="M4447">
            <v>99.9</v>
          </cell>
        </row>
        <row r="4448">
          <cell r="D4448" t="str">
            <v>NORTH SHOPPING</v>
          </cell>
          <cell r="E4448">
            <v>44408</v>
          </cell>
          <cell r="J4448">
            <v>40</v>
          </cell>
          <cell r="K4448">
            <v>17.98</v>
          </cell>
          <cell r="M4448">
            <v>99.9</v>
          </cell>
        </row>
        <row r="4449">
          <cell r="D4449" t="str">
            <v>NORTH SHOPPING</v>
          </cell>
          <cell r="E4449">
            <v>44408</v>
          </cell>
          <cell r="J4449">
            <v>45.41</v>
          </cell>
          <cell r="K4449">
            <v>18.989999999999998</v>
          </cell>
          <cell r="M4449">
            <v>105.51</v>
          </cell>
        </row>
        <row r="4450">
          <cell r="D4450" t="str">
            <v>NORTH SHOPPING</v>
          </cell>
          <cell r="E4450">
            <v>44408</v>
          </cell>
          <cell r="J4450">
            <v>45.41</v>
          </cell>
          <cell r="K4450">
            <v>18.989999999999998</v>
          </cell>
          <cell r="M4450">
            <v>105.51</v>
          </cell>
        </row>
        <row r="4451">
          <cell r="D4451" t="str">
            <v>NORTH SHOPPING</v>
          </cell>
          <cell r="E4451">
            <v>44408</v>
          </cell>
          <cell r="J4451">
            <v>49.9</v>
          </cell>
          <cell r="K4451">
            <v>19.78</v>
          </cell>
          <cell r="M4451">
            <v>109.9</v>
          </cell>
        </row>
        <row r="4452">
          <cell r="D4452" t="str">
            <v>NORTH SHOPPING</v>
          </cell>
          <cell r="E4452">
            <v>44408</v>
          </cell>
          <cell r="J4452">
            <v>43</v>
          </cell>
          <cell r="K4452">
            <v>17.98</v>
          </cell>
          <cell r="M4452">
            <v>99.9</v>
          </cell>
        </row>
        <row r="4453">
          <cell r="D4453" t="str">
            <v>NORTH SHOPPING</v>
          </cell>
          <cell r="E4453">
            <v>44408</v>
          </cell>
          <cell r="J4453">
            <v>35</v>
          </cell>
          <cell r="K4453">
            <v>16.18</v>
          </cell>
          <cell r="M4453">
            <v>89.9</v>
          </cell>
        </row>
        <row r="4454">
          <cell r="D4454" t="str">
            <v>NORTH SHOPPING</v>
          </cell>
          <cell r="E4454">
            <v>44408</v>
          </cell>
          <cell r="J4454">
            <v>38.799999999999997</v>
          </cell>
          <cell r="K4454">
            <v>16.88</v>
          </cell>
          <cell r="M4454">
            <v>93.82</v>
          </cell>
        </row>
        <row r="4455">
          <cell r="D4455" t="str">
            <v>NORTH SHOPPING</v>
          </cell>
          <cell r="E4455">
            <v>44408</v>
          </cell>
          <cell r="J4455">
            <v>1027</v>
          </cell>
          <cell r="K4455">
            <v>233.75039999999998</v>
          </cell>
          <cell r="M4455">
            <v>1298.7</v>
          </cell>
        </row>
        <row r="4456">
          <cell r="D4456" t="str">
            <v>NORTH SHOPPING</v>
          </cell>
          <cell r="E4456">
            <v>44408</v>
          </cell>
          <cell r="J4456">
            <v>35.9</v>
          </cell>
          <cell r="K4456">
            <v>16.18</v>
          </cell>
          <cell r="M4456">
            <v>89.9</v>
          </cell>
        </row>
        <row r="4457">
          <cell r="D4457" t="str">
            <v>NORTH SHOPPING</v>
          </cell>
          <cell r="E4457">
            <v>44408</v>
          </cell>
          <cell r="J4457">
            <v>35.9</v>
          </cell>
          <cell r="K4457">
            <v>16.18</v>
          </cell>
          <cell r="M4457">
            <v>89.9</v>
          </cell>
        </row>
        <row r="4458">
          <cell r="D4458" t="str">
            <v>NORTH SHOPPING</v>
          </cell>
          <cell r="E4458">
            <v>44408</v>
          </cell>
          <cell r="J4458">
            <v>27.8</v>
          </cell>
          <cell r="K4458">
            <v>14.36</v>
          </cell>
          <cell r="M4458">
            <v>79.8</v>
          </cell>
        </row>
        <row r="4459">
          <cell r="D4459" t="str">
            <v>NORTH SHOPPING</v>
          </cell>
          <cell r="E4459">
            <v>44408</v>
          </cell>
          <cell r="J4459">
            <v>27.9</v>
          </cell>
          <cell r="K4459">
            <v>14.38</v>
          </cell>
          <cell r="M4459">
            <v>79.900000000000006</v>
          </cell>
        </row>
        <row r="4460">
          <cell r="D4460" t="str">
            <v>NORTH SHOPPING</v>
          </cell>
          <cell r="E4460">
            <v>44408</v>
          </cell>
          <cell r="J4460">
            <v>44.9</v>
          </cell>
          <cell r="K4460">
            <v>17.98</v>
          </cell>
          <cell r="M4460">
            <v>99.9</v>
          </cell>
        </row>
        <row r="4461">
          <cell r="D4461" t="str">
            <v>NORTH SHOPPING</v>
          </cell>
          <cell r="E4461">
            <v>44408</v>
          </cell>
          <cell r="J4461">
            <v>66</v>
          </cell>
          <cell r="K4461">
            <v>22.5</v>
          </cell>
          <cell r="M4461">
            <v>125</v>
          </cell>
        </row>
        <row r="4462">
          <cell r="D4462" t="str">
            <v>NORTH SHOPPING</v>
          </cell>
          <cell r="E4462">
            <v>44408</v>
          </cell>
          <cell r="J4462">
            <v>66</v>
          </cell>
          <cell r="K4462">
            <v>22.5</v>
          </cell>
          <cell r="M4462">
            <v>125</v>
          </cell>
        </row>
        <row r="4463">
          <cell r="D4463" t="str">
            <v>NORTH SHOPPING</v>
          </cell>
          <cell r="E4463">
            <v>44408</v>
          </cell>
          <cell r="J4463">
            <v>66</v>
          </cell>
          <cell r="K4463">
            <v>22.5</v>
          </cell>
          <cell r="M4463">
            <v>125</v>
          </cell>
        </row>
        <row r="4464">
          <cell r="D4464" t="str">
            <v>NORTH SHOPPING</v>
          </cell>
          <cell r="E4464">
            <v>44408</v>
          </cell>
          <cell r="J4464">
            <v>66</v>
          </cell>
          <cell r="K4464">
            <v>22.5</v>
          </cell>
          <cell r="M4464">
            <v>125</v>
          </cell>
        </row>
        <row r="4465">
          <cell r="D4465" t="str">
            <v>NORTH SHOPPING</v>
          </cell>
          <cell r="E4465">
            <v>44408</v>
          </cell>
          <cell r="J4465">
            <v>66</v>
          </cell>
          <cell r="K4465">
            <v>22.5</v>
          </cell>
          <cell r="M4465">
            <v>125</v>
          </cell>
        </row>
        <row r="4466">
          <cell r="D4466" t="str">
            <v>NORTH SHOPPING</v>
          </cell>
          <cell r="E4466">
            <v>44408</v>
          </cell>
          <cell r="J4466">
            <v>29.5</v>
          </cell>
          <cell r="K4466">
            <v>14.38</v>
          </cell>
          <cell r="M4466">
            <v>79.900000000000006</v>
          </cell>
        </row>
        <row r="4467">
          <cell r="D4467" t="str">
            <v>NORTH SHOPPING</v>
          </cell>
          <cell r="E4467">
            <v>44408</v>
          </cell>
          <cell r="J4467">
            <v>37.799999999999997</v>
          </cell>
          <cell r="K4467">
            <v>16.14</v>
          </cell>
          <cell r="M4467">
            <v>89.699999999999989</v>
          </cell>
        </row>
        <row r="4468">
          <cell r="D4468" t="str">
            <v>NORTH SHOPPING</v>
          </cell>
          <cell r="E4468">
            <v>44408</v>
          </cell>
          <cell r="J4468">
            <v>26.4</v>
          </cell>
          <cell r="K4468">
            <v>13.5</v>
          </cell>
          <cell r="M4468">
            <v>75.02</v>
          </cell>
        </row>
        <row r="4469">
          <cell r="D4469" t="str">
            <v>NORTH SHOPPING</v>
          </cell>
          <cell r="E4469">
            <v>44408</v>
          </cell>
          <cell r="J4469">
            <v>66</v>
          </cell>
          <cell r="K4469">
            <v>21.79</v>
          </cell>
          <cell r="M4469">
            <v>120.95</v>
          </cell>
        </row>
        <row r="4470">
          <cell r="D4470" t="str">
            <v>NORTH SHOPPING</v>
          </cell>
          <cell r="E4470">
            <v>44408</v>
          </cell>
          <cell r="J4470">
            <v>26.4</v>
          </cell>
          <cell r="K4470">
            <v>12.58</v>
          </cell>
          <cell r="M4470">
            <v>69.900000000000006</v>
          </cell>
        </row>
        <row r="4471">
          <cell r="D4471" t="str">
            <v>NORTH SHOPPING</v>
          </cell>
          <cell r="E4471">
            <v>44408</v>
          </cell>
          <cell r="J4471">
            <v>71.900000000000006</v>
          </cell>
          <cell r="K4471">
            <v>22.5</v>
          </cell>
          <cell r="M4471">
            <v>125</v>
          </cell>
        </row>
        <row r="4472">
          <cell r="D4472" t="str">
            <v>NORTH SHOPPING</v>
          </cell>
          <cell r="E4472">
            <v>44408</v>
          </cell>
          <cell r="J4472">
            <v>71.900000000000006</v>
          </cell>
          <cell r="K4472">
            <v>22.5</v>
          </cell>
          <cell r="M4472">
            <v>125</v>
          </cell>
        </row>
        <row r="4473">
          <cell r="D4473" t="str">
            <v>NORTH SHOPPING</v>
          </cell>
          <cell r="E4473">
            <v>44408</v>
          </cell>
          <cell r="J4473">
            <v>26.9</v>
          </cell>
          <cell r="K4473">
            <v>12.58</v>
          </cell>
          <cell r="M4473">
            <v>69.900000000000006</v>
          </cell>
        </row>
        <row r="4474">
          <cell r="D4474" t="str">
            <v>NORTH SHOPPING</v>
          </cell>
          <cell r="E4474">
            <v>44408</v>
          </cell>
          <cell r="J4474">
            <v>53.11</v>
          </cell>
          <cell r="K4474">
            <v>46.76</v>
          </cell>
          <cell r="M4474">
            <v>129.9</v>
          </cell>
        </row>
        <row r="4475">
          <cell r="D4475" t="str">
            <v>NORTH SHOPPING</v>
          </cell>
          <cell r="E4475">
            <v>44408</v>
          </cell>
          <cell r="J4475">
            <v>27.72</v>
          </cell>
          <cell r="K4475">
            <v>12.66</v>
          </cell>
          <cell r="M4475">
            <v>70.31</v>
          </cell>
        </row>
        <row r="4476">
          <cell r="D4476" t="str">
            <v>NORTH SHOPPING</v>
          </cell>
          <cell r="E4476">
            <v>44408</v>
          </cell>
          <cell r="J4476">
            <v>52.31</v>
          </cell>
          <cell r="K4476">
            <v>18</v>
          </cell>
          <cell r="M4476">
            <v>100</v>
          </cell>
        </row>
        <row r="4477">
          <cell r="D4477" t="str">
            <v>NORTH SHOPPING</v>
          </cell>
          <cell r="E4477">
            <v>44408</v>
          </cell>
          <cell r="J4477">
            <v>72.900000000000006</v>
          </cell>
          <cell r="K4477">
            <v>22.5</v>
          </cell>
          <cell r="M4477">
            <v>125</v>
          </cell>
        </row>
        <row r="4478">
          <cell r="D4478" t="str">
            <v>NORTH SHOPPING</v>
          </cell>
          <cell r="E4478">
            <v>44408</v>
          </cell>
          <cell r="J4478">
            <v>72.900000000000006</v>
          </cell>
          <cell r="K4478">
            <v>22.5</v>
          </cell>
          <cell r="M4478">
            <v>125</v>
          </cell>
        </row>
        <row r="4479">
          <cell r="D4479" t="str">
            <v>NORTH SHOPPING</v>
          </cell>
          <cell r="E4479">
            <v>44408</v>
          </cell>
          <cell r="J4479">
            <v>27.9</v>
          </cell>
          <cell r="K4479">
            <v>12.58</v>
          </cell>
          <cell r="M4479">
            <v>69.900000000000006</v>
          </cell>
        </row>
        <row r="4480">
          <cell r="D4480" t="str">
            <v>NORTH SHOPPING</v>
          </cell>
          <cell r="E4480">
            <v>44408</v>
          </cell>
          <cell r="J4480">
            <v>28</v>
          </cell>
          <cell r="K4480">
            <v>12.58</v>
          </cell>
          <cell r="M4480">
            <v>69.900000000000006</v>
          </cell>
        </row>
        <row r="4481">
          <cell r="D4481" t="str">
            <v>NORTH SHOPPING</v>
          </cell>
          <cell r="E4481">
            <v>44408</v>
          </cell>
          <cell r="J4481">
            <v>42.9</v>
          </cell>
          <cell r="K4481">
            <v>15.82</v>
          </cell>
          <cell r="M4481">
            <v>87.91</v>
          </cell>
        </row>
        <row r="4482">
          <cell r="D4482" t="str">
            <v>NORTH SHOPPING</v>
          </cell>
          <cell r="E4482">
            <v>44408</v>
          </cell>
          <cell r="J4482">
            <v>43.5</v>
          </cell>
          <cell r="K4482">
            <v>15.82</v>
          </cell>
          <cell r="M4482">
            <v>87.91</v>
          </cell>
        </row>
        <row r="4483">
          <cell r="D4483" t="str">
            <v>NORTH SHOPPING</v>
          </cell>
          <cell r="E4483">
            <v>44408</v>
          </cell>
          <cell r="J4483">
            <v>29</v>
          </cell>
          <cell r="K4483">
            <v>12.58</v>
          </cell>
          <cell r="M4483">
            <v>69.900000000000006</v>
          </cell>
        </row>
        <row r="4484">
          <cell r="D4484" t="str">
            <v>NORTH SHOPPING</v>
          </cell>
          <cell r="E4484">
            <v>44408</v>
          </cell>
          <cell r="J4484">
            <v>29.9</v>
          </cell>
          <cell r="K4484">
            <v>12.58</v>
          </cell>
          <cell r="M4484">
            <v>69.900000000000006</v>
          </cell>
        </row>
        <row r="4485">
          <cell r="D4485" t="str">
            <v>NORTH SHOPPING</v>
          </cell>
          <cell r="E4485">
            <v>44408</v>
          </cell>
          <cell r="J4485">
            <v>24.9</v>
          </cell>
          <cell r="K4485">
            <v>11.32</v>
          </cell>
          <cell r="M4485">
            <v>62.91</v>
          </cell>
        </row>
        <row r="4486">
          <cell r="D4486" t="str">
            <v>NORTH SHOPPING</v>
          </cell>
          <cell r="E4486">
            <v>44408</v>
          </cell>
          <cell r="J4486">
            <v>52.9</v>
          </cell>
          <cell r="K4486">
            <v>17.41</v>
          </cell>
          <cell r="M4486">
            <v>96.71</v>
          </cell>
        </row>
        <row r="4487">
          <cell r="D4487" t="str">
            <v>NORTH SHOPPING</v>
          </cell>
          <cell r="E4487">
            <v>44408</v>
          </cell>
          <cell r="J4487">
            <v>23.5</v>
          </cell>
          <cell r="K4487">
            <v>10.78</v>
          </cell>
          <cell r="M4487">
            <v>59.9</v>
          </cell>
        </row>
        <row r="4488">
          <cell r="D4488" t="str">
            <v>NORTH SHOPPING</v>
          </cell>
          <cell r="E4488">
            <v>44408</v>
          </cell>
          <cell r="J4488">
            <v>22.5</v>
          </cell>
          <cell r="K4488">
            <v>10.3101</v>
          </cell>
          <cell r="M4488">
            <v>57.300000000000004</v>
          </cell>
        </row>
        <row r="4489">
          <cell r="D4489" t="str">
            <v>NORTH SHOPPING</v>
          </cell>
          <cell r="E4489">
            <v>44408</v>
          </cell>
          <cell r="J4489">
            <v>79</v>
          </cell>
          <cell r="K4489">
            <v>22.5</v>
          </cell>
          <cell r="M4489">
            <v>125</v>
          </cell>
        </row>
        <row r="4490">
          <cell r="D4490" t="str">
            <v>NORTH SHOPPING</v>
          </cell>
          <cell r="E4490">
            <v>44408</v>
          </cell>
          <cell r="J4490">
            <v>26</v>
          </cell>
          <cell r="K4490">
            <v>10.78</v>
          </cell>
          <cell r="M4490">
            <v>59.9</v>
          </cell>
        </row>
        <row r="4491">
          <cell r="D4491" t="str">
            <v>NORTH SHOPPING</v>
          </cell>
          <cell r="E4491">
            <v>44408</v>
          </cell>
          <cell r="J4491">
            <v>23.2</v>
          </cell>
          <cell r="K4491">
            <v>10.15</v>
          </cell>
          <cell r="M4491">
            <v>56.4</v>
          </cell>
        </row>
        <row r="4492">
          <cell r="D4492" t="str">
            <v>NORTH SHOPPING</v>
          </cell>
          <cell r="E4492">
            <v>44408</v>
          </cell>
          <cell r="J4492">
            <v>22.5</v>
          </cell>
          <cell r="K4492">
            <v>9.8798999999999992</v>
          </cell>
          <cell r="M4492">
            <v>54.929999999999993</v>
          </cell>
        </row>
        <row r="4493">
          <cell r="D4493" t="str">
            <v>NORTH SHOPPING</v>
          </cell>
          <cell r="E4493">
            <v>44408</v>
          </cell>
          <cell r="J4493">
            <v>14.399999999999999</v>
          </cell>
          <cell r="K4493">
            <v>8.1000000000000014</v>
          </cell>
          <cell r="M4493">
            <v>45</v>
          </cell>
        </row>
        <row r="4494">
          <cell r="D4494" t="str">
            <v>NORTH SHOPPING</v>
          </cell>
          <cell r="E4494">
            <v>44408</v>
          </cell>
          <cell r="J4494">
            <v>34.950000000000003</v>
          </cell>
          <cell r="K4494">
            <v>12.59</v>
          </cell>
          <cell r="M4494">
            <v>69.95</v>
          </cell>
        </row>
        <row r="4495">
          <cell r="D4495" t="str">
            <v>NORTH SHOPPING</v>
          </cell>
          <cell r="E4495">
            <v>44408</v>
          </cell>
          <cell r="J4495">
            <v>26.9</v>
          </cell>
          <cell r="K4495">
            <v>10.78</v>
          </cell>
          <cell r="M4495">
            <v>59.9</v>
          </cell>
        </row>
        <row r="4496">
          <cell r="D4496" t="str">
            <v>NORTH SHOPPING</v>
          </cell>
          <cell r="E4496">
            <v>44408</v>
          </cell>
          <cell r="J4496">
            <v>29.9</v>
          </cell>
          <cell r="K4496">
            <v>11.32</v>
          </cell>
          <cell r="M4496">
            <v>62.91</v>
          </cell>
        </row>
        <row r="4497">
          <cell r="D4497" t="str">
            <v>NORTH SHOPPING</v>
          </cell>
          <cell r="E4497">
            <v>44408</v>
          </cell>
          <cell r="J4497">
            <v>19.36</v>
          </cell>
          <cell r="K4497">
            <v>8.98</v>
          </cell>
          <cell r="M4497">
            <v>49.9</v>
          </cell>
        </row>
        <row r="4498">
          <cell r="D4498" t="str">
            <v>NORTH SHOPPING</v>
          </cell>
          <cell r="E4498">
            <v>44408</v>
          </cell>
          <cell r="J4498">
            <v>19.399999999999999</v>
          </cell>
          <cell r="K4498">
            <v>8.98</v>
          </cell>
          <cell r="M4498">
            <v>49.9</v>
          </cell>
        </row>
        <row r="4499">
          <cell r="D4499" t="str">
            <v>NORTH SHOPPING</v>
          </cell>
          <cell r="E4499">
            <v>44408</v>
          </cell>
          <cell r="J4499">
            <v>19.399999999999999</v>
          </cell>
          <cell r="K4499">
            <v>8.98</v>
          </cell>
          <cell r="M4499">
            <v>49.9</v>
          </cell>
        </row>
        <row r="4500">
          <cell r="D4500" t="str">
            <v>NORTH SHOPPING</v>
          </cell>
          <cell r="E4500">
            <v>44408</v>
          </cell>
          <cell r="J4500">
            <v>11.53</v>
          </cell>
          <cell r="K4500">
            <v>7.18</v>
          </cell>
          <cell r="M4500">
            <v>39.9</v>
          </cell>
        </row>
        <row r="4501">
          <cell r="D4501" t="str">
            <v>NORTH SHOPPING</v>
          </cell>
          <cell r="E4501">
            <v>44408</v>
          </cell>
          <cell r="J4501">
            <v>57</v>
          </cell>
          <cell r="K4501">
            <v>47.84</v>
          </cell>
          <cell r="M4501">
            <v>125.91</v>
          </cell>
        </row>
        <row r="4502">
          <cell r="D4502" t="str">
            <v>NORTH SHOPPING</v>
          </cell>
          <cell r="E4502">
            <v>44408</v>
          </cell>
          <cell r="J4502">
            <v>29.8</v>
          </cell>
          <cell r="K4502">
            <v>11.13</v>
          </cell>
          <cell r="M4502">
            <v>61.86</v>
          </cell>
        </row>
        <row r="4503">
          <cell r="D4503" t="str">
            <v>NORTH SHOPPING</v>
          </cell>
          <cell r="E4503">
            <v>44408</v>
          </cell>
          <cell r="J4503">
            <v>20</v>
          </cell>
          <cell r="K4503">
            <v>8.98</v>
          </cell>
          <cell r="M4503">
            <v>49.9</v>
          </cell>
        </row>
        <row r="4504">
          <cell r="D4504" t="str">
            <v>NORTH SHOPPING</v>
          </cell>
          <cell r="E4504">
            <v>44408</v>
          </cell>
          <cell r="J4504">
            <v>23.9</v>
          </cell>
          <cell r="K4504">
            <v>9.6999999999999993</v>
          </cell>
          <cell r="M4504">
            <v>53.91</v>
          </cell>
        </row>
        <row r="4505">
          <cell r="D4505" t="str">
            <v>NORTH SHOPPING</v>
          </cell>
          <cell r="E4505">
            <v>44408</v>
          </cell>
          <cell r="J4505">
            <v>12.99</v>
          </cell>
          <cell r="K4505">
            <v>7.18</v>
          </cell>
          <cell r="M4505">
            <v>39.9</v>
          </cell>
        </row>
        <row r="4506">
          <cell r="D4506" t="str">
            <v>NORTH SHOPPING</v>
          </cell>
          <cell r="E4506">
            <v>44408</v>
          </cell>
          <cell r="J4506">
            <v>12.99</v>
          </cell>
          <cell r="K4506">
            <v>7.18</v>
          </cell>
          <cell r="M4506">
            <v>39.9</v>
          </cell>
        </row>
        <row r="4507">
          <cell r="D4507" t="str">
            <v>NORTH SHOPPING</v>
          </cell>
          <cell r="E4507">
            <v>44408</v>
          </cell>
          <cell r="J4507">
            <v>17.98</v>
          </cell>
          <cell r="K4507">
            <v>8.24</v>
          </cell>
          <cell r="M4507">
            <v>45.8</v>
          </cell>
        </row>
        <row r="4508">
          <cell r="D4508" t="str">
            <v>NORTH SHOPPING</v>
          </cell>
          <cell r="E4508">
            <v>44408</v>
          </cell>
          <cell r="J4508">
            <v>21.78</v>
          </cell>
          <cell r="K4508">
            <v>9</v>
          </cell>
          <cell r="M4508">
            <v>50</v>
          </cell>
        </row>
        <row r="4509">
          <cell r="D4509" t="str">
            <v>NORTH SHOPPING</v>
          </cell>
          <cell r="E4509">
            <v>44408</v>
          </cell>
          <cell r="J4509">
            <v>13.79</v>
          </cell>
          <cell r="K4509">
            <v>7.18</v>
          </cell>
          <cell r="M4509">
            <v>39.9</v>
          </cell>
        </row>
        <row r="4510">
          <cell r="D4510" t="str">
            <v>NORTH SHOPPING</v>
          </cell>
          <cell r="E4510">
            <v>44408</v>
          </cell>
          <cell r="J4510">
            <v>13.9</v>
          </cell>
          <cell r="K4510">
            <v>7.18</v>
          </cell>
          <cell r="M4510">
            <v>39.9</v>
          </cell>
        </row>
        <row r="4511">
          <cell r="D4511" t="str">
            <v>NORTH SHOPPING</v>
          </cell>
          <cell r="E4511">
            <v>44408</v>
          </cell>
          <cell r="J4511">
            <v>15</v>
          </cell>
          <cell r="K4511">
            <v>7.18</v>
          </cell>
          <cell r="M4511">
            <v>39.9</v>
          </cell>
        </row>
        <row r="4512">
          <cell r="D4512" t="str">
            <v>NORTH SHOPPING</v>
          </cell>
          <cell r="E4512">
            <v>44408</v>
          </cell>
          <cell r="J4512">
            <v>15</v>
          </cell>
          <cell r="K4512">
            <v>7.18</v>
          </cell>
          <cell r="M4512">
            <v>39.9</v>
          </cell>
        </row>
        <row r="4513">
          <cell r="D4513" t="str">
            <v>NORTH SHOPPING</v>
          </cell>
          <cell r="E4513">
            <v>44408</v>
          </cell>
          <cell r="J4513">
            <v>15</v>
          </cell>
          <cell r="K4513">
            <v>7.18</v>
          </cell>
          <cell r="M4513">
            <v>39.9</v>
          </cell>
        </row>
        <row r="4514">
          <cell r="D4514" t="str">
            <v>NORTH SHOPPING</v>
          </cell>
          <cell r="E4514">
            <v>44408</v>
          </cell>
          <cell r="J4514">
            <v>23.9</v>
          </cell>
          <cell r="K4514">
            <v>8.98</v>
          </cell>
          <cell r="M4514">
            <v>49.9</v>
          </cell>
        </row>
        <row r="4515">
          <cell r="D4515" t="str">
            <v>NORTH SHOPPING</v>
          </cell>
          <cell r="E4515">
            <v>44408</v>
          </cell>
          <cell r="J4515">
            <v>15.9</v>
          </cell>
          <cell r="K4515">
            <v>7.18</v>
          </cell>
          <cell r="M4515">
            <v>39.9</v>
          </cell>
        </row>
        <row r="4516">
          <cell r="D4516" t="str">
            <v>NORTH SHOPPING</v>
          </cell>
          <cell r="E4516">
            <v>44408</v>
          </cell>
          <cell r="J4516">
            <v>8.6999999999999993</v>
          </cell>
          <cell r="K4516">
            <v>5.4</v>
          </cell>
          <cell r="M4516">
            <v>29.99</v>
          </cell>
        </row>
        <row r="4517">
          <cell r="D4517" t="str">
            <v>NORTH SHOPPING</v>
          </cell>
          <cell r="E4517">
            <v>44408</v>
          </cell>
          <cell r="J4517">
            <v>15</v>
          </cell>
          <cell r="K4517">
            <v>6.73</v>
          </cell>
          <cell r="M4517">
            <v>37.4</v>
          </cell>
        </row>
        <row r="4518">
          <cell r="D4518" t="str">
            <v>NORTH SHOPPING</v>
          </cell>
          <cell r="E4518">
            <v>44408</v>
          </cell>
          <cell r="J4518">
            <v>15</v>
          </cell>
          <cell r="K4518">
            <v>6.73</v>
          </cell>
          <cell r="M4518">
            <v>37.4</v>
          </cell>
        </row>
        <row r="4519">
          <cell r="D4519" t="str">
            <v>NORTH SHOPPING</v>
          </cell>
          <cell r="E4519">
            <v>44408</v>
          </cell>
          <cell r="J4519">
            <v>86.9</v>
          </cell>
          <cell r="K4519">
            <v>22.5</v>
          </cell>
          <cell r="M4519">
            <v>125</v>
          </cell>
        </row>
        <row r="4520">
          <cell r="D4520" t="str">
            <v>NORTH SHOPPING</v>
          </cell>
          <cell r="E4520">
            <v>44408</v>
          </cell>
          <cell r="J4520">
            <v>9</v>
          </cell>
          <cell r="K4520">
            <v>5.38</v>
          </cell>
          <cell r="M4520">
            <v>29.9</v>
          </cell>
        </row>
        <row r="4521">
          <cell r="D4521" t="str">
            <v>NORTH SHOPPING</v>
          </cell>
          <cell r="E4521">
            <v>44408</v>
          </cell>
          <cell r="J4521">
            <v>13.9</v>
          </cell>
          <cell r="K4521">
            <v>6.32</v>
          </cell>
          <cell r="M4521">
            <v>35.11</v>
          </cell>
        </row>
        <row r="4522">
          <cell r="D4522" t="str">
            <v>NORTH SHOPPING</v>
          </cell>
          <cell r="E4522">
            <v>44408</v>
          </cell>
          <cell r="J4522">
            <v>13.79</v>
          </cell>
          <cell r="K4522">
            <v>6.28</v>
          </cell>
          <cell r="M4522">
            <v>34.9</v>
          </cell>
        </row>
        <row r="4523">
          <cell r="D4523" t="str">
            <v>NORTH SHOPPING</v>
          </cell>
          <cell r="E4523">
            <v>44408</v>
          </cell>
          <cell r="J4523">
            <v>22.38</v>
          </cell>
          <cell r="K4523">
            <v>7.9</v>
          </cell>
          <cell r="M4523">
            <v>43.91</v>
          </cell>
        </row>
        <row r="4524">
          <cell r="D4524" t="str">
            <v>NORTH SHOPPING</v>
          </cell>
          <cell r="E4524">
            <v>44408</v>
          </cell>
          <cell r="J4524">
            <v>19.36</v>
          </cell>
          <cell r="K4524">
            <v>7.18</v>
          </cell>
          <cell r="M4524">
            <v>39.9</v>
          </cell>
        </row>
        <row r="4525">
          <cell r="D4525" t="str">
            <v>NORTH SHOPPING</v>
          </cell>
          <cell r="E4525">
            <v>44408</v>
          </cell>
          <cell r="J4525">
            <v>7.26</v>
          </cell>
          <cell r="K4525">
            <v>4.5</v>
          </cell>
          <cell r="M4525">
            <v>25</v>
          </cell>
        </row>
        <row r="4526">
          <cell r="D4526" t="str">
            <v>NORTH SHOPPING</v>
          </cell>
          <cell r="E4526">
            <v>44408</v>
          </cell>
          <cell r="J4526">
            <v>17.5</v>
          </cell>
          <cell r="K4526">
            <v>6.32</v>
          </cell>
          <cell r="M4526">
            <v>35.11</v>
          </cell>
        </row>
        <row r="4527">
          <cell r="D4527" t="str">
            <v>NORTH SHOPPING</v>
          </cell>
          <cell r="E4527">
            <v>44408</v>
          </cell>
          <cell r="J4527">
            <v>9.68</v>
          </cell>
          <cell r="K4527">
            <v>4.5</v>
          </cell>
          <cell r="M4527">
            <v>25</v>
          </cell>
        </row>
        <row r="4528">
          <cell r="D4528" t="str">
            <v>NORTH SHOPPING</v>
          </cell>
          <cell r="E4528">
            <v>44408</v>
          </cell>
          <cell r="J4528">
            <v>8</v>
          </cell>
          <cell r="K4528">
            <v>3.58</v>
          </cell>
          <cell r="M4528">
            <v>19.899999999999999</v>
          </cell>
        </row>
        <row r="4529">
          <cell r="D4529" t="str">
            <v>NORTH SHOPPING</v>
          </cell>
          <cell r="E4529">
            <v>44408</v>
          </cell>
          <cell r="J4529">
            <v>50</v>
          </cell>
          <cell r="K4529">
            <v>12.59</v>
          </cell>
          <cell r="M4529">
            <v>69.95</v>
          </cell>
        </row>
        <row r="4530">
          <cell r="D4530" t="str">
            <v>NORTH SHOPPING</v>
          </cell>
          <cell r="E4530">
            <v>44408</v>
          </cell>
          <cell r="J4530">
            <v>7.5</v>
          </cell>
          <cell r="K4530">
            <v>3.15</v>
          </cell>
          <cell r="M4530">
            <v>17.510000000000002</v>
          </cell>
        </row>
        <row r="4531">
          <cell r="D4531" t="str">
            <v>NORTH SHOPPING</v>
          </cell>
          <cell r="E4531">
            <v>44408</v>
          </cell>
          <cell r="J4531">
            <v>7.5</v>
          </cell>
          <cell r="K4531">
            <v>3.15</v>
          </cell>
          <cell r="M4531">
            <v>17.510000000000002</v>
          </cell>
        </row>
        <row r="4532">
          <cell r="D4532" t="str">
            <v>NORTH SHOPPING</v>
          </cell>
          <cell r="E4532">
            <v>44408</v>
          </cell>
          <cell r="J4532">
            <v>0</v>
          </cell>
          <cell r="K4532">
            <v>0</v>
          </cell>
          <cell r="M4532">
            <v>0</v>
          </cell>
        </row>
        <row r="4533">
          <cell r="D4533" t="str">
            <v>NORTH SHOPPING</v>
          </cell>
          <cell r="E4533">
            <v>44408</v>
          </cell>
          <cell r="J4533">
            <v>0</v>
          </cell>
          <cell r="K4533">
            <v>0</v>
          </cell>
          <cell r="M4533">
            <v>0</v>
          </cell>
        </row>
        <row r="4534">
          <cell r="D4534" t="str">
            <v>NORTH SHOPPING</v>
          </cell>
          <cell r="E4534">
            <v>44408</v>
          </cell>
          <cell r="J4534">
            <v>0</v>
          </cell>
          <cell r="K4534">
            <v>0</v>
          </cell>
          <cell r="M4534">
            <v>0</v>
          </cell>
        </row>
        <row r="4535">
          <cell r="D4535" t="str">
            <v>NORTH SHOPPING</v>
          </cell>
          <cell r="E4535">
            <v>44408</v>
          </cell>
          <cell r="J4535">
            <v>1564.2</v>
          </cell>
          <cell r="K4535">
            <v>323.67059999999998</v>
          </cell>
          <cell r="M4535">
            <v>1798.2</v>
          </cell>
        </row>
        <row r="4536">
          <cell r="D4536" t="str">
            <v>RIOMAR KENNEDY</v>
          </cell>
          <cell r="E4536">
            <v>44408</v>
          </cell>
          <cell r="J4536">
            <v>5428.5</v>
          </cell>
          <cell r="K4536">
            <v>3473.4238</v>
          </cell>
          <cell r="M4536">
            <v>18545.45</v>
          </cell>
        </row>
        <row r="4537">
          <cell r="D4537" t="str">
            <v>RIOMAR KENNEDY</v>
          </cell>
          <cell r="E4537">
            <v>44408</v>
          </cell>
          <cell r="J4537">
            <v>2956.3</v>
          </cell>
          <cell r="K4537">
            <v>1609.4186</v>
          </cell>
          <cell r="M4537">
            <v>8682.7899999999991</v>
          </cell>
        </row>
        <row r="4538">
          <cell r="D4538" t="str">
            <v>RIOMAR KENNEDY</v>
          </cell>
          <cell r="E4538">
            <v>44408</v>
          </cell>
          <cell r="J4538">
            <v>2397</v>
          </cell>
          <cell r="K4538">
            <v>1298.271</v>
          </cell>
          <cell r="M4538">
            <v>7211.7</v>
          </cell>
        </row>
        <row r="4539">
          <cell r="D4539" t="str">
            <v>RIOMAR KENNEDY</v>
          </cell>
          <cell r="E4539">
            <v>44408</v>
          </cell>
          <cell r="J4539">
            <v>2400</v>
          </cell>
          <cell r="K4539">
            <v>1328.6</v>
          </cell>
          <cell r="M4539">
            <v>6819.4999999999991</v>
          </cell>
        </row>
        <row r="4540">
          <cell r="D4540" t="str">
            <v>RIOMAR KENNEDY</v>
          </cell>
          <cell r="E4540">
            <v>44408</v>
          </cell>
          <cell r="J4540">
            <v>1492.7</v>
          </cell>
          <cell r="K4540">
            <v>1207.0009</v>
          </cell>
          <cell r="M4540">
            <v>5266.08</v>
          </cell>
        </row>
        <row r="4541">
          <cell r="D4541" t="str">
            <v>RIOMAR KENNEDY</v>
          </cell>
          <cell r="E4541">
            <v>44408</v>
          </cell>
          <cell r="J4541">
            <v>1480.5</v>
          </cell>
          <cell r="K4541">
            <v>1267.8603000000001</v>
          </cell>
          <cell r="M4541">
            <v>5043.78</v>
          </cell>
        </row>
        <row r="4542">
          <cell r="D4542" t="str">
            <v>RIOMAR KENNEDY</v>
          </cell>
          <cell r="E4542">
            <v>44408</v>
          </cell>
          <cell r="J4542">
            <v>840</v>
          </cell>
          <cell r="K4542">
            <v>675.59940000000006</v>
          </cell>
          <cell r="M4542">
            <v>3278.66</v>
          </cell>
        </row>
        <row r="4543">
          <cell r="D4543" t="str">
            <v>RIOMAR KENNEDY</v>
          </cell>
          <cell r="E4543">
            <v>44408</v>
          </cell>
          <cell r="J4543">
            <v>978.60000000000014</v>
          </cell>
          <cell r="K4543">
            <v>580.99019999999996</v>
          </cell>
          <cell r="M4543">
            <v>3220.42</v>
          </cell>
        </row>
        <row r="4544">
          <cell r="D4544" t="str">
            <v>RIOMAR KENNEDY</v>
          </cell>
          <cell r="E4544">
            <v>44408</v>
          </cell>
          <cell r="J4544">
            <v>838.80000000000007</v>
          </cell>
          <cell r="K4544">
            <v>542.15039999999999</v>
          </cell>
          <cell r="M4544">
            <v>2770.68</v>
          </cell>
        </row>
        <row r="4545">
          <cell r="D4545" t="str">
            <v>RIOMAR KENNEDY</v>
          </cell>
          <cell r="E4545">
            <v>44408</v>
          </cell>
          <cell r="J4545">
            <v>999</v>
          </cell>
          <cell r="K4545">
            <v>488.26</v>
          </cell>
          <cell r="M4545">
            <v>2712.6</v>
          </cell>
        </row>
        <row r="4546">
          <cell r="D4546" t="str">
            <v>RIOMAR KENNEDY</v>
          </cell>
          <cell r="E4546">
            <v>44408</v>
          </cell>
          <cell r="J4546">
            <v>5658</v>
          </cell>
          <cell r="K4546">
            <v>1492.4574</v>
          </cell>
          <cell r="M4546">
            <v>8191.8</v>
          </cell>
        </row>
        <row r="4547">
          <cell r="D4547" t="str">
            <v>RIOMAR KENNEDY</v>
          </cell>
          <cell r="E4547">
            <v>44408</v>
          </cell>
          <cell r="J4547">
            <v>816</v>
          </cell>
          <cell r="K4547">
            <v>437.6293</v>
          </cell>
          <cell r="M4547">
            <v>2291.6000000000004</v>
          </cell>
        </row>
        <row r="4548">
          <cell r="D4548" t="str">
            <v>RIOMAR KENNEDY</v>
          </cell>
          <cell r="E4548">
            <v>44408</v>
          </cell>
          <cell r="J4548">
            <v>907.05</v>
          </cell>
          <cell r="K4548">
            <v>418.63049999999998</v>
          </cell>
          <cell r="M4548">
            <v>2324.4</v>
          </cell>
        </row>
        <row r="4549">
          <cell r="D4549" t="str">
            <v>RIOMAR KENNEDY</v>
          </cell>
          <cell r="E4549">
            <v>44408</v>
          </cell>
          <cell r="J4549">
            <v>5244</v>
          </cell>
          <cell r="K4549">
            <v>1366.6092000000001</v>
          </cell>
          <cell r="M4549">
            <v>7592.4000000000005</v>
          </cell>
        </row>
        <row r="4550">
          <cell r="D4550" t="str">
            <v>RIOMAR KENNEDY</v>
          </cell>
          <cell r="E4550">
            <v>44408</v>
          </cell>
          <cell r="J4550">
            <v>1006.6000000000001</v>
          </cell>
          <cell r="K4550">
            <v>474.38020000000006</v>
          </cell>
          <cell r="M4550">
            <v>2455.6</v>
          </cell>
        </row>
        <row r="4551">
          <cell r="D4551" t="str">
            <v>RIOMAR KENNEDY</v>
          </cell>
          <cell r="E4551">
            <v>44408</v>
          </cell>
          <cell r="J4551">
            <v>623.20000000000005</v>
          </cell>
          <cell r="K4551">
            <v>401.11040000000003</v>
          </cell>
          <cell r="M4551">
            <v>1968.4</v>
          </cell>
        </row>
        <row r="4552">
          <cell r="D4552" t="str">
            <v>RIOMAR KENNEDY</v>
          </cell>
          <cell r="E4552">
            <v>44408</v>
          </cell>
          <cell r="J4552">
            <v>360</v>
          </cell>
          <cell r="K4552">
            <v>250.99019999999999</v>
          </cell>
          <cell r="M4552">
            <v>1394.46</v>
          </cell>
        </row>
        <row r="4553">
          <cell r="D4553" t="str">
            <v>RIOMAR KENNEDY</v>
          </cell>
          <cell r="E4553">
            <v>44408</v>
          </cell>
          <cell r="J4553">
            <v>360</v>
          </cell>
          <cell r="K4553">
            <v>250.09019999999998</v>
          </cell>
          <cell r="M4553">
            <v>1389.42</v>
          </cell>
        </row>
        <row r="4554">
          <cell r="D4554" t="str">
            <v>RIOMAR KENNEDY</v>
          </cell>
          <cell r="E4554">
            <v>44408</v>
          </cell>
          <cell r="J4554">
            <v>681.32999999999993</v>
          </cell>
          <cell r="K4554">
            <v>312.99059999999997</v>
          </cell>
          <cell r="M4554">
            <v>1739.0100000000002</v>
          </cell>
        </row>
        <row r="4555">
          <cell r="D4555" t="str">
            <v>RIOMAR KENNEDY</v>
          </cell>
          <cell r="E4555">
            <v>44408</v>
          </cell>
          <cell r="J4555">
            <v>690.72</v>
          </cell>
          <cell r="K4555">
            <v>314.3304</v>
          </cell>
          <cell r="M4555">
            <v>1746.3600000000001</v>
          </cell>
        </row>
        <row r="4556">
          <cell r="D4556" t="str">
            <v>RIOMAR KENNEDY</v>
          </cell>
          <cell r="E4556">
            <v>44408</v>
          </cell>
          <cell r="J4556">
            <v>719</v>
          </cell>
          <cell r="K4556">
            <v>343.47</v>
          </cell>
          <cell r="M4556">
            <v>1728</v>
          </cell>
        </row>
        <row r="4557">
          <cell r="D4557" t="str">
            <v>RIOMAR KENNEDY</v>
          </cell>
          <cell r="E4557">
            <v>44408</v>
          </cell>
          <cell r="J4557">
            <v>539.40000000000009</v>
          </cell>
          <cell r="K4557">
            <v>320.35980000000001</v>
          </cell>
          <cell r="M4557">
            <v>1519.26</v>
          </cell>
        </row>
        <row r="4558">
          <cell r="D4558" t="str">
            <v>RIOMAR KENNEDY</v>
          </cell>
          <cell r="E4558">
            <v>44408</v>
          </cell>
          <cell r="J4558">
            <v>284.5</v>
          </cell>
          <cell r="K4558">
            <v>200.82</v>
          </cell>
          <cell r="M4558">
            <v>1115.1000000000001</v>
          </cell>
        </row>
        <row r="4559">
          <cell r="D4559" t="str">
            <v>RIOMAR KENNEDY</v>
          </cell>
          <cell r="E4559">
            <v>44408</v>
          </cell>
          <cell r="J4559">
            <v>690</v>
          </cell>
          <cell r="K4559">
            <v>279.74</v>
          </cell>
          <cell r="M4559">
            <v>1506.3999999999999</v>
          </cell>
        </row>
        <row r="4560">
          <cell r="D4560" t="str">
            <v>RIOMAR KENNEDY</v>
          </cell>
          <cell r="E4560">
            <v>44408</v>
          </cell>
          <cell r="J4560">
            <v>200</v>
          </cell>
          <cell r="K4560">
            <v>161.07</v>
          </cell>
          <cell r="M4560">
            <v>894.84</v>
          </cell>
        </row>
        <row r="4561">
          <cell r="D4561" t="str">
            <v>RIOMAR KENNEDY</v>
          </cell>
          <cell r="E4561">
            <v>44408</v>
          </cell>
          <cell r="J4561">
            <v>513</v>
          </cell>
          <cell r="K4561">
            <v>224.10989999999998</v>
          </cell>
          <cell r="M4561">
            <v>1245.1499999999999</v>
          </cell>
        </row>
        <row r="4562">
          <cell r="D4562" t="str">
            <v>RIOMAR KENNEDY</v>
          </cell>
          <cell r="E4562">
            <v>44408</v>
          </cell>
          <cell r="J4562">
            <v>462.88</v>
          </cell>
          <cell r="K4562">
            <v>207.20959999999999</v>
          </cell>
          <cell r="M4562">
            <v>1151.2</v>
          </cell>
        </row>
        <row r="4563">
          <cell r="D4563" t="str">
            <v>RIOMAR KENNEDY</v>
          </cell>
          <cell r="E4563">
            <v>44408</v>
          </cell>
          <cell r="J4563">
            <v>440</v>
          </cell>
          <cell r="K4563">
            <v>198.42</v>
          </cell>
          <cell r="M4563">
            <v>1102.4000000000001</v>
          </cell>
        </row>
        <row r="4564">
          <cell r="D4564" t="str">
            <v>RIOMAR KENNEDY</v>
          </cell>
          <cell r="E4564">
            <v>44408</v>
          </cell>
          <cell r="J4564">
            <v>432</v>
          </cell>
          <cell r="K4564">
            <v>221.87970000000001</v>
          </cell>
          <cell r="M4564">
            <v>1100.97</v>
          </cell>
        </row>
        <row r="4565">
          <cell r="D4565" t="str">
            <v>RIOMAR KENNEDY</v>
          </cell>
          <cell r="E4565">
            <v>44408</v>
          </cell>
          <cell r="J4565">
            <v>499.5</v>
          </cell>
          <cell r="K4565">
            <v>262.58</v>
          </cell>
          <cell r="M4565">
            <v>1199</v>
          </cell>
        </row>
        <row r="4566">
          <cell r="D4566" t="str">
            <v>RIOMAR KENNEDY</v>
          </cell>
          <cell r="E4566">
            <v>44408</v>
          </cell>
          <cell r="J4566">
            <v>240</v>
          </cell>
          <cell r="K4566">
            <v>201.97</v>
          </cell>
          <cell r="M4566">
            <v>872.16</v>
          </cell>
        </row>
        <row r="4567">
          <cell r="D4567" t="str">
            <v>RIOMAR KENNEDY</v>
          </cell>
          <cell r="E4567">
            <v>44408</v>
          </cell>
          <cell r="J4567">
            <v>11139</v>
          </cell>
          <cell r="K4567">
            <v>2535.4479000000001</v>
          </cell>
          <cell r="M4567">
            <v>14085.900000000001</v>
          </cell>
        </row>
        <row r="4568">
          <cell r="D4568" t="str">
            <v>RIOMAR KENNEDY</v>
          </cell>
          <cell r="E4568">
            <v>44408</v>
          </cell>
          <cell r="J4568">
            <v>227.6</v>
          </cell>
          <cell r="K4568">
            <v>137.54</v>
          </cell>
          <cell r="M4568">
            <v>741.2</v>
          </cell>
        </row>
        <row r="4569">
          <cell r="D4569" t="str">
            <v>RIOMAR KENNEDY</v>
          </cell>
          <cell r="E4569">
            <v>44408</v>
          </cell>
          <cell r="J4569">
            <v>519.20000000000005</v>
          </cell>
          <cell r="K4569">
            <v>196.42</v>
          </cell>
          <cell r="M4569">
            <v>1091.2</v>
          </cell>
        </row>
        <row r="4570">
          <cell r="D4570" t="str">
            <v>RIOMAR KENNEDY</v>
          </cell>
          <cell r="E4570">
            <v>44408</v>
          </cell>
          <cell r="J4570">
            <v>150</v>
          </cell>
          <cell r="K4570">
            <v>113.5701</v>
          </cell>
          <cell r="M4570">
            <v>630.93000000000006</v>
          </cell>
        </row>
        <row r="4571">
          <cell r="D4571" t="str">
            <v>RIOMAR KENNEDY</v>
          </cell>
          <cell r="E4571">
            <v>44408</v>
          </cell>
          <cell r="J4571">
            <v>288.5</v>
          </cell>
          <cell r="K4571">
            <v>138.94999999999999</v>
          </cell>
          <cell r="M4571">
            <v>768.7</v>
          </cell>
        </row>
        <row r="4572">
          <cell r="D4572" t="str">
            <v>RIOMAR KENNEDY</v>
          </cell>
          <cell r="E4572">
            <v>44408</v>
          </cell>
          <cell r="J4572">
            <v>336</v>
          </cell>
          <cell r="K4572">
            <v>140.34989999999999</v>
          </cell>
          <cell r="M4572">
            <v>779.73</v>
          </cell>
        </row>
        <row r="4573">
          <cell r="D4573" t="str">
            <v>RIOMAR KENNEDY</v>
          </cell>
          <cell r="E4573">
            <v>44408</v>
          </cell>
          <cell r="J4573">
            <v>318.65999999999997</v>
          </cell>
          <cell r="K4573">
            <v>136.6002</v>
          </cell>
          <cell r="M4573">
            <v>758.46</v>
          </cell>
        </row>
        <row r="4574">
          <cell r="D4574" t="str">
            <v>RIOMAR KENNEDY</v>
          </cell>
          <cell r="E4574">
            <v>44408</v>
          </cell>
          <cell r="J4574">
            <v>262.04999999999995</v>
          </cell>
          <cell r="K4574">
            <v>151.09</v>
          </cell>
          <cell r="M4574">
            <v>699.5</v>
          </cell>
        </row>
        <row r="4575">
          <cell r="D4575" t="str">
            <v>RIOMAR KENNEDY</v>
          </cell>
          <cell r="E4575">
            <v>44408</v>
          </cell>
          <cell r="J4575">
            <v>100</v>
          </cell>
          <cell r="K4575">
            <v>80.08</v>
          </cell>
          <cell r="M4575">
            <v>444.38</v>
          </cell>
        </row>
        <row r="4576">
          <cell r="D4576" t="str">
            <v>RIOMAR KENNEDY</v>
          </cell>
          <cell r="E4576">
            <v>44408</v>
          </cell>
          <cell r="J4576">
            <v>149.80000000000001</v>
          </cell>
          <cell r="K4576">
            <v>89.96</v>
          </cell>
          <cell r="M4576">
            <v>499.8</v>
          </cell>
        </row>
        <row r="4577">
          <cell r="D4577" t="str">
            <v>RIOMAR KENNEDY</v>
          </cell>
          <cell r="E4577">
            <v>44408</v>
          </cell>
          <cell r="J4577">
            <v>7505</v>
          </cell>
          <cell r="K4577">
            <v>1705.1835000000001</v>
          </cell>
          <cell r="M4577">
            <v>9469.6</v>
          </cell>
        </row>
        <row r="4578">
          <cell r="D4578" t="str">
            <v>RIOMAR KENNEDY</v>
          </cell>
          <cell r="E4578">
            <v>44408</v>
          </cell>
          <cell r="J4578">
            <v>120</v>
          </cell>
          <cell r="K4578">
            <v>83.22</v>
          </cell>
          <cell r="M4578">
            <v>462.32</v>
          </cell>
        </row>
        <row r="4579">
          <cell r="D4579" t="str">
            <v>RIOMAR KENNEDY</v>
          </cell>
          <cell r="E4579">
            <v>44408</v>
          </cell>
          <cell r="J4579">
            <v>130</v>
          </cell>
          <cell r="K4579">
            <v>85.05</v>
          </cell>
          <cell r="M4579">
            <v>472.2</v>
          </cell>
        </row>
        <row r="4580">
          <cell r="D4580" t="str">
            <v>RIOMAR KENNEDY</v>
          </cell>
          <cell r="E4580">
            <v>44408</v>
          </cell>
          <cell r="J4580">
            <v>180</v>
          </cell>
          <cell r="K4580">
            <v>259.98</v>
          </cell>
          <cell r="M4580">
            <v>694.71</v>
          </cell>
        </row>
        <row r="4581">
          <cell r="D4581" t="str">
            <v>RIOMAR KENNEDY</v>
          </cell>
          <cell r="E4581">
            <v>44408</v>
          </cell>
          <cell r="J4581">
            <v>564</v>
          </cell>
          <cell r="K4581">
            <v>209.6</v>
          </cell>
          <cell r="M4581">
            <v>1024.6400000000001</v>
          </cell>
        </row>
        <row r="4582">
          <cell r="D4582" t="str">
            <v>RIOMAR KENNEDY</v>
          </cell>
          <cell r="E4582">
            <v>44408</v>
          </cell>
          <cell r="J4582">
            <v>230</v>
          </cell>
          <cell r="K4582">
            <v>99.920000000000016</v>
          </cell>
          <cell r="M4582">
            <v>555.15</v>
          </cell>
        </row>
        <row r="4583">
          <cell r="D4583" t="str">
            <v>RIOMAR KENNEDY</v>
          </cell>
          <cell r="E4583">
            <v>44408</v>
          </cell>
          <cell r="J4583">
            <v>179.6</v>
          </cell>
          <cell r="K4583">
            <v>115.6</v>
          </cell>
          <cell r="M4583">
            <v>511.96</v>
          </cell>
        </row>
        <row r="4584">
          <cell r="D4584" t="str">
            <v>RIOMAR KENNEDY</v>
          </cell>
          <cell r="E4584">
            <v>44408</v>
          </cell>
          <cell r="J4584">
            <v>181.64</v>
          </cell>
          <cell r="K4584">
            <v>84.16</v>
          </cell>
          <cell r="M4584">
            <v>467.6</v>
          </cell>
        </row>
        <row r="4585">
          <cell r="D4585" t="str">
            <v>RIOMAR KENNEDY</v>
          </cell>
          <cell r="E4585">
            <v>44408</v>
          </cell>
          <cell r="J4585">
            <v>524.30000000000007</v>
          </cell>
          <cell r="K4585">
            <v>157.5</v>
          </cell>
          <cell r="M4585">
            <v>875</v>
          </cell>
        </row>
        <row r="4586">
          <cell r="D4586" t="str">
            <v>RIOMAR KENNEDY</v>
          </cell>
          <cell r="E4586">
            <v>44408</v>
          </cell>
          <cell r="J4586">
            <v>349.5</v>
          </cell>
          <cell r="K4586">
            <v>173.99</v>
          </cell>
          <cell r="M4586">
            <v>708.75</v>
          </cell>
        </row>
        <row r="4587">
          <cell r="D4587" t="str">
            <v>RIOMAR KENNEDY</v>
          </cell>
          <cell r="E4587">
            <v>44408</v>
          </cell>
          <cell r="J4587">
            <v>966</v>
          </cell>
          <cell r="K4587">
            <v>251.08019999999999</v>
          </cell>
          <cell r="M4587">
            <v>1394.82</v>
          </cell>
        </row>
        <row r="4588">
          <cell r="D4588" t="str">
            <v>RIOMAR KENNEDY</v>
          </cell>
          <cell r="E4588">
            <v>44408</v>
          </cell>
          <cell r="J4588">
            <v>199.8</v>
          </cell>
          <cell r="K4588">
            <v>82.04</v>
          </cell>
          <cell r="M4588">
            <v>455.82</v>
          </cell>
        </row>
        <row r="4589">
          <cell r="D4589" t="str">
            <v>RIOMAR KENNEDY</v>
          </cell>
          <cell r="E4589">
            <v>44408</v>
          </cell>
          <cell r="J4589">
            <v>188.73</v>
          </cell>
          <cell r="K4589">
            <v>79.149900000000002</v>
          </cell>
          <cell r="M4589">
            <v>439.74</v>
          </cell>
        </row>
        <row r="4590">
          <cell r="D4590" t="str">
            <v>RIOMAR KENNEDY</v>
          </cell>
          <cell r="E4590">
            <v>44408</v>
          </cell>
          <cell r="J4590">
            <v>172.68</v>
          </cell>
          <cell r="K4590">
            <v>75.539999999999992</v>
          </cell>
          <cell r="M4590">
            <v>419.70000000000005</v>
          </cell>
        </row>
        <row r="4591">
          <cell r="D4591" t="str">
            <v>RIOMAR KENNEDY</v>
          </cell>
          <cell r="E4591">
            <v>44408</v>
          </cell>
          <cell r="J4591">
            <v>165</v>
          </cell>
          <cell r="K4591">
            <v>72.519900000000007</v>
          </cell>
          <cell r="M4591">
            <v>402.90000000000003</v>
          </cell>
        </row>
        <row r="4592">
          <cell r="D4592" t="str">
            <v>RIOMAR KENNEDY</v>
          </cell>
          <cell r="E4592">
            <v>44408</v>
          </cell>
          <cell r="J4592">
            <v>165</v>
          </cell>
          <cell r="K4592">
            <v>72.519900000000007</v>
          </cell>
          <cell r="M4592">
            <v>402.90000000000003</v>
          </cell>
        </row>
        <row r="4593">
          <cell r="D4593" t="str">
            <v>RIOMAR KENNEDY</v>
          </cell>
          <cell r="E4593">
            <v>44408</v>
          </cell>
          <cell r="J4593">
            <v>207</v>
          </cell>
          <cell r="K4593">
            <v>81.27</v>
          </cell>
          <cell r="M4593">
            <v>451.5</v>
          </cell>
        </row>
        <row r="4594">
          <cell r="D4594" t="str">
            <v>RIOMAR KENNEDY</v>
          </cell>
          <cell r="E4594">
            <v>44408</v>
          </cell>
          <cell r="J4594">
            <v>139.5</v>
          </cell>
          <cell r="K4594">
            <v>62.9</v>
          </cell>
          <cell r="M4594">
            <v>349.5</v>
          </cell>
        </row>
        <row r="4595">
          <cell r="D4595" t="str">
            <v>RIOMAR KENNEDY</v>
          </cell>
          <cell r="E4595">
            <v>44408</v>
          </cell>
          <cell r="J4595">
            <v>264</v>
          </cell>
          <cell r="K4595">
            <v>90</v>
          </cell>
          <cell r="M4595">
            <v>500</v>
          </cell>
        </row>
        <row r="4596">
          <cell r="D4596" t="str">
            <v>RIOMAR KENNEDY</v>
          </cell>
          <cell r="E4596">
            <v>44408</v>
          </cell>
          <cell r="J4596">
            <v>149.80000000000001</v>
          </cell>
          <cell r="K4596">
            <v>68.27</v>
          </cell>
          <cell r="M4596">
            <v>360.32</v>
          </cell>
        </row>
        <row r="4597">
          <cell r="D4597" t="str">
            <v>RIOMAR KENNEDY</v>
          </cell>
          <cell r="E4597">
            <v>44408</v>
          </cell>
          <cell r="J4597">
            <v>105.8</v>
          </cell>
          <cell r="K4597">
            <v>53.96</v>
          </cell>
          <cell r="M4597">
            <v>299.8</v>
          </cell>
        </row>
        <row r="4598">
          <cell r="D4598" t="str">
            <v>RIOMAR KENNEDY</v>
          </cell>
          <cell r="E4598">
            <v>44408</v>
          </cell>
          <cell r="J4598">
            <v>127.5</v>
          </cell>
          <cell r="K4598">
            <v>58.590499999999999</v>
          </cell>
          <cell r="M4598">
            <v>325.54999999999995</v>
          </cell>
        </row>
        <row r="4599">
          <cell r="D4599" t="str">
            <v>RIOMAR KENNEDY</v>
          </cell>
          <cell r="E4599">
            <v>44408</v>
          </cell>
          <cell r="J4599">
            <v>133.80000000000001</v>
          </cell>
          <cell r="K4599">
            <v>58.1</v>
          </cell>
          <cell r="M4599">
            <v>322.82</v>
          </cell>
        </row>
        <row r="4600">
          <cell r="D4600" t="str">
            <v>RIOMAR KENNEDY</v>
          </cell>
          <cell r="E4600">
            <v>44408</v>
          </cell>
          <cell r="J4600">
            <v>170.7</v>
          </cell>
          <cell r="K4600">
            <v>66.179999999999993</v>
          </cell>
          <cell r="M4600">
            <v>367.20000000000005</v>
          </cell>
        </row>
        <row r="4601">
          <cell r="D4601" t="str">
            <v>RIOMAR KENNEDY</v>
          </cell>
          <cell r="E4601">
            <v>44408</v>
          </cell>
          <cell r="J4601">
            <v>64.02</v>
          </cell>
          <cell r="K4601">
            <v>45.639899999999997</v>
          </cell>
          <cell r="M4601">
            <v>239.76</v>
          </cell>
        </row>
        <row r="4602">
          <cell r="D4602" t="str">
            <v>RIOMAR KENNEDY</v>
          </cell>
          <cell r="E4602">
            <v>44408</v>
          </cell>
          <cell r="J4602">
            <v>137.80000000000001</v>
          </cell>
          <cell r="K4602">
            <v>58.8</v>
          </cell>
          <cell r="M4602">
            <v>325.58</v>
          </cell>
        </row>
        <row r="4603">
          <cell r="D4603" t="str">
            <v>RIOMAR KENNEDY</v>
          </cell>
          <cell r="E4603">
            <v>44408</v>
          </cell>
          <cell r="J4603">
            <v>74.900000000000006</v>
          </cell>
          <cell r="K4603">
            <v>42.3</v>
          </cell>
          <cell r="M4603">
            <v>235</v>
          </cell>
        </row>
        <row r="4604">
          <cell r="D4604" t="str">
            <v>RIOMAR KENNEDY</v>
          </cell>
          <cell r="E4604">
            <v>44408</v>
          </cell>
          <cell r="J4604">
            <v>159.6</v>
          </cell>
          <cell r="K4604">
            <v>60.68</v>
          </cell>
          <cell r="M4604">
            <v>337.12</v>
          </cell>
        </row>
        <row r="4605">
          <cell r="D4605" t="str">
            <v>RIOMAR KENNEDY</v>
          </cell>
          <cell r="E4605">
            <v>44408</v>
          </cell>
          <cell r="J4605">
            <v>129.80000000000001</v>
          </cell>
          <cell r="K4605">
            <v>54.11</v>
          </cell>
          <cell r="M4605">
            <v>300.62</v>
          </cell>
        </row>
        <row r="4606">
          <cell r="D4606" t="str">
            <v>RIOMAR KENNEDY</v>
          </cell>
          <cell r="E4606">
            <v>44408</v>
          </cell>
          <cell r="J4606">
            <v>122.28</v>
          </cell>
          <cell r="K4606">
            <v>52.14</v>
          </cell>
          <cell r="M4606">
            <v>289.70999999999998</v>
          </cell>
        </row>
        <row r="4607">
          <cell r="D4607" t="str">
            <v>RIOMAR KENNEDY</v>
          </cell>
          <cell r="E4607">
            <v>44408</v>
          </cell>
          <cell r="J4607">
            <v>133.80000000000001</v>
          </cell>
          <cell r="K4607">
            <v>91.74</v>
          </cell>
          <cell r="M4607">
            <v>339.8</v>
          </cell>
        </row>
        <row r="4608">
          <cell r="D4608" t="str">
            <v>RIOMAR KENNEDY</v>
          </cell>
          <cell r="E4608">
            <v>44408</v>
          </cell>
          <cell r="J4608">
            <v>102.42</v>
          </cell>
          <cell r="K4608">
            <v>46.76</v>
          </cell>
          <cell r="M4608">
            <v>259.8</v>
          </cell>
        </row>
        <row r="4609">
          <cell r="D4609" t="str">
            <v>RIOMAR KENNEDY</v>
          </cell>
          <cell r="E4609">
            <v>44408</v>
          </cell>
          <cell r="J4609">
            <v>198</v>
          </cell>
          <cell r="K4609">
            <v>67.5</v>
          </cell>
          <cell r="M4609">
            <v>375</v>
          </cell>
        </row>
        <row r="4610">
          <cell r="D4610" t="str">
            <v>RIOMAR KENNEDY</v>
          </cell>
          <cell r="E4610">
            <v>44408</v>
          </cell>
          <cell r="J4610">
            <v>104.3</v>
          </cell>
          <cell r="K4610">
            <v>46.76</v>
          </cell>
          <cell r="M4610">
            <v>259.8</v>
          </cell>
        </row>
        <row r="4611">
          <cell r="D4611" t="str">
            <v>RIOMAR KENNEDY</v>
          </cell>
          <cell r="E4611">
            <v>44408</v>
          </cell>
          <cell r="J4611">
            <v>110</v>
          </cell>
          <cell r="K4611">
            <v>47.84</v>
          </cell>
          <cell r="M4611">
            <v>265.82</v>
          </cell>
        </row>
        <row r="4612">
          <cell r="D4612" t="str">
            <v>RIOMAR KENNEDY</v>
          </cell>
          <cell r="E4612">
            <v>44408</v>
          </cell>
          <cell r="J4612">
            <v>67.5</v>
          </cell>
          <cell r="K4612">
            <v>38.4495</v>
          </cell>
          <cell r="M4612">
            <v>213.15</v>
          </cell>
        </row>
        <row r="4613">
          <cell r="D4613" t="str">
            <v>RIOMAR KENNEDY</v>
          </cell>
          <cell r="E4613">
            <v>44408</v>
          </cell>
          <cell r="J4613">
            <v>56.9</v>
          </cell>
          <cell r="K4613">
            <v>35.979999999999997</v>
          </cell>
          <cell r="M4613">
            <v>199.9</v>
          </cell>
        </row>
        <row r="4614">
          <cell r="D4614" t="str">
            <v>RIOMAR KENNEDY</v>
          </cell>
          <cell r="E4614">
            <v>44408</v>
          </cell>
          <cell r="J4614">
            <v>219.6</v>
          </cell>
          <cell r="K4614">
            <v>95.82</v>
          </cell>
          <cell r="M4614">
            <v>422.12</v>
          </cell>
        </row>
        <row r="4615">
          <cell r="D4615" t="str">
            <v>RIOMAR KENNEDY</v>
          </cell>
          <cell r="E4615">
            <v>44408</v>
          </cell>
          <cell r="J4615">
            <v>114.94</v>
          </cell>
          <cell r="K4615">
            <v>48.68</v>
          </cell>
          <cell r="M4615">
            <v>270.24</v>
          </cell>
        </row>
        <row r="4616">
          <cell r="D4616" t="str">
            <v>RIOMAR KENNEDY</v>
          </cell>
          <cell r="E4616">
            <v>44408</v>
          </cell>
          <cell r="J4616">
            <v>125.8</v>
          </cell>
          <cell r="K4616">
            <v>50.36</v>
          </cell>
          <cell r="M4616">
            <v>279.8</v>
          </cell>
        </row>
        <row r="4617">
          <cell r="D4617" t="str">
            <v>RIOMAR KENNEDY</v>
          </cell>
          <cell r="E4617">
            <v>44408</v>
          </cell>
          <cell r="J4617">
            <v>58.9</v>
          </cell>
          <cell r="K4617">
            <v>34.83</v>
          </cell>
          <cell r="M4617">
            <v>193.5</v>
          </cell>
        </row>
        <row r="4618">
          <cell r="D4618" t="str">
            <v>RIOMAR KENNEDY</v>
          </cell>
          <cell r="E4618">
            <v>44408</v>
          </cell>
          <cell r="J4618">
            <v>72.900000000000006</v>
          </cell>
          <cell r="K4618">
            <v>37.78</v>
          </cell>
          <cell r="M4618">
            <v>209.9</v>
          </cell>
        </row>
        <row r="4619">
          <cell r="D4619" t="str">
            <v>RIOMAR KENNEDY</v>
          </cell>
          <cell r="E4619">
            <v>44408</v>
          </cell>
          <cell r="J4619">
            <v>120</v>
          </cell>
          <cell r="K4619">
            <v>47.84</v>
          </cell>
          <cell r="M4619">
            <v>265.82</v>
          </cell>
        </row>
        <row r="4620">
          <cell r="D4620" t="str">
            <v>RIOMAR KENNEDY</v>
          </cell>
          <cell r="E4620">
            <v>44408</v>
          </cell>
          <cell r="J4620">
            <v>114.94</v>
          </cell>
          <cell r="K4620">
            <v>46.59</v>
          </cell>
          <cell r="M4620">
            <v>258.82</v>
          </cell>
        </row>
        <row r="4621">
          <cell r="D4621" t="str">
            <v>RIOMAR KENNEDY</v>
          </cell>
          <cell r="E4621">
            <v>44408</v>
          </cell>
          <cell r="J4621">
            <v>105.8</v>
          </cell>
          <cell r="K4621">
            <v>44.42</v>
          </cell>
          <cell r="M4621">
            <v>246.82</v>
          </cell>
        </row>
        <row r="4622">
          <cell r="D4622" t="str">
            <v>RIOMAR KENNEDY</v>
          </cell>
          <cell r="E4622">
            <v>44408</v>
          </cell>
          <cell r="J4622">
            <v>215.70000000000002</v>
          </cell>
          <cell r="K4622">
            <v>67.5</v>
          </cell>
          <cell r="M4622">
            <v>375</v>
          </cell>
        </row>
        <row r="4623">
          <cell r="D4623" t="str">
            <v>RIOMAR KENNEDY</v>
          </cell>
          <cell r="E4623">
            <v>44408</v>
          </cell>
          <cell r="J4623">
            <v>215.70000000000002</v>
          </cell>
          <cell r="K4623">
            <v>67.5</v>
          </cell>
          <cell r="M4623">
            <v>375</v>
          </cell>
        </row>
        <row r="4624">
          <cell r="D4624" t="str">
            <v>RIOMAR KENNEDY</v>
          </cell>
          <cell r="E4624">
            <v>44408</v>
          </cell>
          <cell r="J4624">
            <v>218.70000000000002</v>
          </cell>
          <cell r="K4624">
            <v>67.5</v>
          </cell>
          <cell r="M4624">
            <v>375</v>
          </cell>
        </row>
        <row r="4625">
          <cell r="D4625" t="str">
            <v>RIOMAR KENNEDY</v>
          </cell>
          <cell r="E4625">
            <v>44408</v>
          </cell>
          <cell r="J4625">
            <v>79.8</v>
          </cell>
          <cell r="K4625">
            <v>35.96</v>
          </cell>
          <cell r="M4625">
            <v>199.8</v>
          </cell>
        </row>
        <row r="4626">
          <cell r="D4626" t="str">
            <v>RIOMAR KENNEDY</v>
          </cell>
          <cell r="E4626">
            <v>44408</v>
          </cell>
          <cell r="J4626">
            <v>79.900000000000006</v>
          </cell>
          <cell r="K4626">
            <v>35.979999999999997</v>
          </cell>
          <cell r="M4626">
            <v>199.9</v>
          </cell>
        </row>
        <row r="4627">
          <cell r="D4627" t="str">
            <v>RIOMAR KENNEDY</v>
          </cell>
          <cell r="E4627">
            <v>44408</v>
          </cell>
          <cell r="J4627">
            <v>164.7</v>
          </cell>
          <cell r="K4627">
            <v>54.399899999999995</v>
          </cell>
          <cell r="M4627">
            <v>302.21999999999997</v>
          </cell>
        </row>
        <row r="4628">
          <cell r="D4628" t="str">
            <v>RIOMAR KENNEDY</v>
          </cell>
          <cell r="E4628">
            <v>44408</v>
          </cell>
          <cell r="J4628">
            <v>57.599999999999994</v>
          </cell>
          <cell r="K4628">
            <v>30.740400000000001</v>
          </cell>
          <cell r="M4628">
            <v>170.64000000000001</v>
          </cell>
        </row>
        <row r="4629">
          <cell r="D4629" t="str">
            <v>RIOMAR KENNEDY</v>
          </cell>
          <cell r="E4629">
            <v>44408</v>
          </cell>
          <cell r="J4629">
            <v>59.1</v>
          </cell>
          <cell r="K4629">
            <v>31.11</v>
          </cell>
          <cell r="M4629">
            <v>172.28</v>
          </cell>
        </row>
        <row r="4630">
          <cell r="D4630" t="str">
            <v>RIOMAR KENNEDY</v>
          </cell>
          <cell r="E4630">
            <v>44408</v>
          </cell>
          <cell r="J4630">
            <v>60</v>
          </cell>
          <cell r="K4630">
            <v>30.590399999999999</v>
          </cell>
          <cell r="M4630">
            <v>169.68</v>
          </cell>
        </row>
        <row r="4631">
          <cell r="D4631" t="str">
            <v>RIOMAR KENNEDY</v>
          </cell>
          <cell r="E4631">
            <v>44408</v>
          </cell>
          <cell r="J4631">
            <v>93</v>
          </cell>
          <cell r="K4631">
            <v>37.74</v>
          </cell>
          <cell r="M4631">
            <v>209.70000000000002</v>
          </cell>
        </row>
        <row r="4632">
          <cell r="D4632" t="str">
            <v>RIOMAR KENNEDY</v>
          </cell>
          <cell r="E4632">
            <v>44408</v>
          </cell>
          <cell r="J4632">
            <v>52.8</v>
          </cell>
          <cell r="K4632">
            <v>28.72</v>
          </cell>
          <cell r="M4632">
            <v>159.6</v>
          </cell>
        </row>
        <row r="4633">
          <cell r="D4633" t="str">
            <v>RIOMAR KENNEDY</v>
          </cell>
          <cell r="E4633">
            <v>44408</v>
          </cell>
          <cell r="J4633">
            <v>158.69999999999999</v>
          </cell>
          <cell r="K4633">
            <v>51.8001</v>
          </cell>
          <cell r="M4633">
            <v>287.61</v>
          </cell>
        </row>
        <row r="4634">
          <cell r="D4634" t="str">
            <v>RIOMAR KENNEDY</v>
          </cell>
          <cell r="E4634">
            <v>44408</v>
          </cell>
          <cell r="J4634">
            <v>68.22</v>
          </cell>
          <cell r="K4634">
            <v>33.53</v>
          </cell>
          <cell r="M4634">
            <v>178.25</v>
          </cell>
        </row>
        <row r="4635">
          <cell r="D4635" t="str">
            <v>RIOMAR KENNEDY</v>
          </cell>
          <cell r="E4635">
            <v>44408</v>
          </cell>
          <cell r="J4635">
            <v>72.900000000000006</v>
          </cell>
          <cell r="K4635">
            <v>32.380000000000003</v>
          </cell>
          <cell r="M4635">
            <v>179.9</v>
          </cell>
        </row>
        <row r="4636">
          <cell r="D4636" t="str">
            <v>RIOMAR KENNEDY</v>
          </cell>
          <cell r="E4636">
            <v>44408</v>
          </cell>
          <cell r="J4636">
            <v>85.3</v>
          </cell>
          <cell r="K4636">
            <v>34.94</v>
          </cell>
          <cell r="M4636">
            <v>193.76</v>
          </cell>
        </row>
        <row r="4637">
          <cell r="D4637" t="str">
            <v>RIOMAR KENNEDY</v>
          </cell>
          <cell r="E4637">
            <v>44408</v>
          </cell>
          <cell r="J4637">
            <v>132</v>
          </cell>
          <cell r="K4637">
            <v>45</v>
          </cell>
          <cell r="M4637">
            <v>250</v>
          </cell>
        </row>
        <row r="4638">
          <cell r="D4638" t="str">
            <v>RIOMAR KENNEDY</v>
          </cell>
          <cell r="E4638">
            <v>44408</v>
          </cell>
          <cell r="J4638">
            <v>66.900000000000006</v>
          </cell>
          <cell r="K4638">
            <v>30.58</v>
          </cell>
          <cell r="M4638">
            <v>169.9</v>
          </cell>
        </row>
        <row r="4639">
          <cell r="D4639" t="str">
            <v>RIOMAR KENNEDY</v>
          </cell>
          <cell r="E4639">
            <v>44408</v>
          </cell>
          <cell r="J4639">
            <v>51.7</v>
          </cell>
          <cell r="K4639">
            <v>27.3504</v>
          </cell>
          <cell r="M4639">
            <v>151.25</v>
          </cell>
        </row>
        <row r="4640">
          <cell r="D4640" t="str">
            <v>RIOMAR KENNEDY</v>
          </cell>
          <cell r="E4640">
            <v>44408</v>
          </cell>
          <cell r="J4640">
            <v>119.9</v>
          </cell>
          <cell r="K4640">
            <v>42.1</v>
          </cell>
          <cell r="M4640">
            <v>233.91</v>
          </cell>
        </row>
        <row r="4641">
          <cell r="D4641" t="str">
            <v>RIOMAR KENNEDY</v>
          </cell>
          <cell r="E4641">
            <v>44408</v>
          </cell>
          <cell r="J4641">
            <v>68.900000000000006</v>
          </cell>
          <cell r="K4641">
            <v>30.58</v>
          </cell>
          <cell r="M4641">
            <v>169.9</v>
          </cell>
        </row>
        <row r="4642">
          <cell r="D4642" t="str">
            <v>RIOMAR KENNEDY</v>
          </cell>
          <cell r="E4642">
            <v>44408</v>
          </cell>
          <cell r="J4642">
            <v>57.7</v>
          </cell>
          <cell r="K4642">
            <v>29.04</v>
          </cell>
          <cell r="M4642">
            <v>156.56</v>
          </cell>
        </row>
        <row r="4643">
          <cell r="D4643" t="str">
            <v>RIOMAR KENNEDY</v>
          </cell>
          <cell r="E4643">
            <v>44408</v>
          </cell>
          <cell r="J4643">
            <v>77.900000000000006</v>
          </cell>
          <cell r="K4643">
            <v>32.380000000000003</v>
          </cell>
          <cell r="M4643">
            <v>179.9</v>
          </cell>
        </row>
        <row r="4644">
          <cell r="D4644" t="str">
            <v>RIOMAR KENNEDY</v>
          </cell>
          <cell r="E4644">
            <v>44408</v>
          </cell>
          <cell r="J4644">
            <v>54.9</v>
          </cell>
          <cell r="K4644">
            <v>27.09</v>
          </cell>
          <cell r="M4644">
            <v>150.5</v>
          </cell>
        </row>
        <row r="4645">
          <cell r="D4645" t="str">
            <v>RIOMAR KENNEDY</v>
          </cell>
          <cell r="E4645">
            <v>44408</v>
          </cell>
          <cell r="J4645">
            <v>70</v>
          </cell>
          <cell r="K4645">
            <v>30.56</v>
          </cell>
          <cell r="M4645">
            <v>168.56</v>
          </cell>
        </row>
        <row r="4646">
          <cell r="D4646" t="str">
            <v>RIOMAR KENNEDY</v>
          </cell>
          <cell r="E4646">
            <v>44408</v>
          </cell>
          <cell r="J4646">
            <v>56.05</v>
          </cell>
          <cell r="K4646">
            <v>26.98</v>
          </cell>
          <cell r="M4646">
            <v>149.9</v>
          </cell>
        </row>
        <row r="4647">
          <cell r="D4647" t="str">
            <v>RIOMAR KENNEDY</v>
          </cell>
          <cell r="E4647">
            <v>44408</v>
          </cell>
          <cell r="J4647">
            <v>49.9</v>
          </cell>
          <cell r="K4647">
            <v>25.18</v>
          </cell>
          <cell r="M4647">
            <v>139.9</v>
          </cell>
        </row>
        <row r="4648">
          <cell r="D4648" t="str">
            <v>RIOMAR KENNEDY</v>
          </cell>
          <cell r="E4648">
            <v>44408</v>
          </cell>
          <cell r="J4648">
            <v>49.9</v>
          </cell>
          <cell r="K4648">
            <v>25.18</v>
          </cell>
          <cell r="M4648">
            <v>139.9</v>
          </cell>
        </row>
        <row r="4649">
          <cell r="D4649" t="str">
            <v>RIOMAR KENNEDY</v>
          </cell>
          <cell r="E4649">
            <v>44408</v>
          </cell>
          <cell r="J4649">
            <v>58.199999999999996</v>
          </cell>
          <cell r="K4649">
            <v>26.94</v>
          </cell>
          <cell r="M4649">
            <v>149.69999999999999</v>
          </cell>
        </row>
        <row r="4650">
          <cell r="D4650" t="str">
            <v>RIOMAR KENNEDY</v>
          </cell>
          <cell r="E4650">
            <v>44408</v>
          </cell>
          <cell r="J4650">
            <v>66.900000000000006</v>
          </cell>
          <cell r="K4650">
            <v>28.78</v>
          </cell>
          <cell r="M4650">
            <v>159.9</v>
          </cell>
        </row>
        <row r="4651">
          <cell r="D4651" t="str">
            <v>RIOMAR KENNEDY</v>
          </cell>
          <cell r="E4651">
            <v>44408</v>
          </cell>
          <cell r="J4651">
            <v>59.9</v>
          </cell>
          <cell r="K4651">
            <v>26.98</v>
          </cell>
          <cell r="M4651">
            <v>149.9</v>
          </cell>
        </row>
        <row r="4652">
          <cell r="D4652" t="str">
            <v>RIOMAR KENNEDY</v>
          </cell>
          <cell r="E4652">
            <v>44408</v>
          </cell>
          <cell r="J4652">
            <v>59.9</v>
          </cell>
          <cell r="K4652">
            <v>26.98</v>
          </cell>
          <cell r="M4652">
            <v>149.9</v>
          </cell>
        </row>
        <row r="4653">
          <cell r="D4653" t="str">
            <v>RIOMAR KENNEDY</v>
          </cell>
          <cell r="E4653">
            <v>44408</v>
          </cell>
          <cell r="J4653">
            <v>75</v>
          </cell>
          <cell r="K4653">
            <v>30.18</v>
          </cell>
          <cell r="M4653">
            <v>167.73</v>
          </cell>
        </row>
        <row r="4654">
          <cell r="D4654" t="str">
            <v>RIOMAR KENNEDY</v>
          </cell>
          <cell r="E4654">
            <v>44408</v>
          </cell>
          <cell r="J4654">
            <v>52.94</v>
          </cell>
          <cell r="K4654">
            <v>25.18</v>
          </cell>
          <cell r="M4654">
            <v>139.9</v>
          </cell>
        </row>
        <row r="4655">
          <cell r="D4655" t="str">
            <v>RIOMAR KENNEDY</v>
          </cell>
          <cell r="E4655">
            <v>44408</v>
          </cell>
          <cell r="J4655">
            <v>53.1</v>
          </cell>
          <cell r="K4655">
            <v>25.18</v>
          </cell>
          <cell r="M4655">
            <v>139.9</v>
          </cell>
        </row>
        <row r="4656">
          <cell r="D4656" t="str">
            <v>RIOMAR KENNEDY</v>
          </cell>
          <cell r="E4656">
            <v>44408</v>
          </cell>
          <cell r="J4656">
            <v>61.9</v>
          </cell>
          <cell r="K4656">
            <v>26.98</v>
          </cell>
          <cell r="M4656">
            <v>149.9</v>
          </cell>
        </row>
        <row r="4657">
          <cell r="D4657" t="str">
            <v>RIOMAR KENNEDY</v>
          </cell>
          <cell r="E4657">
            <v>44408</v>
          </cell>
          <cell r="J4657">
            <v>53.9</v>
          </cell>
          <cell r="K4657">
            <v>25.18</v>
          </cell>
          <cell r="M4657">
            <v>139.9</v>
          </cell>
        </row>
        <row r="4658">
          <cell r="D4658" t="str">
            <v>RIOMAR KENNEDY</v>
          </cell>
          <cell r="E4658">
            <v>44408</v>
          </cell>
          <cell r="J4658">
            <v>54.9</v>
          </cell>
          <cell r="K4658">
            <v>25.33</v>
          </cell>
          <cell r="M4658">
            <v>140.71</v>
          </cell>
        </row>
        <row r="4659">
          <cell r="D4659" t="str">
            <v>RIOMAR KENNEDY</v>
          </cell>
          <cell r="E4659">
            <v>44408</v>
          </cell>
          <cell r="J4659">
            <v>54.9</v>
          </cell>
          <cell r="K4659">
            <v>25.18</v>
          </cell>
          <cell r="M4659">
            <v>139.9</v>
          </cell>
        </row>
        <row r="4660">
          <cell r="D4660" t="str">
            <v>RIOMAR KENNEDY</v>
          </cell>
          <cell r="E4660">
            <v>44408</v>
          </cell>
          <cell r="J4660">
            <v>55</v>
          </cell>
          <cell r="K4660">
            <v>25.18</v>
          </cell>
          <cell r="M4660">
            <v>139.9</v>
          </cell>
        </row>
        <row r="4661">
          <cell r="D4661" t="str">
            <v>RIOMAR KENNEDY</v>
          </cell>
          <cell r="E4661">
            <v>44408</v>
          </cell>
          <cell r="J4661">
            <v>145.80000000000001</v>
          </cell>
          <cell r="K4661">
            <v>45</v>
          </cell>
          <cell r="M4661">
            <v>250</v>
          </cell>
        </row>
        <row r="4662">
          <cell r="D4662" t="str">
            <v>RIOMAR KENNEDY</v>
          </cell>
          <cell r="E4662">
            <v>44408</v>
          </cell>
          <cell r="J4662">
            <v>145.80000000000001</v>
          </cell>
          <cell r="K4662">
            <v>45</v>
          </cell>
          <cell r="M4662">
            <v>250</v>
          </cell>
        </row>
        <row r="4663">
          <cell r="D4663" t="str">
            <v>RIOMAR KENNEDY</v>
          </cell>
          <cell r="E4663">
            <v>44408</v>
          </cell>
          <cell r="J4663">
            <v>64.900000000000006</v>
          </cell>
          <cell r="K4663">
            <v>26.98</v>
          </cell>
          <cell r="M4663">
            <v>149.9</v>
          </cell>
        </row>
        <row r="4664">
          <cell r="D4664" t="str">
            <v>RIOMAR KENNEDY</v>
          </cell>
          <cell r="E4664">
            <v>44408</v>
          </cell>
          <cell r="J4664">
            <v>1975</v>
          </cell>
          <cell r="K4664">
            <v>446.45</v>
          </cell>
          <cell r="M4664">
            <v>2479.25</v>
          </cell>
        </row>
        <row r="4665">
          <cell r="D4665" t="str">
            <v>RIOMAR KENNEDY</v>
          </cell>
          <cell r="E4665">
            <v>44408</v>
          </cell>
          <cell r="J4665">
            <v>49.9</v>
          </cell>
          <cell r="K4665">
            <v>23.38</v>
          </cell>
          <cell r="M4665">
            <v>129.9</v>
          </cell>
        </row>
        <row r="4666">
          <cell r="D4666" t="str">
            <v>RIOMAR KENNEDY</v>
          </cell>
          <cell r="E4666">
            <v>44408</v>
          </cell>
          <cell r="J4666">
            <v>109.9</v>
          </cell>
          <cell r="K4666">
            <v>36.700000000000003</v>
          </cell>
          <cell r="M4666">
            <v>203.2</v>
          </cell>
        </row>
        <row r="4667">
          <cell r="D4667" t="str">
            <v>RIOMAR KENNEDY</v>
          </cell>
          <cell r="E4667">
            <v>44408</v>
          </cell>
          <cell r="J4667">
            <v>347.6</v>
          </cell>
          <cell r="K4667">
            <v>88.59</v>
          </cell>
          <cell r="M4667">
            <v>491.64</v>
          </cell>
        </row>
        <row r="4668">
          <cell r="D4668" t="str">
            <v>RIOMAR KENNEDY</v>
          </cell>
          <cell r="E4668">
            <v>44408</v>
          </cell>
          <cell r="J4668">
            <v>51.2</v>
          </cell>
          <cell r="K4668">
            <v>23.38</v>
          </cell>
          <cell r="M4668">
            <v>129.9</v>
          </cell>
        </row>
        <row r="4669">
          <cell r="D4669" t="str">
            <v>RIOMAR KENNEDY</v>
          </cell>
          <cell r="E4669">
            <v>44408</v>
          </cell>
          <cell r="J4669">
            <v>54.9</v>
          </cell>
          <cell r="K4669">
            <v>24.21</v>
          </cell>
          <cell r="M4669">
            <v>133.86000000000001</v>
          </cell>
        </row>
        <row r="4670">
          <cell r="D4670" t="str">
            <v>RIOMAR KENNEDY</v>
          </cell>
          <cell r="E4670">
            <v>44408</v>
          </cell>
          <cell r="J4670">
            <v>65</v>
          </cell>
          <cell r="K4670">
            <v>83.27</v>
          </cell>
          <cell r="M4670">
            <v>202.72</v>
          </cell>
        </row>
        <row r="4671">
          <cell r="D4671" t="str">
            <v>RIOMAR KENNEDY</v>
          </cell>
          <cell r="E4671">
            <v>44408</v>
          </cell>
          <cell r="J4671">
            <v>44.9</v>
          </cell>
          <cell r="K4671">
            <v>21.58</v>
          </cell>
          <cell r="M4671">
            <v>119.9</v>
          </cell>
        </row>
        <row r="4672">
          <cell r="D4672" t="str">
            <v>RIOMAR KENNEDY</v>
          </cell>
          <cell r="E4672">
            <v>44408</v>
          </cell>
          <cell r="J4672">
            <v>53.11</v>
          </cell>
          <cell r="K4672">
            <v>23.38</v>
          </cell>
          <cell r="M4672">
            <v>129.9</v>
          </cell>
        </row>
        <row r="4673">
          <cell r="D4673" t="str">
            <v>RIOMAR KENNEDY</v>
          </cell>
          <cell r="E4673">
            <v>44408</v>
          </cell>
          <cell r="J4673">
            <v>110.88</v>
          </cell>
          <cell r="K4673">
            <v>36.97</v>
          </cell>
          <cell r="M4673">
            <v>201.24</v>
          </cell>
        </row>
        <row r="4674">
          <cell r="D4674" t="str">
            <v>RIOMAR KENNEDY</v>
          </cell>
          <cell r="E4674">
            <v>44408</v>
          </cell>
          <cell r="J4674">
            <v>55.1</v>
          </cell>
          <cell r="K4674">
            <v>23.74</v>
          </cell>
          <cell r="M4674">
            <v>131.91</v>
          </cell>
        </row>
        <row r="4675">
          <cell r="D4675" t="str">
            <v>RIOMAR KENNEDY</v>
          </cell>
          <cell r="E4675">
            <v>44408</v>
          </cell>
          <cell r="J4675">
            <v>47.699999999999996</v>
          </cell>
          <cell r="K4675">
            <v>21.920400000000001</v>
          </cell>
          <cell r="M4675">
            <v>121.05</v>
          </cell>
        </row>
        <row r="4676">
          <cell r="D4676" t="str">
            <v>RIOMAR KENNEDY</v>
          </cell>
          <cell r="E4676">
            <v>44408</v>
          </cell>
          <cell r="J4676">
            <v>33.6</v>
          </cell>
          <cell r="K4676">
            <v>18.629799999999999</v>
          </cell>
          <cell r="M4676">
            <v>103.53</v>
          </cell>
        </row>
        <row r="4677">
          <cell r="D4677" t="str">
            <v>RIOMAR KENNEDY</v>
          </cell>
          <cell r="E4677">
            <v>44408</v>
          </cell>
          <cell r="J4677">
            <v>39.799999999999997</v>
          </cell>
          <cell r="K4677">
            <v>19.95</v>
          </cell>
          <cell r="M4677">
            <v>110.82</v>
          </cell>
        </row>
        <row r="4678">
          <cell r="D4678" t="str">
            <v>RIOMAR KENNEDY</v>
          </cell>
          <cell r="E4678">
            <v>44408</v>
          </cell>
          <cell r="J4678">
            <v>71.699999999999989</v>
          </cell>
          <cell r="K4678">
            <v>26.9499</v>
          </cell>
          <cell r="M4678">
            <v>149.69999999999999</v>
          </cell>
        </row>
        <row r="4679">
          <cell r="D4679" t="str">
            <v>RIOMAR KENNEDY</v>
          </cell>
          <cell r="E4679">
            <v>44408</v>
          </cell>
          <cell r="J4679">
            <v>40</v>
          </cell>
          <cell r="K4679">
            <v>19.990400000000001</v>
          </cell>
          <cell r="M4679">
            <v>111.04</v>
          </cell>
        </row>
        <row r="4680">
          <cell r="D4680" t="str">
            <v>RIOMAR KENNEDY</v>
          </cell>
          <cell r="E4680">
            <v>44408</v>
          </cell>
          <cell r="J4680">
            <v>33.6</v>
          </cell>
          <cell r="K4680">
            <v>18.529699999999998</v>
          </cell>
          <cell r="M4680">
            <v>102.97</v>
          </cell>
        </row>
        <row r="4681">
          <cell r="D4681" t="str">
            <v>RIOMAR KENNEDY</v>
          </cell>
          <cell r="E4681">
            <v>44408</v>
          </cell>
          <cell r="J4681">
            <v>59.9</v>
          </cell>
          <cell r="K4681">
            <v>24.28</v>
          </cell>
          <cell r="M4681">
            <v>134.91</v>
          </cell>
        </row>
        <row r="4682">
          <cell r="D4682" t="str">
            <v>RIOMAR KENNEDY</v>
          </cell>
          <cell r="E4682">
            <v>44408</v>
          </cell>
          <cell r="J4682">
            <v>48</v>
          </cell>
          <cell r="K4682">
            <v>21.58</v>
          </cell>
          <cell r="M4682">
            <v>119.9</v>
          </cell>
        </row>
        <row r="4683">
          <cell r="D4683" t="str">
            <v>RIOMAR KENNEDY</v>
          </cell>
          <cell r="E4683">
            <v>44408</v>
          </cell>
          <cell r="J4683">
            <v>55.5</v>
          </cell>
          <cell r="K4683">
            <v>23.34</v>
          </cell>
          <cell r="M4683">
            <v>128.85</v>
          </cell>
        </row>
        <row r="4684">
          <cell r="D4684" t="str">
            <v>RIOMAR KENNEDY</v>
          </cell>
          <cell r="E4684">
            <v>44408</v>
          </cell>
          <cell r="J4684">
            <v>60</v>
          </cell>
          <cell r="K4684">
            <v>23.94</v>
          </cell>
          <cell r="M4684">
            <v>133</v>
          </cell>
        </row>
        <row r="4685">
          <cell r="D4685" t="str">
            <v>RIOMAR KENNEDY</v>
          </cell>
          <cell r="E4685">
            <v>44408</v>
          </cell>
          <cell r="J4685">
            <v>44.95</v>
          </cell>
          <cell r="K4685">
            <v>20.61</v>
          </cell>
          <cell r="M4685">
            <v>114.5</v>
          </cell>
        </row>
        <row r="4686">
          <cell r="D4686" t="str">
            <v>RIOMAR KENNEDY</v>
          </cell>
          <cell r="E4686">
            <v>44408</v>
          </cell>
          <cell r="J4686">
            <v>49.9</v>
          </cell>
          <cell r="K4686">
            <v>21.58</v>
          </cell>
          <cell r="M4686">
            <v>119.9</v>
          </cell>
        </row>
        <row r="4687">
          <cell r="D4687" t="str">
            <v>RIOMAR KENNEDY</v>
          </cell>
          <cell r="E4687">
            <v>44408</v>
          </cell>
          <cell r="J4687">
            <v>50.9</v>
          </cell>
          <cell r="K4687">
            <v>21.58</v>
          </cell>
          <cell r="M4687">
            <v>119.9</v>
          </cell>
        </row>
        <row r="4688">
          <cell r="D4688" t="str">
            <v>RIOMAR KENNEDY</v>
          </cell>
          <cell r="E4688">
            <v>44408</v>
          </cell>
          <cell r="J4688">
            <v>60</v>
          </cell>
          <cell r="K4688">
            <v>23.38</v>
          </cell>
          <cell r="M4688">
            <v>129.9</v>
          </cell>
        </row>
        <row r="4689">
          <cell r="D4689" t="str">
            <v>RIOMAR KENNEDY</v>
          </cell>
          <cell r="E4689">
            <v>44408</v>
          </cell>
          <cell r="J4689">
            <v>50</v>
          </cell>
          <cell r="K4689">
            <v>21.11</v>
          </cell>
          <cell r="M4689">
            <v>117.19</v>
          </cell>
        </row>
        <row r="4690">
          <cell r="D4690" t="str">
            <v>RIOMAR KENNEDY</v>
          </cell>
          <cell r="E4690">
            <v>44408</v>
          </cell>
          <cell r="J4690">
            <v>32.9</v>
          </cell>
          <cell r="K4690">
            <v>17.36</v>
          </cell>
          <cell r="M4690">
            <v>96.04</v>
          </cell>
        </row>
        <row r="4691">
          <cell r="D4691" t="str">
            <v>RIOMAR KENNEDY</v>
          </cell>
          <cell r="E4691">
            <v>44408</v>
          </cell>
          <cell r="J4691">
            <v>64.900000000000006</v>
          </cell>
          <cell r="K4691">
            <v>24.28</v>
          </cell>
          <cell r="M4691">
            <v>134.91</v>
          </cell>
        </row>
        <row r="4692">
          <cell r="D4692" t="str">
            <v>RIOMAR KENNEDY</v>
          </cell>
          <cell r="E4692">
            <v>44408</v>
          </cell>
          <cell r="J4692">
            <v>56.9</v>
          </cell>
          <cell r="K4692">
            <v>22.5</v>
          </cell>
          <cell r="M4692">
            <v>125</v>
          </cell>
        </row>
        <row r="4693">
          <cell r="D4693" t="str">
            <v>RIOMAR KENNEDY</v>
          </cell>
          <cell r="E4693">
            <v>44408</v>
          </cell>
          <cell r="J4693">
            <v>56.9</v>
          </cell>
          <cell r="K4693">
            <v>22.5</v>
          </cell>
          <cell r="M4693">
            <v>125</v>
          </cell>
        </row>
        <row r="4694">
          <cell r="D4694" t="str">
            <v>RIOMAR KENNEDY</v>
          </cell>
          <cell r="E4694">
            <v>44408</v>
          </cell>
          <cell r="J4694">
            <v>45</v>
          </cell>
          <cell r="K4694">
            <v>19.870200000000001</v>
          </cell>
          <cell r="M4694">
            <v>110.46000000000001</v>
          </cell>
        </row>
        <row r="4695">
          <cell r="D4695" t="str">
            <v>RIOMAR KENNEDY</v>
          </cell>
          <cell r="E4695">
            <v>44408</v>
          </cell>
          <cell r="J4695">
            <v>48</v>
          </cell>
          <cell r="K4695">
            <v>20.399999999999999</v>
          </cell>
          <cell r="M4695">
            <v>113.46000000000001</v>
          </cell>
        </row>
        <row r="4696">
          <cell r="D4696" t="str">
            <v>RIOMAR KENNEDY</v>
          </cell>
          <cell r="E4696">
            <v>44408</v>
          </cell>
          <cell r="J4696">
            <v>41.37</v>
          </cell>
          <cell r="K4696">
            <v>18.84</v>
          </cell>
          <cell r="M4696">
            <v>104.69999999999999</v>
          </cell>
        </row>
        <row r="4697">
          <cell r="D4697" t="str">
            <v>RIOMAR KENNEDY</v>
          </cell>
          <cell r="E4697">
            <v>44408</v>
          </cell>
          <cell r="J4697">
            <v>39.599999999999994</v>
          </cell>
          <cell r="K4697">
            <v>18.27</v>
          </cell>
          <cell r="M4697">
            <v>101.49</v>
          </cell>
        </row>
        <row r="4698">
          <cell r="D4698" t="str">
            <v>RIOMAR KENNEDY</v>
          </cell>
          <cell r="E4698">
            <v>44408</v>
          </cell>
          <cell r="J4698">
            <v>49.9</v>
          </cell>
          <cell r="K4698">
            <v>20.66</v>
          </cell>
          <cell r="M4698">
            <v>113.72</v>
          </cell>
        </row>
        <row r="4699">
          <cell r="D4699" t="str">
            <v>RIOMAR KENNEDY</v>
          </cell>
          <cell r="E4699">
            <v>44408</v>
          </cell>
          <cell r="J4699">
            <v>38.799999999999997</v>
          </cell>
          <cell r="K4699">
            <v>17.96</v>
          </cell>
          <cell r="M4699">
            <v>99.8</v>
          </cell>
        </row>
        <row r="4700">
          <cell r="D4700" t="str">
            <v>RIOMAR KENNEDY</v>
          </cell>
          <cell r="E4700">
            <v>44408</v>
          </cell>
          <cell r="J4700">
            <v>48</v>
          </cell>
          <cell r="K4700">
            <v>19.959899999999998</v>
          </cell>
          <cell r="M4700">
            <v>110.91</v>
          </cell>
        </row>
        <row r="4701">
          <cell r="D4701" t="str">
            <v>RIOMAR KENNEDY</v>
          </cell>
          <cell r="E4701">
            <v>44408</v>
          </cell>
          <cell r="J4701">
            <v>30.9</v>
          </cell>
          <cell r="K4701">
            <v>16.18</v>
          </cell>
          <cell r="M4701">
            <v>89.9</v>
          </cell>
        </row>
        <row r="4702">
          <cell r="D4702" t="str">
            <v>RIOMAR KENNEDY</v>
          </cell>
          <cell r="E4702">
            <v>44408</v>
          </cell>
          <cell r="J4702">
            <v>47.5</v>
          </cell>
          <cell r="K4702">
            <v>19.78</v>
          </cell>
          <cell r="M4702">
            <v>109.9</v>
          </cell>
        </row>
        <row r="4703">
          <cell r="D4703" t="str">
            <v>RIOMAR KENNEDY</v>
          </cell>
          <cell r="E4703">
            <v>44408</v>
          </cell>
          <cell r="J4703">
            <v>46</v>
          </cell>
          <cell r="K4703">
            <v>19.420000000000002</v>
          </cell>
          <cell r="M4703">
            <v>107.91</v>
          </cell>
        </row>
        <row r="4704">
          <cell r="D4704" t="str">
            <v>RIOMAR KENNEDY</v>
          </cell>
          <cell r="E4704">
            <v>44408</v>
          </cell>
          <cell r="J4704">
            <v>33.24</v>
          </cell>
          <cell r="K4704">
            <v>16.62</v>
          </cell>
          <cell r="M4704">
            <v>92.32</v>
          </cell>
        </row>
        <row r="4705">
          <cell r="D4705" t="str">
            <v>RIOMAR KENNEDY</v>
          </cell>
          <cell r="E4705">
            <v>44408</v>
          </cell>
          <cell r="J4705">
            <v>69.900000000000006</v>
          </cell>
          <cell r="K4705">
            <v>24.61</v>
          </cell>
          <cell r="M4705">
            <v>136.56</v>
          </cell>
        </row>
        <row r="4706">
          <cell r="D4706" t="str">
            <v>RIOMAR KENNEDY</v>
          </cell>
          <cell r="E4706">
            <v>44408</v>
          </cell>
          <cell r="J4706">
            <v>39.9</v>
          </cell>
          <cell r="K4706">
            <v>17.98</v>
          </cell>
          <cell r="M4706">
            <v>99.9</v>
          </cell>
        </row>
        <row r="4707">
          <cell r="D4707" t="str">
            <v>RIOMAR KENNEDY</v>
          </cell>
          <cell r="E4707">
            <v>44408</v>
          </cell>
          <cell r="J4707">
            <v>59.8</v>
          </cell>
          <cell r="K4707">
            <v>22.45</v>
          </cell>
          <cell r="M4707">
            <v>123.68</v>
          </cell>
        </row>
        <row r="4708">
          <cell r="D4708" t="str">
            <v>RIOMAR KENNEDY</v>
          </cell>
          <cell r="E4708">
            <v>44408</v>
          </cell>
          <cell r="J4708">
            <v>47.9</v>
          </cell>
          <cell r="K4708">
            <v>19.420000000000002</v>
          </cell>
          <cell r="M4708">
            <v>107.91</v>
          </cell>
        </row>
        <row r="4709">
          <cell r="D4709" t="str">
            <v>RIOMAR KENNEDY</v>
          </cell>
          <cell r="E4709">
            <v>44408</v>
          </cell>
          <cell r="J4709">
            <v>94.42</v>
          </cell>
          <cell r="K4709">
            <v>31.04</v>
          </cell>
          <cell r="M4709">
            <v>165.34</v>
          </cell>
        </row>
        <row r="4710">
          <cell r="D4710" t="str">
            <v>RIOMAR KENNEDY</v>
          </cell>
          <cell r="E4710">
            <v>44408</v>
          </cell>
          <cell r="J4710">
            <v>69.900000000000006</v>
          </cell>
          <cell r="K4710">
            <v>23.92</v>
          </cell>
          <cell r="M4710">
            <v>132.9</v>
          </cell>
        </row>
        <row r="4711">
          <cell r="D4711" t="str">
            <v>RIOMAR KENNEDY</v>
          </cell>
          <cell r="E4711">
            <v>44408</v>
          </cell>
          <cell r="J4711">
            <v>61.9</v>
          </cell>
          <cell r="K4711">
            <v>22.16</v>
          </cell>
          <cell r="M4711">
            <v>123.11</v>
          </cell>
        </row>
        <row r="4712">
          <cell r="D4712" t="str">
            <v>RIOMAR KENNEDY</v>
          </cell>
          <cell r="E4712">
            <v>44408</v>
          </cell>
          <cell r="J4712">
            <v>37.5</v>
          </cell>
          <cell r="K4712">
            <v>16.61</v>
          </cell>
          <cell r="M4712">
            <v>92.35</v>
          </cell>
        </row>
        <row r="4713">
          <cell r="D4713" t="str">
            <v>RIOMAR KENNEDY</v>
          </cell>
          <cell r="E4713">
            <v>44408</v>
          </cell>
          <cell r="J4713">
            <v>35.9</v>
          </cell>
          <cell r="K4713">
            <v>16.18</v>
          </cell>
          <cell r="M4713">
            <v>89.9</v>
          </cell>
        </row>
        <row r="4714">
          <cell r="D4714" t="str">
            <v>RIOMAR KENNEDY</v>
          </cell>
          <cell r="E4714">
            <v>44408</v>
          </cell>
          <cell r="J4714">
            <v>50.9</v>
          </cell>
          <cell r="K4714">
            <v>19.420000000000002</v>
          </cell>
          <cell r="M4714">
            <v>107.91</v>
          </cell>
        </row>
        <row r="4715">
          <cell r="D4715" t="str">
            <v>RIOMAR KENNEDY</v>
          </cell>
          <cell r="E4715">
            <v>44408</v>
          </cell>
          <cell r="J4715">
            <v>109.9</v>
          </cell>
          <cell r="K4715">
            <v>82.76</v>
          </cell>
          <cell r="M4715">
            <v>229.9</v>
          </cell>
        </row>
        <row r="4716">
          <cell r="D4716" t="str">
            <v>RIOMAR KENNEDY</v>
          </cell>
          <cell r="E4716">
            <v>44408</v>
          </cell>
          <cell r="J4716">
            <v>44.9</v>
          </cell>
          <cell r="K4716">
            <v>17.98</v>
          </cell>
          <cell r="M4716">
            <v>99.9</v>
          </cell>
        </row>
        <row r="4717">
          <cell r="D4717" t="str">
            <v>RIOMAR KENNEDY</v>
          </cell>
          <cell r="E4717">
            <v>44408</v>
          </cell>
          <cell r="J4717">
            <v>44.9</v>
          </cell>
          <cell r="K4717">
            <v>17.98</v>
          </cell>
          <cell r="M4717">
            <v>99.9</v>
          </cell>
        </row>
        <row r="4718">
          <cell r="D4718" t="str">
            <v>RIOMAR KENNEDY</v>
          </cell>
          <cell r="E4718">
            <v>44408</v>
          </cell>
          <cell r="J4718">
            <v>66</v>
          </cell>
          <cell r="K4718">
            <v>22.5</v>
          </cell>
          <cell r="M4718">
            <v>125</v>
          </cell>
        </row>
        <row r="4719">
          <cell r="D4719" t="str">
            <v>RIOMAR KENNEDY</v>
          </cell>
          <cell r="E4719">
            <v>44408</v>
          </cell>
          <cell r="J4719">
            <v>52</v>
          </cell>
          <cell r="K4719">
            <v>19.399999999999999</v>
          </cell>
          <cell r="M4719">
            <v>107.82</v>
          </cell>
        </row>
        <row r="4720">
          <cell r="D4720" t="str">
            <v>RIOMAR KENNEDY</v>
          </cell>
          <cell r="E4720">
            <v>44408</v>
          </cell>
          <cell r="J4720">
            <v>60</v>
          </cell>
          <cell r="K4720">
            <v>21.04</v>
          </cell>
          <cell r="M4720">
            <v>116.91</v>
          </cell>
        </row>
        <row r="4721">
          <cell r="D4721" t="str">
            <v>RIOMAR KENNEDY</v>
          </cell>
          <cell r="E4721">
            <v>44408</v>
          </cell>
          <cell r="J4721">
            <v>22.2</v>
          </cell>
          <cell r="K4721">
            <v>12.58</v>
          </cell>
          <cell r="M4721">
            <v>69.900000000000006</v>
          </cell>
        </row>
        <row r="4722">
          <cell r="D4722" t="str">
            <v>RIOMAR KENNEDY</v>
          </cell>
          <cell r="E4722">
            <v>44408</v>
          </cell>
          <cell r="J4722">
            <v>30.87</v>
          </cell>
          <cell r="K4722">
            <v>14.38</v>
          </cell>
          <cell r="M4722">
            <v>79.900000000000006</v>
          </cell>
        </row>
        <row r="4723">
          <cell r="D4723" t="str">
            <v>RIOMAR KENNEDY</v>
          </cell>
          <cell r="E4723">
            <v>44408</v>
          </cell>
          <cell r="J4723">
            <v>61.9</v>
          </cell>
          <cell r="K4723">
            <v>53.96</v>
          </cell>
          <cell r="M4723">
            <v>149.9</v>
          </cell>
        </row>
        <row r="4724">
          <cell r="D4724" t="str">
            <v>RIOMAR KENNEDY</v>
          </cell>
          <cell r="E4724">
            <v>44408</v>
          </cell>
          <cell r="J4724">
            <v>31.5</v>
          </cell>
          <cell r="K4724">
            <v>14.38</v>
          </cell>
          <cell r="M4724">
            <v>79.900000000000006</v>
          </cell>
        </row>
        <row r="4725">
          <cell r="D4725" t="str">
            <v>RIOMAR KENNEDY</v>
          </cell>
          <cell r="E4725">
            <v>44408</v>
          </cell>
          <cell r="J4725">
            <v>30</v>
          </cell>
          <cell r="K4725">
            <v>13.6</v>
          </cell>
          <cell r="M4725">
            <v>75.64</v>
          </cell>
        </row>
        <row r="4726">
          <cell r="D4726" t="str">
            <v>RIOMAR KENNEDY</v>
          </cell>
          <cell r="E4726">
            <v>44408</v>
          </cell>
          <cell r="J4726">
            <v>30</v>
          </cell>
          <cell r="K4726">
            <v>13.5</v>
          </cell>
          <cell r="M4726">
            <v>75.02</v>
          </cell>
        </row>
        <row r="4727">
          <cell r="D4727" t="str">
            <v>RIOMAR KENNEDY</v>
          </cell>
          <cell r="E4727">
            <v>44408</v>
          </cell>
          <cell r="J4727">
            <v>49.9</v>
          </cell>
          <cell r="K4727">
            <v>17.8</v>
          </cell>
          <cell r="M4727">
            <v>98.91</v>
          </cell>
        </row>
        <row r="4728">
          <cell r="D4728" t="str">
            <v>RIOMAR KENNEDY</v>
          </cell>
          <cell r="E4728">
            <v>44408</v>
          </cell>
          <cell r="J4728">
            <v>26.4</v>
          </cell>
          <cell r="K4728">
            <v>12.58</v>
          </cell>
          <cell r="M4728">
            <v>69.900000000000006</v>
          </cell>
        </row>
        <row r="4729">
          <cell r="D4729" t="str">
            <v>RIOMAR KENNEDY</v>
          </cell>
          <cell r="E4729">
            <v>44408</v>
          </cell>
          <cell r="J4729">
            <v>26.9</v>
          </cell>
          <cell r="K4729">
            <v>12.58</v>
          </cell>
          <cell r="M4729">
            <v>69.900000000000006</v>
          </cell>
        </row>
        <row r="4730">
          <cell r="D4730" t="str">
            <v>RIOMAR KENNEDY</v>
          </cell>
          <cell r="E4730">
            <v>44408</v>
          </cell>
          <cell r="J4730">
            <v>27.72</v>
          </cell>
          <cell r="K4730">
            <v>12.66</v>
          </cell>
          <cell r="M4730">
            <v>70.31</v>
          </cell>
        </row>
        <row r="4731">
          <cell r="D4731" t="str">
            <v>RIOMAR KENNEDY</v>
          </cell>
          <cell r="E4731">
            <v>44408</v>
          </cell>
          <cell r="J4731">
            <v>44</v>
          </cell>
          <cell r="K4731">
            <v>16.18</v>
          </cell>
          <cell r="M4731">
            <v>89.91</v>
          </cell>
        </row>
        <row r="4732">
          <cell r="D4732" t="str">
            <v>RIOMAR KENNEDY</v>
          </cell>
          <cell r="E4732">
            <v>44408</v>
          </cell>
          <cell r="J4732">
            <v>35.9</v>
          </cell>
          <cell r="K4732">
            <v>14.38</v>
          </cell>
          <cell r="M4732">
            <v>79.900000000000006</v>
          </cell>
        </row>
        <row r="4733">
          <cell r="D4733" t="str">
            <v>RIOMAR KENNEDY</v>
          </cell>
          <cell r="E4733">
            <v>44408</v>
          </cell>
          <cell r="J4733">
            <v>72.900000000000006</v>
          </cell>
          <cell r="K4733">
            <v>22.5</v>
          </cell>
          <cell r="M4733">
            <v>125</v>
          </cell>
        </row>
        <row r="4734">
          <cell r="D4734" t="str">
            <v>RIOMAR KENNEDY</v>
          </cell>
          <cell r="E4734">
            <v>44408</v>
          </cell>
          <cell r="J4734">
            <v>72.900000000000006</v>
          </cell>
          <cell r="K4734">
            <v>22.5</v>
          </cell>
          <cell r="M4734">
            <v>125</v>
          </cell>
        </row>
        <row r="4735">
          <cell r="D4735" t="str">
            <v>RIOMAR KENNEDY</v>
          </cell>
          <cell r="E4735">
            <v>44408</v>
          </cell>
          <cell r="J4735">
            <v>72.900000000000006</v>
          </cell>
          <cell r="K4735">
            <v>22.5</v>
          </cell>
          <cell r="M4735">
            <v>125</v>
          </cell>
        </row>
        <row r="4736">
          <cell r="D4736" t="str">
            <v>RIOMAR KENNEDY</v>
          </cell>
          <cell r="E4736">
            <v>44408</v>
          </cell>
          <cell r="J4736">
            <v>62.9</v>
          </cell>
          <cell r="K4736">
            <v>20.25</v>
          </cell>
          <cell r="M4736">
            <v>112.5</v>
          </cell>
        </row>
        <row r="4737">
          <cell r="D4737" t="str">
            <v>RIOMAR KENNEDY</v>
          </cell>
          <cell r="E4737">
            <v>44408</v>
          </cell>
          <cell r="J4737">
            <v>44.85</v>
          </cell>
          <cell r="K4737">
            <v>16.18</v>
          </cell>
          <cell r="M4737">
            <v>89.9</v>
          </cell>
        </row>
        <row r="4738">
          <cell r="D4738" t="str">
            <v>RIOMAR KENNEDY</v>
          </cell>
          <cell r="E4738">
            <v>44408</v>
          </cell>
          <cell r="J4738">
            <v>29</v>
          </cell>
          <cell r="K4738">
            <v>12.58</v>
          </cell>
          <cell r="M4738">
            <v>69.900000000000006</v>
          </cell>
        </row>
        <row r="4739">
          <cell r="D4739" t="str">
            <v>RIOMAR KENNEDY</v>
          </cell>
          <cell r="E4739">
            <v>44408</v>
          </cell>
          <cell r="J4739">
            <v>22.53</v>
          </cell>
          <cell r="K4739">
            <v>11.07</v>
          </cell>
          <cell r="M4739">
            <v>61.51</v>
          </cell>
        </row>
        <row r="4740">
          <cell r="D4740" t="str">
            <v>RIOMAR KENNEDY</v>
          </cell>
          <cell r="E4740">
            <v>44408</v>
          </cell>
          <cell r="J4740">
            <v>23.87</v>
          </cell>
          <cell r="K4740">
            <v>11.32</v>
          </cell>
          <cell r="M4740">
            <v>62.91</v>
          </cell>
        </row>
        <row r="4741">
          <cell r="D4741" t="str">
            <v>RIOMAR KENNEDY</v>
          </cell>
          <cell r="E4741">
            <v>44408</v>
          </cell>
          <cell r="J4741">
            <v>29.9</v>
          </cell>
          <cell r="K4741">
            <v>12.58</v>
          </cell>
          <cell r="M4741">
            <v>69.900000000000006</v>
          </cell>
        </row>
        <row r="4742">
          <cell r="D4742" t="str">
            <v>RIOMAR KENNEDY</v>
          </cell>
          <cell r="E4742">
            <v>44408</v>
          </cell>
          <cell r="J4742">
            <v>29.9</v>
          </cell>
          <cell r="K4742">
            <v>12.58</v>
          </cell>
          <cell r="M4742">
            <v>69.900000000000006</v>
          </cell>
        </row>
        <row r="4743">
          <cell r="D4743" t="str">
            <v>RIOMAR KENNEDY</v>
          </cell>
          <cell r="E4743">
            <v>44408</v>
          </cell>
          <cell r="J4743">
            <v>14.52</v>
          </cell>
          <cell r="K4743">
            <v>9</v>
          </cell>
          <cell r="M4743">
            <v>50</v>
          </cell>
        </row>
        <row r="4744">
          <cell r="D4744" t="str">
            <v>RIOMAR KENNEDY</v>
          </cell>
          <cell r="E4744">
            <v>44408</v>
          </cell>
          <cell r="J4744">
            <v>14.54</v>
          </cell>
          <cell r="K4744">
            <v>9</v>
          </cell>
          <cell r="M4744">
            <v>50</v>
          </cell>
        </row>
        <row r="4745">
          <cell r="D4745" t="str">
            <v>RIOMAR KENNEDY</v>
          </cell>
          <cell r="E4745">
            <v>44408</v>
          </cell>
          <cell r="J4745">
            <v>39.9</v>
          </cell>
          <cell r="K4745">
            <v>14.56</v>
          </cell>
          <cell r="M4745">
            <v>80.91</v>
          </cell>
        </row>
        <row r="4746">
          <cell r="D4746" t="str">
            <v>RIOMAR KENNEDY</v>
          </cell>
          <cell r="E4746">
            <v>44408</v>
          </cell>
          <cell r="J4746">
            <v>30</v>
          </cell>
          <cell r="K4746">
            <v>12.57</v>
          </cell>
          <cell r="M4746">
            <v>68.959999999999994</v>
          </cell>
        </row>
        <row r="4747">
          <cell r="D4747" t="str">
            <v>RIOMAR KENNEDY</v>
          </cell>
          <cell r="E4747">
            <v>44408</v>
          </cell>
          <cell r="J4747">
            <v>53.9</v>
          </cell>
          <cell r="K4747">
            <v>17.41</v>
          </cell>
          <cell r="M4747">
            <v>96.71</v>
          </cell>
        </row>
        <row r="4748">
          <cell r="D4748" t="str">
            <v>RIOMAR KENNEDY</v>
          </cell>
          <cell r="E4748">
            <v>44408</v>
          </cell>
          <cell r="J4748">
            <v>47.8</v>
          </cell>
          <cell r="K4748">
            <v>15.98</v>
          </cell>
          <cell r="M4748">
            <v>88.82</v>
          </cell>
        </row>
        <row r="4749">
          <cell r="D4749" t="str">
            <v>RIOMAR KENNEDY</v>
          </cell>
          <cell r="E4749">
            <v>44408</v>
          </cell>
          <cell r="J4749">
            <v>24.9</v>
          </cell>
          <cell r="K4749">
            <v>10.78</v>
          </cell>
          <cell r="M4749">
            <v>59.9</v>
          </cell>
        </row>
        <row r="4750">
          <cell r="D4750" t="str">
            <v>RIOMAR KENNEDY</v>
          </cell>
          <cell r="E4750">
            <v>44408</v>
          </cell>
          <cell r="J4750">
            <v>32</v>
          </cell>
          <cell r="K4750">
            <v>12.04</v>
          </cell>
          <cell r="M4750">
            <v>66.77</v>
          </cell>
        </row>
        <row r="4751">
          <cell r="D4751" t="str">
            <v>RIOMAR KENNEDY</v>
          </cell>
          <cell r="E4751">
            <v>44408</v>
          </cell>
          <cell r="J4751">
            <v>22.5</v>
          </cell>
          <cell r="K4751">
            <v>9.8498999999999999</v>
          </cell>
          <cell r="M4751">
            <v>54.72</v>
          </cell>
        </row>
        <row r="4752">
          <cell r="D4752" t="str">
            <v>RIOMAR KENNEDY</v>
          </cell>
          <cell r="E4752">
            <v>44408</v>
          </cell>
          <cell r="J4752">
            <v>26.9</v>
          </cell>
          <cell r="K4752">
            <v>10.78</v>
          </cell>
          <cell r="M4752">
            <v>59.9</v>
          </cell>
        </row>
        <row r="4753">
          <cell r="D4753" t="str">
            <v>RIOMAR KENNEDY</v>
          </cell>
          <cell r="E4753">
            <v>44408</v>
          </cell>
          <cell r="J4753">
            <v>35.9</v>
          </cell>
          <cell r="K4753">
            <v>12.66</v>
          </cell>
          <cell r="M4753">
            <v>70.31</v>
          </cell>
        </row>
        <row r="4754">
          <cell r="D4754" t="str">
            <v>RIOMAR KENNEDY</v>
          </cell>
          <cell r="E4754">
            <v>44408</v>
          </cell>
          <cell r="J4754">
            <v>24</v>
          </cell>
          <cell r="K4754">
            <v>10.02</v>
          </cell>
          <cell r="M4754">
            <v>55.71</v>
          </cell>
        </row>
        <row r="4755">
          <cell r="D4755" t="str">
            <v>RIOMAR KENNEDY</v>
          </cell>
          <cell r="E4755">
            <v>44408</v>
          </cell>
          <cell r="J4755">
            <v>24</v>
          </cell>
          <cell r="K4755">
            <v>10.02</v>
          </cell>
          <cell r="M4755">
            <v>55.71</v>
          </cell>
        </row>
        <row r="4756">
          <cell r="D4756" t="str">
            <v>RIOMAR KENNEDY</v>
          </cell>
          <cell r="E4756">
            <v>44408</v>
          </cell>
          <cell r="J4756">
            <v>19.36</v>
          </cell>
          <cell r="K4756">
            <v>8.98</v>
          </cell>
          <cell r="M4756">
            <v>49.9</v>
          </cell>
        </row>
        <row r="4757">
          <cell r="D4757" t="str">
            <v>RIOMAR KENNEDY</v>
          </cell>
          <cell r="E4757">
            <v>44408</v>
          </cell>
          <cell r="J4757">
            <v>19.899999999999999</v>
          </cell>
          <cell r="K4757">
            <v>8.98</v>
          </cell>
          <cell r="M4757">
            <v>49.9</v>
          </cell>
        </row>
        <row r="4758">
          <cell r="D4758" t="str">
            <v>RIOMAR KENNEDY</v>
          </cell>
          <cell r="E4758">
            <v>44408</v>
          </cell>
          <cell r="J4758">
            <v>28.6</v>
          </cell>
          <cell r="K4758">
            <v>10.76</v>
          </cell>
          <cell r="M4758">
            <v>59.8</v>
          </cell>
        </row>
        <row r="4759">
          <cell r="D4759" t="str">
            <v>RIOMAR KENNEDY</v>
          </cell>
          <cell r="E4759">
            <v>44408</v>
          </cell>
          <cell r="J4759">
            <v>12.99</v>
          </cell>
          <cell r="K4759">
            <v>7.18</v>
          </cell>
          <cell r="M4759">
            <v>39.9</v>
          </cell>
        </row>
        <row r="4760">
          <cell r="D4760" t="str">
            <v>RIOMAR KENNEDY</v>
          </cell>
          <cell r="E4760">
            <v>44408</v>
          </cell>
          <cell r="J4760">
            <v>12.99</v>
          </cell>
          <cell r="K4760">
            <v>7.18</v>
          </cell>
          <cell r="M4760">
            <v>39.9</v>
          </cell>
        </row>
        <row r="4761">
          <cell r="D4761" t="str">
            <v>RIOMAR KENNEDY</v>
          </cell>
          <cell r="E4761">
            <v>44408</v>
          </cell>
          <cell r="J4761">
            <v>13.2</v>
          </cell>
          <cell r="K4761">
            <v>7.18</v>
          </cell>
          <cell r="M4761">
            <v>39.9</v>
          </cell>
        </row>
        <row r="4762">
          <cell r="D4762" t="str">
            <v>RIOMAR KENNEDY</v>
          </cell>
          <cell r="E4762">
            <v>44408</v>
          </cell>
          <cell r="J4762">
            <v>29</v>
          </cell>
          <cell r="K4762">
            <v>10.61</v>
          </cell>
          <cell r="M4762">
            <v>58.69</v>
          </cell>
        </row>
        <row r="4763">
          <cell r="D4763" t="str">
            <v>RIOMAR KENNEDY</v>
          </cell>
          <cell r="E4763">
            <v>44408</v>
          </cell>
          <cell r="J4763">
            <v>47.52</v>
          </cell>
          <cell r="K4763">
            <v>14.36</v>
          </cell>
          <cell r="M4763">
            <v>79.8</v>
          </cell>
        </row>
        <row r="4764">
          <cell r="D4764" t="str">
            <v>RIOMAR KENNEDY</v>
          </cell>
          <cell r="E4764">
            <v>44408</v>
          </cell>
          <cell r="J4764">
            <v>18.989999999999998</v>
          </cell>
          <cell r="K4764">
            <v>8.08</v>
          </cell>
          <cell r="M4764">
            <v>44.91</v>
          </cell>
        </row>
        <row r="4765">
          <cell r="D4765" t="str">
            <v>RIOMAR KENNEDY</v>
          </cell>
          <cell r="E4765">
            <v>44408</v>
          </cell>
          <cell r="J4765">
            <v>13.9</v>
          </cell>
          <cell r="K4765">
            <v>6.87</v>
          </cell>
          <cell r="M4765">
            <v>38.11</v>
          </cell>
        </row>
        <row r="4766">
          <cell r="D4766" t="str">
            <v>RIOMAR KENNEDY</v>
          </cell>
          <cell r="E4766">
            <v>44408</v>
          </cell>
          <cell r="J4766">
            <v>18.8</v>
          </cell>
          <cell r="K4766">
            <v>7.95</v>
          </cell>
          <cell r="M4766">
            <v>44.04</v>
          </cell>
        </row>
        <row r="4767">
          <cell r="D4767" t="str">
            <v>RIOMAR KENNEDY</v>
          </cell>
          <cell r="E4767">
            <v>44408</v>
          </cell>
          <cell r="J4767">
            <v>23.9</v>
          </cell>
          <cell r="K4767">
            <v>8.98</v>
          </cell>
          <cell r="M4767">
            <v>49.9</v>
          </cell>
        </row>
        <row r="4768">
          <cell r="D4768" t="str">
            <v>RIOMAR KENNEDY</v>
          </cell>
          <cell r="E4768">
            <v>44408</v>
          </cell>
          <cell r="J4768">
            <v>20</v>
          </cell>
          <cell r="K4768">
            <v>8.1</v>
          </cell>
          <cell r="M4768">
            <v>45</v>
          </cell>
        </row>
        <row r="4769">
          <cell r="D4769" t="str">
            <v>RIOMAR KENNEDY</v>
          </cell>
          <cell r="E4769">
            <v>44408</v>
          </cell>
          <cell r="J4769">
            <v>15.8</v>
          </cell>
          <cell r="K4769">
            <v>7.16</v>
          </cell>
          <cell r="M4769">
            <v>39.799999999999997</v>
          </cell>
        </row>
        <row r="4770">
          <cell r="D4770" t="str">
            <v>RIOMAR KENNEDY</v>
          </cell>
          <cell r="E4770">
            <v>44408</v>
          </cell>
          <cell r="J4770">
            <v>20</v>
          </cell>
          <cell r="K4770">
            <v>8.01</v>
          </cell>
          <cell r="M4770">
            <v>44.5</v>
          </cell>
        </row>
        <row r="4771">
          <cell r="D4771" t="str">
            <v>RIOMAR KENNEDY</v>
          </cell>
          <cell r="E4771">
            <v>44408</v>
          </cell>
          <cell r="J4771">
            <v>14.99</v>
          </cell>
          <cell r="K4771">
            <v>6.82</v>
          </cell>
          <cell r="M4771">
            <v>37.9</v>
          </cell>
        </row>
        <row r="4772">
          <cell r="D4772" t="str">
            <v>RIOMAR KENNEDY</v>
          </cell>
          <cell r="E4772">
            <v>44408</v>
          </cell>
          <cell r="J4772">
            <v>15</v>
          </cell>
          <cell r="K4772">
            <v>6.8</v>
          </cell>
          <cell r="M4772">
            <v>37.82</v>
          </cell>
        </row>
        <row r="4773">
          <cell r="D4773" t="str">
            <v>RIOMAR KENNEDY</v>
          </cell>
          <cell r="E4773">
            <v>44408</v>
          </cell>
          <cell r="J4773">
            <v>17</v>
          </cell>
          <cell r="K4773">
            <v>7.18</v>
          </cell>
          <cell r="M4773">
            <v>39.9</v>
          </cell>
        </row>
        <row r="4774">
          <cell r="D4774" t="str">
            <v>RIOMAR KENNEDY</v>
          </cell>
          <cell r="E4774">
            <v>44408</v>
          </cell>
          <cell r="J4774">
            <v>8.9</v>
          </cell>
          <cell r="K4774">
            <v>5.38</v>
          </cell>
          <cell r="M4774">
            <v>29.9</v>
          </cell>
        </row>
        <row r="4775">
          <cell r="D4775" t="str">
            <v>RIOMAR KENNEDY</v>
          </cell>
          <cell r="E4775">
            <v>44408</v>
          </cell>
          <cell r="J4775">
            <v>15</v>
          </cell>
          <cell r="K4775">
            <v>6.63</v>
          </cell>
          <cell r="M4775">
            <v>36.82</v>
          </cell>
        </row>
        <row r="4776">
          <cell r="D4776" t="str">
            <v>RIOMAR KENNEDY</v>
          </cell>
          <cell r="E4776">
            <v>44408</v>
          </cell>
          <cell r="J4776">
            <v>16</v>
          </cell>
          <cell r="K4776">
            <v>6.8</v>
          </cell>
          <cell r="M4776">
            <v>37.82</v>
          </cell>
        </row>
        <row r="4777">
          <cell r="D4777" t="str">
            <v>RIOMAR KENNEDY</v>
          </cell>
          <cell r="E4777">
            <v>44408</v>
          </cell>
          <cell r="J4777">
            <v>9.6</v>
          </cell>
          <cell r="K4777">
            <v>5.13</v>
          </cell>
          <cell r="M4777">
            <v>28.5</v>
          </cell>
        </row>
        <row r="4778">
          <cell r="D4778" t="str">
            <v>RIOMAR KENNEDY</v>
          </cell>
          <cell r="E4778">
            <v>44408</v>
          </cell>
          <cell r="J4778">
            <v>19.07</v>
          </cell>
          <cell r="K4778">
            <v>7.18</v>
          </cell>
          <cell r="M4778">
            <v>39.9</v>
          </cell>
        </row>
        <row r="4779">
          <cell r="D4779" t="str">
            <v>RIOMAR KENNEDY</v>
          </cell>
          <cell r="E4779">
            <v>44408</v>
          </cell>
          <cell r="J4779">
            <v>16</v>
          </cell>
          <cell r="K4779">
            <v>6.44</v>
          </cell>
          <cell r="M4779">
            <v>35.82</v>
          </cell>
        </row>
        <row r="4780">
          <cell r="D4780" t="str">
            <v>RIOMAR KENNEDY</v>
          </cell>
          <cell r="E4780">
            <v>44408</v>
          </cell>
          <cell r="J4780">
            <v>19.36</v>
          </cell>
          <cell r="K4780">
            <v>7.18</v>
          </cell>
          <cell r="M4780">
            <v>39.9</v>
          </cell>
        </row>
        <row r="4781">
          <cell r="D4781" t="str">
            <v>RIOMAR KENNEDY</v>
          </cell>
          <cell r="E4781">
            <v>44408</v>
          </cell>
          <cell r="J4781">
            <v>7.26</v>
          </cell>
          <cell r="K4781">
            <v>4.5</v>
          </cell>
          <cell r="M4781">
            <v>25</v>
          </cell>
        </row>
        <row r="4782">
          <cell r="D4782" t="str">
            <v>RIOMAR KENNEDY</v>
          </cell>
          <cell r="E4782">
            <v>44408</v>
          </cell>
          <cell r="J4782">
            <v>14.100000000000001</v>
          </cell>
          <cell r="K4782">
            <v>5.9001000000000001</v>
          </cell>
          <cell r="M4782">
            <v>32.79</v>
          </cell>
        </row>
        <row r="4783">
          <cell r="D4783" t="str">
            <v>RIOMAR KENNEDY</v>
          </cell>
          <cell r="E4783">
            <v>44408</v>
          </cell>
          <cell r="J4783">
            <v>15.2</v>
          </cell>
          <cell r="K4783">
            <v>17.059999999999999</v>
          </cell>
          <cell r="M4783">
            <v>44.91</v>
          </cell>
        </row>
        <row r="4784">
          <cell r="D4784" t="str">
            <v>RIOMAR KENNEDY</v>
          </cell>
          <cell r="E4784">
            <v>44408</v>
          </cell>
          <cell r="J4784">
            <v>11</v>
          </cell>
          <cell r="K4784">
            <v>5.09</v>
          </cell>
          <cell r="M4784">
            <v>28.3</v>
          </cell>
        </row>
        <row r="4785">
          <cell r="D4785" t="str">
            <v>RIOMAR KENNEDY</v>
          </cell>
          <cell r="E4785">
            <v>44408</v>
          </cell>
          <cell r="J4785">
            <v>100</v>
          </cell>
          <cell r="K4785">
            <v>24.61</v>
          </cell>
          <cell r="M4785">
            <v>136.56</v>
          </cell>
        </row>
        <row r="4786">
          <cell r="D4786" t="str">
            <v>RIOMAR KENNEDY</v>
          </cell>
          <cell r="E4786">
            <v>44408</v>
          </cell>
          <cell r="J4786">
            <v>12.6</v>
          </cell>
          <cell r="K4786">
            <v>5.38</v>
          </cell>
          <cell r="M4786">
            <v>29.9</v>
          </cell>
        </row>
        <row r="4787">
          <cell r="D4787" t="str">
            <v>RIOMAR KENNEDY</v>
          </cell>
          <cell r="E4787">
            <v>44408</v>
          </cell>
          <cell r="J4787">
            <v>14.3</v>
          </cell>
          <cell r="K4787">
            <v>5.38</v>
          </cell>
          <cell r="M4787">
            <v>29.9</v>
          </cell>
        </row>
        <row r="4788">
          <cell r="D4788" t="str">
            <v>RIOMAR KENNEDY</v>
          </cell>
          <cell r="E4788">
            <v>44408</v>
          </cell>
          <cell r="J4788">
            <v>10.89</v>
          </cell>
          <cell r="K4788">
            <v>4.5</v>
          </cell>
          <cell r="M4788">
            <v>25</v>
          </cell>
        </row>
        <row r="4789">
          <cell r="D4789" t="str">
            <v>RIOMAR KENNEDY</v>
          </cell>
          <cell r="E4789">
            <v>44408</v>
          </cell>
          <cell r="J4789">
            <v>14.9</v>
          </cell>
          <cell r="K4789">
            <v>5.33</v>
          </cell>
          <cell r="M4789">
            <v>29.61</v>
          </cell>
        </row>
        <row r="4790">
          <cell r="D4790" t="str">
            <v>RIOMAR KENNEDY</v>
          </cell>
          <cell r="E4790">
            <v>44408</v>
          </cell>
          <cell r="J4790">
            <v>100</v>
          </cell>
          <cell r="K4790">
            <v>23.92</v>
          </cell>
          <cell r="M4790">
            <v>132.9</v>
          </cell>
        </row>
        <row r="4791">
          <cell r="D4791" t="str">
            <v>RIOMAR KENNEDY</v>
          </cell>
          <cell r="E4791">
            <v>44408</v>
          </cell>
          <cell r="J4791">
            <v>8</v>
          </cell>
          <cell r="K4791">
            <v>3.58</v>
          </cell>
          <cell r="M4791">
            <v>19.899999999999999</v>
          </cell>
        </row>
        <row r="4792">
          <cell r="D4792" t="str">
            <v>RIOMAR KENNEDY</v>
          </cell>
          <cell r="E4792">
            <v>44408</v>
          </cell>
          <cell r="J4792">
            <v>4.7</v>
          </cell>
          <cell r="K4792">
            <v>2.06</v>
          </cell>
          <cell r="M4792">
            <v>11.4</v>
          </cell>
        </row>
        <row r="4793">
          <cell r="D4793" t="str">
            <v>RIOMAR KENNEDY</v>
          </cell>
          <cell r="E4793">
            <v>44408</v>
          </cell>
          <cell r="J4793">
            <v>0</v>
          </cell>
          <cell r="K4793">
            <v>0</v>
          </cell>
          <cell r="M4793">
            <v>0</v>
          </cell>
        </row>
        <row r="4794">
          <cell r="D4794" t="str">
            <v>RIOMAR KENNEDY</v>
          </cell>
          <cell r="E4794">
            <v>44408</v>
          </cell>
          <cell r="J4794">
            <v>0</v>
          </cell>
          <cell r="K4794">
            <v>0</v>
          </cell>
          <cell r="M4794">
            <v>0</v>
          </cell>
        </row>
        <row r="4795">
          <cell r="D4795" t="str">
            <v>RIOMAR KENNEDY</v>
          </cell>
          <cell r="E4795">
            <v>44408</v>
          </cell>
          <cell r="J4795">
            <v>-53.9</v>
          </cell>
          <cell r="K4795">
            <v>0</v>
          </cell>
          <cell r="M4795">
            <v>-125.91</v>
          </cell>
        </row>
        <row r="4796">
          <cell r="D4796" t="str">
            <v>RIOMAR KENNEDY</v>
          </cell>
          <cell r="E4796">
            <v>44408</v>
          </cell>
          <cell r="J4796">
            <v>-53.1</v>
          </cell>
          <cell r="K4796">
            <v>0</v>
          </cell>
          <cell r="M4796">
            <v>-125.91</v>
          </cell>
        </row>
        <row r="4797">
          <cell r="D4797" t="str">
            <v>RIOMAR KENNEDY</v>
          </cell>
          <cell r="E4797">
            <v>44408</v>
          </cell>
          <cell r="J4797">
            <v>1477.3000000000002</v>
          </cell>
          <cell r="K4797">
            <v>305.68040000000002</v>
          </cell>
          <cell r="M4797">
            <v>1698.3000000000002</v>
          </cell>
        </row>
        <row r="4798">
          <cell r="D4798" t="str">
            <v>ECOMMERCE</v>
          </cell>
          <cell r="E4798">
            <v>44408</v>
          </cell>
          <cell r="J4798">
            <v>5428.5</v>
          </cell>
          <cell r="K4798">
            <v>3099.6888999999996</v>
          </cell>
          <cell r="M4798">
            <v>17626.84</v>
          </cell>
        </row>
        <row r="4799">
          <cell r="D4799" t="str">
            <v>ECOMMERCE</v>
          </cell>
          <cell r="E4799">
            <v>44408</v>
          </cell>
          <cell r="J4799">
            <v>2956.3</v>
          </cell>
          <cell r="K4799">
            <v>1535.9699000000001</v>
          </cell>
          <cell r="M4799">
            <v>8498.16</v>
          </cell>
        </row>
        <row r="4800">
          <cell r="D4800" t="str">
            <v>ECOMMERCE</v>
          </cell>
          <cell r="E4800">
            <v>44408</v>
          </cell>
          <cell r="J4800">
            <v>2115</v>
          </cell>
          <cell r="K4800">
            <v>1342.971</v>
          </cell>
          <cell r="M4800">
            <v>7235.7</v>
          </cell>
        </row>
        <row r="4801">
          <cell r="D4801" t="str">
            <v>ECOMMERCE</v>
          </cell>
          <cell r="E4801">
            <v>44408</v>
          </cell>
          <cell r="J4801">
            <v>2317.1000000000004</v>
          </cell>
          <cell r="K4801">
            <v>1220.4795000000001</v>
          </cell>
          <cell r="M4801">
            <v>6597.21</v>
          </cell>
        </row>
        <row r="4802">
          <cell r="D4802" t="str">
            <v>ECOMMERCE</v>
          </cell>
          <cell r="E4802">
            <v>44408</v>
          </cell>
          <cell r="J4802">
            <v>22080</v>
          </cell>
          <cell r="K4802">
            <v>5706.2080000000005</v>
          </cell>
          <cell r="M4802">
            <v>30403.200000000001</v>
          </cell>
        </row>
        <row r="4803">
          <cell r="D4803" t="str">
            <v>ECOMMERCE</v>
          </cell>
          <cell r="E4803">
            <v>44408</v>
          </cell>
          <cell r="J4803">
            <v>15870</v>
          </cell>
          <cell r="K4803">
            <v>4051.8870000000002</v>
          </cell>
          <cell r="M4803">
            <v>21902.9</v>
          </cell>
        </row>
        <row r="4804">
          <cell r="D4804" t="str">
            <v>ECOMMERCE</v>
          </cell>
          <cell r="E4804">
            <v>44408</v>
          </cell>
          <cell r="J4804">
            <v>720</v>
          </cell>
          <cell r="K4804">
            <v>520.28039999999999</v>
          </cell>
          <cell r="M4804">
            <v>2923.8</v>
          </cell>
        </row>
        <row r="4805">
          <cell r="D4805" t="str">
            <v>ECOMMERCE</v>
          </cell>
          <cell r="E4805">
            <v>44408</v>
          </cell>
          <cell r="J4805">
            <v>778.80000000000007</v>
          </cell>
          <cell r="K4805">
            <v>489.09960000000001</v>
          </cell>
          <cell r="M4805">
            <v>2797.2</v>
          </cell>
        </row>
        <row r="4806">
          <cell r="D4806" t="str">
            <v>ECOMMERCE</v>
          </cell>
          <cell r="E4806">
            <v>44408</v>
          </cell>
          <cell r="J4806">
            <v>838.80000000000007</v>
          </cell>
          <cell r="K4806">
            <v>449.07959999999997</v>
          </cell>
          <cell r="M4806">
            <v>2487.7200000000003</v>
          </cell>
        </row>
        <row r="4807">
          <cell r="D4807" t="str">
            <v>ECOMMERCE</v>
          </cell>
          <cell r="E4807">
            <v>44408</v>
          </cell>
          <cell r="J4807">
            <v>649</v>
          </cell>
          <cell r="K4807">
            <v>374.7</v>
          </cell>
          <cell r="M4807">
            <v>2105</v>
          </cell>
        </row>
        <row r="4808">
          <cell r="D4808" t="str">
            <v>ECOMMERCE</v>
          </cell>
          <cell r="E4808">
            <v>44408</v>
          </cell>
          <cell r="J4808">
            <v>2467.5</v>
          </cell>
          <cell r="K4808">
            <v>747.22899999999993</v>
          </cell>
          <cell r="M4808">
            <v>4228</v>
          </cell>
        </row>
        <row r="4809">
          <cell r="D4809" t="str">
            <v>ECOMMERCE</v>
          </cell>
          <cell r="E4809">
            <v>44408</v>
          </cell>
          <cell r="J4809">
            <v>420</v>
          </cell>
          <cell r="K4809">
            <v>292.3802</v>
          </cell>
          <cell r="M4809">
            <v>1699.32</v>
          </cell>
        </row>
        <row r="4810">
          <cell r="D4810" t="str">
            <v>ECOMMERCE</v>
          </cell>
          <cell r="E4810">
            <v>44408</v>
          </cell>
          <cell r="J4810">
            <v>1148.8500000000001</v>
          </cell>
          <cell r="K4810">
            <v>561.40009999999995</v>
          </cell>
          <cell r="M4810">
            <v>2683.87</v>
          </cell>
        </row>
        <row r="4811">
          <cell r="D4811" t="str">
            <v>ECOMMERCE</v>
          </cell>
          <cell r="E4811">
            <v>44408</v>
          </cell>
          <cell r="J4811">
            <v>768</v>
          </cell>
          <cell r="K4811">
            <v>384.44</v>
          </cell>
          <cell r="M4811">
            <v>2024.48</v>
          </cell>
        </row>
        <row r="4812">
          <cell r="D4812" t="str">
            <v>ECOMMERCE</v>
          </cell>
          <cell r="E4812">
            <v>44408</v>
          </cell>
          <cell r="J4812">
            <v>838.56</v>
          </cell>
          <cell r="K4812">
            <v>369.32</v>
          </cell>
          <cell r="M4812">
            <v>1938.4</v>
          </cell>
        </row>
        <row r="4813">
          <cell r="D4813" t="str">
            <v>ECOMMERCE</v>
          </cell>
          <cell r="E4813">
            <v>44408</v>
          </cell>
          <cell r="J4813">
            <v>489.30000000000007</v>
          </cell>
          <cell r="K4813">
            <v>297.94029999999998</v>
          </cell>
          <cell r="M4813">
            <v>1505.28</v>
          </cell>
        </row>
        <row r="4814">
          <cell r="D4814" t="str">
            <v>ECOMMERCE</v>
          </cell>
          <cell r="E4814">
            <v>44408</v>
          </cell>
          <cell r="J4814">
            <v>449.40000000000003</v>
          </cell>
          <cell r="K4814">
            <v>245.11020000000002</v>
          </cell>
          <cell r="M4814">
            <v>1389.06</v>
          </cell>
        </row>
        <row r="4815">
          <cell r="D4815" t="str">
            <v>ECOMMERCE</v>
          </cell>
          <cell r="E4815">
            <v>44408</v>
          </cell>
          <cell r="J4815">
            <v>300</v>
          </cell>
          <cell r="K4815">
            <v>215.9</v>
          </cell>
          <cell r="M4815">
            <v>1166.2</v>
          </cell>
        </row>
        <row r="4816">
          <cell r="D4816" t="str">
            <v>ECOMMERCE</v>
          </cell>
          <cell r="E4816">
            <v>44408</v>
          </cell>
          <cell r="J4816">
            <v>349.5</v>
          </cell>
          <cell r="K4816">
            <v>211.58</v>
          </cell>
          <cell r="M4816">
            <v>1175.5</v>
          </cell>
        </row>
        <row r="4817">
          <cell r="D4817" t="str">
            <v>ECOMMERCE</v>
          </cell>
          <cell r="E4817">
            <v>44408</v>
          </cell>
          <cell r="J4817">
            <v>300</v>
          </cell>
          <cell r="K4817">
            <v>194.92000000000002</v>
          </cell>
          <cell r="M4817">
            <v>1099.5</v>
          </cell>
        </row>
        <row r="4818">
          <cell r="D4818" t="str">
            <v>ECOMMERCE</v>
          </cell>
          <cell r="E4818">
            <v>44408</v>
          </cell>
          <cell r="J4818">
            <v>633.16000000000008</v>
          </cell>
          <cell r="K4818">
            <v>283.29950000000002</v>
          </cell>
          <cell r="M4818">
            <v>1492.15</v>
          </cell>
        </row>
        <row r="4819">
          <cell r="D4819" t="str">
            <v>ECOMMERCE</v>
          </cell>
          <cell r="E4819">
            <v>44408</v>
          </cell>
          <cell r="J4819">
            <v>311.60000000000002</v>
          </cell>
          <cell r="K4819">
            <v>178.19</v>
          </cell>
          <cell r="M4819">
            <v>987.64</v>
          </cell>
        </row>
        <row r="4820">
          <cell r="D4820" t="str">
            <v>ECOMMERCE</v>
          </cell>
          <cell r="E4820">
            <v>44408</v>
          </cell>
          <cell r="J4820">
            <v>934.7</v>
          </cell>
          <cell r="K4820">
            <v>395.76030000000003</v>
          </cell>
          <cell r="M4820">
            <v>1822.86</v>
          </cell>
        </row>
        <row r="4821">
          <cell r="D4821" t="str">
            <v>ECOMMERCE</v>
          </cell>
          <cell r="E4821">
            <v>44408</v>
          </cell>
          <cell r="J4821">
            <v>549.45000000000005</v>
          </cell>
          <cell r="K4821">
            <v>242.37950000000001</v>
          </cell>
          <cell r="M4821">
            <v>1239.92</v>
          </cell>
        </row>
        <row r="4822">
          <cell r="D4822" t="str">
            <v>ECOMMERCE</v>
          </cell>
          <cell r="E4822">
            <v>44408</v>
          </cell>
          <cell r="J4822">
            <v>259.60000000000002</v>
          </cell>
          <cell r="K4822">
            <v>154.72</v>
          </cell>
          <cell r="M4822">
            <v>857.6</v>
          </cell>
        </row>
        <row r="4823">
          <cell r="D4823" t="str">
            <v>ECOMMERCE</v>
          </cell>
          <cell r="E4823">
            <v>44408</v>
          </cell>
          <cell r="J4823">
            <v>259.60000000000002</v>
          </cell>
          <cell r="K4823">
            <v>158.33000000000001</v>
          </cell>
          <cell r="M4823">
            <v>839.24</v>
          </cell>
        </row>
        <row r="4824">
          <cell r="D4824" t="str">
            <v>ECOMMERCE</v>
          </cell>
          <cell r="E4824">
            <v>44408</v>
          </cell>
          <cell r="J4824">
            <v>336</v>
          </cell>
          <cell r="K4824">
            <v>140.34989999999999</v>
          </cell>
          <cell r="M4824">
            <v>869.69999999999993</v>
          </cell>
        </row>
        <row r="4825">
          <cell r="D4825" t="str">
            <v>ECOMMERCE</v>
          </cell>
          <cell r="E4825">
            <v>44408</v>
          </cell>
          <cell r="J4825">
            <v>342</v>
          </cell>
          <cell r="K4825">
            <v>142.69980000000001</v>
          </cell>
          <cell r="M4825">
            <v>839.40000000000009</v>
          </cell>
        </row>
        <row r="4826">
          <cell r="D4826" t="str">
            <v>ECOMMERCE</v>
          </cell>
          <cell r="E4826">
            <v>44408</v>
          </cell>
          <cell r="J4826">
            <v>371.77</v>
          </cell>
          <cell r="K4826">
            <v>163.66</v>
          </cell>
          <cell r="M4826">
            <v>859.32</v>
          </cell>
        </row>
        <row r="4827">
          <cell r="D4827" t="str">
            <v>ECOMMERCE</v>
          </cell>
          <cell r="E4827">
            <v>44408</v>
          </cell>
          <cell r="J4827">
            <v>120</v>
          </cell>
          <cell r="K4827">
            <v>89.96</v>
          </cell>
          <cell r="M4827">
            <v>499.8</v>
          </cell>
        </row>
        <row r="4828">
          <cell r="D4828" t="str">
            <v>ECOMMERCE</v>
          </cell>
          <cell r="E4828">
            <v>44408</v>
          </cell>
          <cell r="J4828">
            <v>347.15999999999997</v>
          </cell>
          <cell r="K4828">
            <v>150.1902</v>
          </cell>
          <cell r="M4828">
            <v>784.44</v>
          </cell>
        </row>
        <row r="4829">
          <cell r="D4829" t="str">
            <v>ECOMMERCE</v>
          </cell>
          <cell r="E4829">
            <v>44408</v>
          </cell>
          <cell r="J4829">
            <v>192</v>
          </cell>
          <cell r="K4829">
            <v>73.87</v>
          </cell>
          <cell r="M4829">
            <v>545.6</v>
          </cell>
        </row>
        <row r="4830">
          <cell r="D4830" t="str">
            <v>ECOMMERCE</v>
          </cell>
          <cell r="E4830">
            <v>44408</v>
          </cell>
          <cell r="J4830">
            <v>324.5</v>
          </cell>
          <cell r="K4830">
            <v>100.25999999999999</v>
          </cell>
          <cell r="M4830">
            <v>703.5</v>
          </cell>
        </row>
        <row r="4831">
          <cell r="D4831" t="str">
            <v>ECOMMERCE</v>
          </cell>
          <cell r="E4831">
            <v>44408</v>
          </cell>
          <cell r="J4831">
            <v>341.4</v>
          </cell>
          <cell r="K4831">
            <v>135</v>
          </cell>
          <cell r="M4831">
            <v>750</v>
          </cell>
        </row>
        <row r="4832">
          <cell r="D4832" t="str">
            <v>ECOMMERCE</v>
          </cell>
          <cell r="E4832">
            <v>44408</v>
          </cell>
          <cell r="J4832">
            <v>179.8</v>
          </cell>
          <cell r="K4832">
            <v>93.56</v>
          </cell>
          <cell r="M4832">
            <v>519.79999999999995</v>
          </cell>
        </row>
        <row r="4833">
          <cell r="D4833" t="str">
            <v>ECOMMERCE</v>
          </cell>
          <cell r="E4833">
            <v>44408</v>
          </cell>
          <cell r="J4833">
            <v>170.7</v>
          </cell>
          <cell r="K4833">
            <v>124.14000000000001</v>
          </cell>
          <cell r="M4833">
            <v>539.70000000000005</v>
          </cell>
        </row>
        <row r="4834">
          <cell r="D4834" t="str">
            <v>ECOMMERCE</v>
          </cell>
          <cell r="E4834">
            <v>44408</v>
          </cell>
          <cell r="J4834">
            <v>3243</v>
          </cell>
          <cell r="K4834">
            <v>815.16800000000001</v>
          </cell>
          <cell r="M4834">
            <v>4295.33</v>
          </cell>
        </row>
        <row r="4835">
          <cell r="D4835" t="str">
            <v>ECOMMERCE</v>
          </cell>
          <cell r="E4835">
            <v>44408</v>
          </cell>
          <cell r="J4835">
            <v>285.32</v>
          </cell>
          <cell r="K4835">
            <v>118.0802</v>
          </cell>
          <cell r="M4835">
            <v>639.30999999999995</v>
          </cell>
        </row>
        <row r="4836">
          <cell r="D4836" t="str">
            <v>ECOMMERCE</v>
          </cell>
          <cell r="E4836">
            <v>44408</v>
          </cell>
          <cell r="J4836">
            <v>170.7</v>
          </cell>
          <cell r="K4836">
            <v>86.900099999999995</v>
          </cell>
          <cell r="M4836">
            <v>482.79</v>
          </cell>
        </row>
        <row r="4837">
          <cell r="D4837" t="str">
            <v>ECOMMERCE</v>
          </cell>
          <cell r="E4837">
            <v>44408</v>
          </cell>
          <cell r="J4837">
            <v>307.26</v>
          </cell>
          <cell r="K4837">
            <v>124.69980000000001</v>
          </cell>
          <cell r="M4837">
            <v>649.5</v>
          </cell>
        </row>
        <row r="4838">
          <cell r="D4838" t="str">
            <v>ECOMMERCE</v>
          </cell>
          <cell r="E4838">
            <v>44408</v>
          </cell>
          <cell r="J4838">
            <v>414</v>
          </cell>
          <cell r="K4838">
            <v>150.27000000000001</v>
          </cell>
          <cell r="M4838">
            <v>781.44</v>
          </cell>
        </row>
        <row r="4839">
          <cell r="D4839" t="str">
            <v>ECOMMERCE</v>
          </cell>
          <cell r="E4839">
            <v>44408</v>
          </cell>
          <cell r="J4839">
            <v>275</v>
          </cell>
          <cell r="K4839">
            <v>125.9</v>
          </cell>
          <cell r="M4839">
            <v>599.5</v>
          </cell>
        </row>
        <row r="4840">
          <cell r="D4840" t="str">
            <v>ECOMMERCE</v>
          </cell>
          <cell r="E4840">
            <v>44408</v>
          </cell>
          <cell r="J4840">
            <v>199.8</v>
          </cell>
          <cell r="K4840">
            <v>86.36</v>
          </cell>
          <cell r="M4840">
            <v>479.8</v>
          </cell>
        </row>
        <row r="4841">
          <cell r="D4841" t="str">
            <v>ECOMMERCE</v>
          </cell>
          <cell r="E4841">
            <v>44408</v>
          </cell>
          <cell r="J4841">
            <v>153.60000000000002</v>
          </cell>
          <cell r="K4841">
            <v>70.14</v>
          </cell>
          <cell r="M4841">
            <v>389.70000000000005</v>
          </cell>
        </row>
        <row r="4842">
          <cell r="D4842" t="str">
            <v>ECOMMERCE</v>
          </cell>
          <cell r="E4842">
            <v>44408</v>
          </cell>
          <cell r="J4842">
            <v>136.22999999999999</v>
          </cell>
          <cell r="K4842">
            <v>57.549899999999994</v>
          </cell>
          <cell r="M4842">
            <v>359.70000000000005</v>
          </cell>
        </row>
        <row r="4843">
          <cell r="D4843" t="str">
            <v>ECOMMERCE</v>
          </cell>
          <cell r="E4843">
            <v>44408</v>
          </cell>
          <cell r="J4843">
            <v>127.99</v>
          </cell>
          <cell r="K4843">
            <v>39.6</v>
          </cell>
          <cell r="M4843">
            <v>330</v>
          </cell>
        </row>
        <row r="4844">
          <cell r="D4844" t="str">
            <v>ECOMMERCE</v>
          </cell>
          <cell r="E4844">
            <v>44408</v>
          </cell>
          <cell r="J4844">
            <v>120.94</v>
          </cell>
          <cell r="K4844">
            <v>47.97</v>
          </cell>
          <cell r="M4844">
            <v>319.8</v>
          </cell>
        </row>
        <row r="4845">
          <cell r="D4845" t="str">
            <v>ECOMMERCE</v>
          </cell>
          <cell r="E4845">
            <v>44408</v>
          </cell>
          <cell r="J4845">
            <v>60</v>
          </cell>
          <cell r="K4845">
            <v>44.98</v>
          </cell>
          <cell r="M4845">
            <v>249.9</v>
          </cell>
        </row>
        <row r="4846">
          <cell r="D4846" t="str">
            <v>ECOMMERCE</v>
          </cell>
          <cell r="E4846">
            <v>44408</v>
          </cell>
          <cell r="J4846">
            <v>133.80000000000001</v>
          </cell>
          <cell r="K4846">
            <v>61.16</v>
          </cell>
          <cell r="M4846">
            <v>339.8</v>
          </cell>
        </row>
        <row r="4847">
          <cell r="D4847" t="str">
            <v>ECOMMERCE</v>
          </cell>
          <cell r="E4847">
            <v>44408</v>
          </cell>
          <cell r="J4847">
            <v>114.94</v>
          </cell>
          <cell r="K4847">
            <v>53.96</v>
          </cell>
          <cell r="M4847">
            <v>299.8</v>
          </cell>
        </row>
        <row r="4848">
          <cell r="D4848" t="str">
            <v>ECOMMERCE</v>
          </cell>
          <cell r="E4848">
            <v>44408</v>
          </cell>
          <cell r="J4848">
            <v>107.8</v>
          </cell>
          <cell r="K4848">
            <v>41.97</v>
          </cell>
          <cell r="M4848">
            <v>279.8</v>
          </cell>
        </row>
        <row r="4849">
          <cell r="D4849" t="str">
            <v>ECOMMERCE</v>
          </cell>
          <cell r="E4849">
            <v>44408</v>
          </cell>
          <cell r="J4849">
            <v>107.8</v>
          </cell>
          <cell r="K4849">
            <v>50.36</v>
          </cell>
          <cell r="M4849">
            <v>279.8</v>
          </cell>
        </row>
        <row r="4850">
          <cell r="D4850" t="str">
            <v>ECOMMERCE</v>
          </cell>
          <cell r="E4850">
            <v>44408</v>
          </cell>
          <cell r="J4850">
            <v>49.9</v>
          </cell>
          <cell r="K4850">
            <v>21.59</v>
          </cell>
          <cell r="M4850">
            <v>179.9</v>
          </cell>
        </row>
        <row r="4851">
          <cell r="D4851" t="str">
            <v>ECOMMERCE</v>
          </cell>
          <cell r="E4851">
            <v>44408</v>
          </cell>
          <cell r="J4851">
            <v>119.69999999999999</v>
          </cell>
          <cell r="K4851">
            <v>48.54</v>
          </cell>
          <cell r="M4851">
            <v>269.70000000000005</v>
          </cell>
        </row>
        <row r="4852">
          <cell r="D4852" t="str">
            <v>ECOMMERCE</v>
          </cell>
          <cell r="E4852">
            <v>44408</v>
          </cell>
          <cell r="J4852">
            <v>290.10000000000002</v>
          </cell>
          <cell r="K4852">
            <v>129.47999999999999</v>
          </cell>
          <cell r="M4852">
            <v>519.41999999999996</v>
          </cell>
        </row>
        <row r="4853">
          <cell r="D4853" t="str">
            <v>ECOMMERCE</v>
          </cell>
          <cell r="E4853">
            <v>44408</v>
          </cell>
          <cell r="J4853">
            <v>220</v>
          </cell>
          <cell r="K4853">
            <v>100.72</v>
          </cell>
          <cell r="M4853">
            <v>419.68</v>
          </cell>
        </row>
        <row r="4854">
          <cell r="D4854" t="str">
            <v>ECOMMERCE</v>
          </cell>
          <cell r="E4854">
            <v>44408</v>
          </cell>
          <cell r="J4854">
            <v>194.70000000000002</v>
          </cell>
          <cell r="K4854">
            <v>86.34</v>
          </cell>
          <cell r="M4854">
            <v>379.71</v>
          </cell>
        </row>
        <row r="4855">
          <cell r="D4855" t="str">
            <v>ECOMMERCE</v>
          </cell>
          <cell r="E4855">
            <v>44408</v>
          </cell>
          <cell r="J4855">
            <v>96</v>
          </cell>
          <cell r="K4855">
            <v>46.76</v>
          </cell>
          <cell r="M4855">
            <v>236.6</v>
          </cell>
        </row>
        <row r="4856">
          <cell r="D4856" t="str">
            <v>ECOMMERCE</v>
          </cell>
          <cell r="E4856">
            <v>44408</v>
          </cell>
          <cell r="J4856">
            <v>92.9</v>
          </cell>
          <cell r="K4856">
            <v>45.87</v>
          </cell>
          <cell r="M4856">
            <v>229.22</v>
          </cell>
        </row>
        <row r="4857">
          <cell r="D4857" t="str">
            <v>ECOMMERCE</v>
          </cell>
          <cell r="E4857">
            <v>44408</v>
          </cell>
          <cell r="J4857">
            <v>59.9</v>
          </cell>
          <cell r="K4857">
            <v>32.380000000000003</v>
          </cell>
          <cell r="M4857">
            <v>179.9</v>
          </cell>
        </row>
        <row r="4858">
          <cell r="D4858" t="str">
            <v>ECOMMERCE</v>
          </cell>
          <cell r="E4858">
            <v>44408</v>
          </cell>
          <cell r="J4858">
            <v>144.86000000000001</v>
          </cell>
          <cell r="K4858">
            <v>50.38</v>
          </cell>
          <cell r="M4858">
            <v>279.86</v>
          </cell>
        </row>
        <row r="4859">
          <cell r="D4859" t="str">
            <v>ECOMMERCE</v>
          </cell>
          <cell r="E4859">
            <v>44408</v>
          </cell>
          <cell r="J4859">
            <v>198</v>
          </cell>
          <cell r="K4859">
            <v>67.5</v>
          </cell>
          <cell r="M4859">
            <v>350.1</v>
          </cell>
        </row>
        <row r="4860">
          <cell r="D4860" t="str">
            <v>ECOMMERCE</v>
          </cell>
          <cell r="E4860">
            <v>44408</v>
          </cell>
          <cell r="J4860">
            <v>104.9</v>
          </cell>
          <cell r="K4860">
            <v>41.38</v>
          </cell>
          <cell r="M4860">
            <v>229.9</v>
          </cell>
        </row>
        <row r="4861">
          <cell r="D4861" t="str">
            <v>ECOMMERCE</v>
          </cell>
          <cell r="E4861">
            <v>44408</v>
          </cell>
          <cell r="J4861">
            <v>64.900000000000006</v>
          </cell>
          <cell r="K4861">
            <v>43.18</v>
          </cell>
          <cell r="M4861">
            <v>189.9</v>
          </cell>
        </row>
        <row r="4862">
          <cell r="D4862" t="str">
            <v>ECOMMERCE</v>
          </cell>
          <cell r="E4862">
            <v>44408</v>
          </cell>
          <cell r="J4862">
            <v>58.9</v>
          </cell>
          <cell r="K4862">
            <v>30.23</v>
          </cell>
          <cell r="M4862">
            <v>167.93</v>
          </cell>
        </row>
        <row r="4863">
          <cell r="D4863" t="str">
            <v>ECOMMERCE</v>
          </cell>
          <cell r="E4863">
            <v>44408</v>
          </cell>
          <cell r="J4863">
            <v>58.9</v>
          </cell>
          <cell r="K4863">
            <v>30.23</v>
          </cell>
          <cell r="M4863">
            <v>167.93</v>
          </cell>
        </row>
        <row r="4864">
          <cell r="D4864" t="str">
            <v>ECOMMERCE</v>
          </cell>
          <cell r="E4864">
            <v>44408</v>
          </cell>
          <cell r="J4864">
            <v>287.60000000000002</v>
          </cell>
          <cell r="K4864">
            <v>90</v>
          </cell>
          <cell r="M4864">
            <v>450</v>
          </cell>
        </row>
        <row r="4865">
          <cell r="D4865" t="str">
            <v>ECOMMERCE</v>
          </cell>
          <cell r="E4865">
            <v>44408</v>
          </cell>
          <cell r="J4865">
            <v>69.900000000000006</v>
          </cell>
          <cell r="K4865">
            <v>30.23</v>
          </cell>
          <cell r="M4865">
            <v>167.93</v>
          </cell>
        </row>
        <row r="4866">
          <cell r="D4866" t="str">
            <v>ECOMMERCE</v>
          </cell>
          <cell r="E4866">
            <v>44408</v>
          </cell>
          <cell r="J4866">
            <v>59.9</v>
          </cell>
          <cell r="K4866">
            <v>26.98</v>
          </cell>
          <cell r="M4866">
            <v>149.9</v>
          </cell>
        </row>
        <row r="4867">
          <cell r="D4867" t="str">
            <v>ECOMMERCE</v>
          </cell>
          <cell r="E4867">
            <v>44408</v>
          </cell>
          <cell r="J4867">
            <v>53.1</v>
          </cell>
          <cell r="K4867">
            <v>25.18</v>
          </cell>
          <cell r="M4867">
            <v>139.9</v>
          </cell>
        </row>
        <row r="4868">
          <cell r="D4868" t="str">
            <v>ECOMMERCE</v>
          </cell>
          <cell r="E4868">
            <v>44408</v>
          </cell>
          <cell r="J4868">
            <v>102.4</v>
          </cell>
          <cell r="K4868">
            <v>46.76</v>
          </cell>
          <cell r="M4868">
            <v>209.8</v>
          </cell>
        </row>
        <row r="4869">
          <cell r="D4869" t="str">
            <v>ECOMMERCE</v>
          </cell>
          <cell r="E4869">
            <v>44408</v>
          </cell>
          <cell r="J4869">
            <v>55.5</v>
          </cell>
          <cell r="K4869">
            <v>25.18</v>
          </cell>
          <cell r="M4869">
            <v>139.9</v>
          </cell>
        </row>
        <row r="4870">
          <cell r="D4870" t="str">
            <v>ECOMMERCE</v>
          </cell>
          <cell r="E4870">
            <v>44408</v>
          </cell>
          <cell r="J4870">
            <v>40.5</v>
          </cell>
          <cell r="K4870">
            <v>22.32</v>
          </cell>
          <cell r="M4870">
            <v>121.95</v>
          </cell>
        </row>
        <row r="4871">
          <cell r="D4871" t="str">
            <v>ECOMMERCE</v>
          </cell>
          <cell r="E4871">
            <v>44408</v>
          </cell>
          <cell r="J4871">
            <v>59.9</v>
          </cell>
          <cell r="K4871">
            <v>25.18</v>
          </cell>
          <cell r="M4871">
            <v>139.9</v>
          </cell>
        </row>
        <row r="4872">
          <cell r="D4872" t="str">
            <v>ECOMMERCE</v>
          </cell>
          <cell r="E4872">
            <v>44408</v>
          </cell>
          <cell r="J4872">
            <v>52.9</v>
          </cell>
          <cell r="K4872">
            <v>23.38</v>
          </cell>
          <cell r="M4872">
            <v>129.9</v>
          </cell>
        </row>
        <row r="4873">
          <cell r="D4873" t="str">
            <v>ECOMMERCE</v>
          </cell>
          <cell r="E4873">
            <v>44408</v>
          </cell>
          <cell r="J4873">
            <v>44.9</v>
          </cell>
          <cell r="K4873">
            <v>21.58</v>
          </cell>
          <cell r="M4873">
            <v>119.9</v>
          </cell>
        </row>
        <row r="4874">
          <cell r="D4874" t="str">
            <v>ECOMMERCE</v>
          </cell>
          <cell r="E4874">
            <v>44408</v>
          </cell>
          <cell r="J4874">
            <v>45</v>
          </cell>
          <cell r="K4874">
            <v>21.54</v>
          </cell>
          <cell r="M4874">
            <v>119.69999999999999</v>
          </cell>
        </row>
        <row r="4875">
          <cell r="D4875" t="str">
            <v>ECOMMERCE</v>
          </cell>
          <cell r="E4875">
            <v>44408</v>
          </cell>
          <cell r="J4875">
            <v>33.6</v>
          </cell>
          <cell r="K4875">
            <v>16.919699999999999</v>
          </cell>
          <cell r="M4875">
            <v>103.53</v>
          </cell>
        </row>
        <row r="4876">
          <cell r="D4876" t="str">
            <v>ECOMMERCE</v>
          </cell>
          <cell r="E4876">
            <v>44408</v>
          </cell>
          <cell r="J4876">
            <v>359.5</v>
          </cell>
          <cell r="K4876">
            <v>112.5</v>
          </cell>
          <cell r="M4876">
            <v>525</v>
          </cell>
        </row>
        <row r="4877">
          <cell r="D4877" t="str">
            <v>ECOMMERCE</v>
          </cell>
          <cell r="E4877">
            <v>44408</v>
          </cell>
          <cell r="J4877">
            <v>56.05</v>
          </cell>
          <cell r="K4877">
            <v>23.38</v>
          </cell>
          <cell r="M4877">
            <v>129.9</v>
          </cell>
        </row>
        <row r="4878">
          <cell r="D4878" t="str">
            <v>ECOMMERCE</v>
          </cell>
          <cell r="E4878">
            <v>44408</v>
          </cell>
          <cell r="J4878">
            <v>48</v>
          </cell>
          <cell r="K4878">
            <v>21.58</v>
          </cell>
          <cell r="M4878">
            <v>119.9</v>
          </cell>
        </row>
        <row r="4879">
          <cell r="D4879" t="str">
            <v>ECOMMERCE</v>
          </cell>
          <cell r="E4879">
            <v>44408</v>
          </cell>
          <cell r="J4879">
            <v>60</v>
          </cell>
          <cell r="K4879">
            <v>23.38</v>
          </cell>
          <cell r="M4879">
            <v>129.9</v>
          </cell>
        </row>
        <row r="4880">
          <cell r="D4880" t="str">
            <v>ECOMMERCE</v>
          </cell>
          <cell r="E4880">
            <v>44408</v>
          </cell>
          <cell r="J4880">
            <v>56.9</v>
          </cell>
          <cell r="K4880">
            <v>22.5</v>
          </cell>
          <cell r="M4880">
            <v>125</v>
          </cell>
        </row>
        <row r="4881">
          <cell r="D4881" t="str">
            <v>ECOMMERCE</v>
          </cell>
          <cell r="E4881">
            <v>44408</v>
          </cell>
          <cell r="J4881">
            <v>85</v>
          </cell>
          <cell r="K4881">
            <v>35.049999999999997</v>
          </cell>
          <cell r="M4881">
            <v>161.35000000000002</v>
          </cell>
        </row>
        <row r="4882">
          <cell r="D4882" t="str">
            <v>ECOMMERCE</v>
          </cell>
          <cell r="E4882">
            <v>44408</v>
          </cell>
          <cell r="J4882">
            <v>113.8</v>
          </cell>
          <cell r="K4882">
            <v>45</v>
          </cell>
          <cell r="M4882">
            <v>200</v>
          </cell>
        </row>
        <row r="4883">
          <cell r="D4883" t="str">
            <v>ECOMMERCE</v>
          </cell>
          <cell r="E4883">
            <v>44408</v>
          </cell>
          <cell r="J4883">
            <v>40.75</v>
          </cell>
          <cell r="K4883">
            <v>17.98</v>
          </cell>
          <cell r="M4883">
            <v>99.9</v>
          </cell>
        </row>
        <row r="4884">
          <cell r="D4884" t="str">
            <v>ECOMMERCE</v>
          </cell>
          <cell r="E4884">
            <v>44408</v>
          </cell>
          <cell r="J4884">
            <v>90</v>
          </cell>
          <cell r="K4884">
            <v>39.56</v>
          </cell>
          <cell r="M4884">
            <v>169.8</v>
          </cell>
        </row>
        <row r="4885">
          <cell r="D4885" t="str">
            <v>ECOMMERCE</v>
          </cell>
          <cell r="E4885">
            <v>44408</v>
          </cell>
          <cell r="J4885">
            <v>42.9</v>
          </cell>
          <cell r="K4885">
            <v>17.98</v>
          </cell>
          <cell r="M4885">
            <v>99.9</v>
          </cell>
        </row>
        <row r="4886">
          <cell r="D4886" t="str">
            <v>ECOMMERCE</v>
          </cell>
          <cell r="E4886">
            <v>44408</v>
          </cell>
          <cell r="J4886">
            <v>42.9</v>
          </cell>
          <cell r="K4886">
            <v>17.98</v>
          </cell>
          <cell r="M4886">
            <v>99.9</v>
          </cell>
        </row>
        <row r="4887">
          <cell r="D4887" t="str">
            <v>ECOMMERCE</v>
          </cell>
          <cell r="E4887">
            <v>44408</v>
          </cell>
          <cell r="J4887">
            <v>42.9</v>
          </cell>
          <cell r="K4887">
            <v>17.98</v>
          </cell>
          <cell r="M4887">
            <v>99.9</v>
          </cell>
        </row>
        <row r="4888">
          <cell r="D4888" t="str">
            <v>ECOMMERCE</v>
          </cell>
          <cell r="E4888">
            <v>44408</v>
          </cell>
          <cell r="J4888">
            <v>25.98</v>
          </cell>
          <cell r="K4888">
            <v>11.25</v>
          </cell>
          <cell r="M4888">
            <v>75.819999999999993</v>
          </cell>
        </row>
        <row r="4889">
          <cell r="D4889" t="str">
            <v>ECOMMERCE</v>
          </cell>
          <cell r="E4889">
            <v>44408</v>
          </cell>
          <cell r="J4889">
            <v>60</v>
          </cell>
          <cell r="K4889">
            <v>25.2</v>
          </cell>
          <cell r="M4889">
            <v>122.48</v>
          </cell>
        </row>
        <row r="4890">
          <cell r="D4890" t="str">
            <v>ECOMMERCE</v>
          </cell>
          <cell r="E4890">
            <v>44408</v>
          </cell>
          <cell r="J4890">
            <v>44.9</v>
          </cell>
          <cell r="K4890">
            <v>17.98</v>
          </cell>
          <cell r="M4890">
            <v>99.9</v>
          </cell>
        </row>
        <row r="4891">
          <cell r="D4891" t="str">
            <v>ECOMMERCE</v>
          </cell>
          <cell r="E4891">
            <v>44408</v>
          </cell>
          <cell r="J4891">
            <v>66</v>
          </cell>
          <cell r="K4891">
            <v>22.5</v>
          </cell>
          <cell r="M4891">
            <v>125</v>
          </cell>
        </row>
        <row r="4892">
          <cell r="D4892" t="str">
            <v>ECOMMERCE</v>
          </cell>
          <cell r="E4892">
            <v>44408</v>
          </cell>
          <cell r="J4892">
            <v>87</v>
          </cell>
          <cell r="K4892">
            <v>37.74</v>
          </cell>
          <cell r="M4892">
            <v>159.69</v>
          </cell>
        </row>
        <row r="4893">
          <cell r="D4893" t="str">
            <v>ECOMMERCE</v>
          </cell>
          <cell r="E4893">
            <v>44408</v>
          </cell>
          <cell r="J4893">
            <v>87</v>
          </cell>
          <cell r="K4893">
            <v>37.74</v>
          </cell>
          <cell r="M4893">
            <v>159.69</v>
          </cell>
        </row>
        <row r="4894">
          <cell r="D4894" t="str">
            <v>ECOMMERCE</v>
          </cell>
          <cell r="E4894">
            <v>44408</v>
          </cell>
          <cell r="J4894">
            <v>38.9</v>
          </cell>
          <cell r="K4894">
            <v>16.18</v>
          </cell>
          <cell r="M4894">
            <v>89.9</v>
          </cell>
        </row>
        <row r="4895">
          <cell r="D4895" t="str">
            <v>ECOMMERCE</v>
          </cell>
          <cell r="E4895">
            <v>44408</v>
          </cell>
          <cell r="J4895">
            <v>57</v>
          </cell>
          <cell r="K4895">
            <v>23.9499</v>
          </cell>
          <cell r="M4895">
            <v>114</v>
          </cell>
        </row>
        <row r="4896">
          <cell r="D4896" t="str">
            <v>ECOMMERCE</v>
          </cell>
          <cell r="E4896">
            <v>44408</v>
          </cell>
          <cell r="J4896">
            <v>24.9</v>
          </cell>
          <cell r="K4896">
            <v>12.58</v>
          </cell>
          <cell r="M4896">
            <v>69.900000000000006</v>
          </cell>
        </row>
        <row r="4897">
          <cell r="D4897" t="str">
            <v>ECOMMERCE</v>
          </cell>
          <cell r="E4897">
            <v>44408</v>
          </cell>
          <cell r="J4897">
            <v>144</v>
          </cell>
          <cell r="K4897">
            <v>63.27</v>
          </cell>
          <cell r="M4897">
            <v>239.21999999999997</v>
          </cell>
        </row>
        <row r="4898">
          <cell r="D4898" t="str">
            <v>ECOMMERCE</v>
          </cell>
          <cell r="E4898">
            <v>44408</v>
          </cell>
          <cell r="J4898">
            <v>26.4</v>
          </cell>
          <cell r="K4898">
            <v>12.58</v>
          </cell>
          <cell r="M4898">
            <v>69.900000000000006</v>
          </cell>
        </row>
        <row r="4899">
          <cell r="D4899" t="str">
            <v>ECOMMERCE</v>
          </cell>
          <cell r="E4899">
            <v>44408</v>
          </cell>
          <cell r="J4899">
            <v>28.799999999999997</v>
          </cell>
          <cell r="K4899">
            <v>16.200000000000003</v>
          </cell>
          <cell r="M4899">
            <v>75</v>
          </cell>
        </row>
        <row r="4900">
          <cell r="D4900" t="str">
            <v>ECOMMERCE</v>
          </cell>
          <cell r="E4900">
            <v>44408</v>
          </cell>
          <cell r="J4900">
            <v>28.799999999999997</v>
          </cell>
          <cell r="K4900">
            <v>15.120000000000001</v>
          </cell>
          <cell r="M4900">
            <v>73.5</v>
          </cell>
        </row>
        <row r="4901">
          <cell r="D4901" t="str">
            <v>ECOMMERCE</v>
          </cell>
          <cell r="E4901">
            <v>44408</v>
          </cell>
          <cell r="J4901">
            <v>69</v>
          </cell>
          <cell r="K4901">
            <v>28.35</v>
          </cell>
          <cell r="M4901">
            <v>126.91</v>
          </cell>
        </row>
        <row r="4902">
          <cell r="D4902" t="str">
            <v>ECOMMERCE</v>
          </cell>
          <cell r="E4902">
            <v>44408</v>
          </cell>
          <cell r="J4902">
            <v>56.9</v>
          </cell>
          <cell r="K4902">
            <v>18.89</v>
          </cell>
          <cell r="M4902">
            <v>104.93</v>
          </cell>
        </row>
        <row r="4903">
          <cell r="D4903" t="str">
            <v>ECOMMERCE</v>
          </cell>
          <cell r="E4903">
            <v>44408</v>
          </cell>
          <cell r="J4903">
            <v>56.9</v>
          </cell>
          <cell r="K4903">
            <v>22.5</v>
          </cell>
          <cell r="M4903">
            <v>108.33</v>
          </cell>
        </row>
        <row r="4904">
          <cell r="D4904" t="str">
            <v>ECOMMERCE</v>
          </cell>
          <cell r="E4904">
            <v>44408</v>
          </cell>
          <cell r="J4904">
            <v>69.900000000000006</v>
          </cell>
          <cell r="K4904">
            <v>30.58</v>
          </cell>
          <cell r="M4904">
            <v>129.41</v>
          </cell>
        </row>
        <row r="4905">
          <cell r="D4905" t="str">
            <v>ECOMMERCE</v>
          </cell>
          <cell r="E4905">
            <v>44408</v>
          </cell>
          <cell r="J4905">
            <v>25</v>
          </cell>
          <cell r="K4905">
            <v>7.19</v>
          </cell>
          <cell r="M4905">
            <v>59.9</v>
          </cell>
        </row>
        <row r="4906">
          <cell r="D4906" t="str">
            <v>ECOMMERCE</v>
          </cell>
          <cell r="E4906">
            <v>44408</v>
          </cell>
          <cell r="J4906">
            <v>69.900000000000006</v>
          </cell>
          <cell r="K4906">
            <v>18.350000000000001</v>
          </cell>
          <cell r="M4906">
            <v>114.78</v>
          </cell>
        </row>
        <row r="4907">
          <cell r="D4907" t="str">
            <v>ECOMMERCE</v>
          </cell>
          <cell r="E4907">
            <v>44408</v>
          </cell>
          <cell r="J4907">
            <v>132</v>
          </cell>
          <cell r="K4907">
            <v>56.7</v>
          </cell>
          <cell r="M4907">
            <v>215</v>
          </cell>
        </row>
        <row r="4908">
          <cell r="D4908" t="str">
            <v>ECOMMERCE</v>
          </cell>
          <cell r="E4908">
            <v>44408</v>
          </cell>
          <cell r="J4908">
            <v>21.9</v>
          </cell>
          <cell r="K4908">
            <v>6.47</v>
          </cell>
          <cell r="M4908">
            <v>53.91</v>
          </cell>
        </row>
        <row r="4909">
          <cell r="D4909" t="str">
            <v>ECOMMERCE</v>
          </cell>
          <cell r="E4909">
            <v>44408</v>
          </cell>
          <cell r="J4909">
            <v>23.9</v>
          </cell>
          <cell r="K4909">
            <v>10.78</v>
          </cell>
          <cell r="M4909">
            <v>59.9</v>
          </cell>
        </row>
        <row r="4910">
          <cell r="D4910" t="str">
            <v>ECOMMERCE</v>
          </cell>
          <cell r="E4910">
            <v>44408</v>
          </cell>
          <cell r="J4910">
            <v>70.819999999999993</v>
          </cell>
          <cell r="K4910">
            <v>16.78</v>
          </cell>
          <cell r="M4910">
            <v>111.86</v>
          </cell>
        </row>
        <row r="4911">
          <cell r="D4911" t="str">
            <v>ECOMMERCE</v>
          </cell>
          <cell r="E4911">
            <v>44408</v>
          </cell>
          <cell r="J4911">
            <v>16.62</v>
          </cell>
          <cell r="K4911">
            <v>5.39</v>
          </cell>
          <cell r="M4911">
            <v>44.91</v>
          </cell>
        </row>
        <row r="4912">
          <cell r="D4912" t="str">
            <v>ECOMMERCE</v>
          </cell>
          <cell r="E4912">
            <v>44408</v>
          </cell>
          <cell r="J4912">
            <v>38.97</v>
          </cell>
          <cell r="K4912">
            <v>21.54</v>
          </cell>
          <cell r="M4912">
            <v>83.37</v>
          </cell>
        </row>
        <row r="4913">
          <cell r="D4913" t="str">
            <v>ECOMMERCE</v>
          </cell>
          <cell r="E4913">
            <v>44408</v>
          </cell>
          <cell r="J4913">
            <v>19.399999999999999</v>
          </cell>
          <cell r="K4913">
            <v>8.98</v>
          </cell>
          <cell r="M4913">
            <v>49.9</v>
          </cell>
        </row>
        <row r="4914">
          <cell r="D4914" t="str">
            <v>ECOMMERCE</v>
          </cell>
          <cell r="E4914">
            <v>44408</v>
          </cell>
          <cell r="J4914">
            <v>31</v>
          </cell>
          <cell r="K4914">
            <v>11.32</v>
          </cell>
          <cell r="M4914">
            <v>62.91</v>
          </cell>
        </row>
        <row r="4915">
          <cell r="D4915" t="str">
            <v>ECOMMERCE</v>
          </cell>
          <cell r="E4915">
            <v>44408</v>
          </cell>
          <cell r="J4915">
            <v>20</v>
          </cell>
          <cell r="K4915">
            <v>7.05</v>
          </cell>
          <cell r="M4915">
            <v>47.5</v>
          </cell>
        </row>
        <row r="4916">
          <cell r="D4916" t="str">
            <v>ECOMMERCE</v>
          </cell>
          <cell r="E4916">
            <v>44408</v>
          </cell>
          <cell r="J4916">
            <v>347.6</v>
          </cell>
          <cell r="K4916">
            <v>82.5</v>
          </cell>
          <cell r="M4916">
            <v>450</v>
          </cell>
        </row>
        <row r="4917">
          <cell r="D4917" t="str">
            <v>ECOMMERCE</v>
          </cell>
          <cell r="E4917">
            <v>44408</v>
          </cell>
          <cell r="J4917">
            <v>61.74</v>
          </cell>
          <cell r="K4917">
            <v>28.76</v>
          </cell>
          <cell r="M4917">
            <v>109.8</v>
          </cell>
        </row>
        <row r="4918">
          <cell r="D4918" t="str">
            <v>ECOMMERCE</v>
          </cell>
          <cell r="E4918">
            <v>44408</v>
          </cell>
          <cell r="J4918">
            <v>143.80000000000001</v>
          </cell>
          <cell r="K4918">
            <v>37.5</v>
          </cell>
          <cell r="M4918">
            <v>200</v>
          </cell>
        </row>
        <row r="4919">
          <cell r="D4919" t="str">
            <v>ECOMMERCE</v>
          </cell>
          <cell r="E4919">
            <v>44408</v>
          </cell>
          <cell r="J4919">
            <v>30</v>
          </cell>
          <cell r="K4919">
            <v>14.32</v>
          </cell>
          <cell r="M4919">
            <v>62.92</v>
          </cell>
        </row>
        <row r="4920">
          <cell r="D4920" t="str">
            <v>ECOMMERCE</v>
          </cell>
          <cell r="E4920">
            <v>44408</v>
          </cell>
          <cell r="J4920">
            <v>59.9</v>
          </cell>
          <cell r="K4920">
            <v>22.67</v>
          </cell>
          <cell r="M4920">
            <v>100.84</v>
          </cell>
        </row>
        <row r="4921">
          <cell r="D4921" t="str">
            <v>ECOMMERCE</v>
          </cell>
          <cell r="E4921">
            <v>44408</v>
          </cell>
          <cell r="J4921">
            <v>62.91</v>
          </cell>
          <cell r="K4921">
            <v>28.78</v>
          </cell>
          <cell r="M4921">
            <v>109.9</v>
          </cell>
        </row>
        <row r="4922">
          <cell r="D4922" t="str">
            <v>ECOMMERCE</v>
          </cell>
          <cell r="E4922">
            <v>44408</v>
          </cell>
          <cell r="J4922">
            <v>15</v>
          </cell>
          <cell r="K4922">
            <v>7.18</v>
          </cell>
          <cell r="M4922">
            <v>39.9</v>
          </cell>
        </row>
        <row r="4923">
          <cell r="D4923" t="str">
            <v>ECOMMERCE</v>
          </cell>
          <cell r="E4923">
            <v>44408</v>
          </cell>
          <cell r="J4923">
            <v>88</v>
          </cell>
          <cell r="K4923">
            <v>34.159999999999997</v>
          </cell>
          <cell r="M4923">
            <v>139.82</v>
          </cell>
        </row>
        <row r="4924">
          <cell r="D4924" t="str">
            <v>ECOMMERCE</v>
          </cell>
          <cell r="E4924">
            <v>44408</v>
          </cell>
          <cell r="J4924">
            <v>28</v>
          </cell>
          <cell r="K4924">
            <v>14.4</v>
          </cell>
          <cell r="M4924">
            <v>60</v>
          </cell>
        </row>
        <row r="4925">
          <cell r="D4925" t="str">
            <v>ECOMMERCE</v>
          </cell>
          <cell r="E4925">
            <v>44408</v>
          </cell>
          <cell r="J4925">
            <v>8.6999999999999993</v>
          </cell>
          <cell r="K4925">
            <v>5.4</v>
          </cell>
          <cell r="M4925">
            <v>29.99</v>
          </cell>
        </row>
        <row r="4926">
          <cell r="D4926" t="str">
            <v>ECOMMERCE</v>
          </cell>
          <cell r="E4926">
            <v>44408</v>
          </cell>
          <cell r="J4926">
            <v>7.26</v>
          </cell>
          <cell r="K4926">
            <v>3</v>
          </cell>
          <cell r="M4926">
            <v>25</v>
          </cell>
        </row>
        <row r="4927">
          <cell r="D4927" t="str">
            <v>ECOMMERCE</v>
          </cell>
          <cell r="E4927">
            <v>44408</v>
          </cell>
          <cell r="J4927">
            <v>18.7</v>
          </cell>
          <cell r="K4927">
            <v>7.2</v>
          </cell>
          <cell r="M4927">
            <v>39.979999999999997</v>
          </cell>
        </row>
        <row r="4928">
          <cell r="D4928" t="str">
            <v>ECOMMERCE</v>
          </cell>
          <cell r="E4928">
            <v>44408</v>
          </cell>
          <cell r="J4928">
            <v>60</v>
          </cell>
          <cell r="K4928">
            <v>23.38</v>
          </cell>
          <cell r="M4928">
            <v>97.41</v>
          </cell>
        </row>
        <row r="4929">
          <cell r="D4929" t="str">
            <v>ECOMMERCE</v>
          </cell>
          <cell r="E4929">
            <v>44408</v>
          </cell>
          <cell r="J4929">
            <v>23.38</v>
          </cell>
          <cell r="K4929">
            <v>5.03</v>
          </cell>
          <cell r="M4929">
            <v>41.93</v>
          </cell>
        </row>
        <row r="4930">
          <cell r="D4930" t="str">
            <v>ECOMMERCE</v>
          </cell>
          <cell r="E4930">
            <v>44408</v>
          </cell>
          <cell r="J4930">
            <v>52.5</v>
          </cell>
          <cell r="K4930">
            <v>23.87</v>
          </cell>
          <cell r="M4930">
            <v>88.759999999999991</v>
          </cell>
        </row>
        <row r="4931">
          <cell r="D4931" t="str">
            <v>ECOMMERCE</v>
          </cell>
          <cell r="E4931">
            <v>44408</v>
          </cell>
          <cell r="J4931">
            <v>37.5</v>
          </cell>
          <cell r="K4931">
            <v>17.899999999999999</v>
          </cell>
          <cell r="M4931">
            <v>67.5</v>
          </cell>
        </row>
        <row r="4932">
          <cell r="D4932" t="str">
            <v>ECOMMERCE</v>
          </cell>
          <cell r="E4932">
            <v>44408</v>
          </cell>
          <cell r="J4932">
            <v>10</v>
          </cell>
          <cell r="K4932">
            <v>3</v>
          </cell>
          <cell r="M4932">
            <v>25</v>
          </cell>
        </row>
        <row r="4933">
          <cell r="D4933" t="str">
            <v>ECOMMERCE</v>
          </cell>
          <cell r="E4933">
            <v>44408</v>
          </cell>
          <cell r="J4933">
            <v>36.9</v>
          </cell>
          <cell r="K4933">
            <v>10.7</v>
          </cell>
          <cell r="M4933">
            <v>59.43</v>
          </cell>
        </row>
        <row r="4934">
          <cell r="D4934" t="str">
            <v>ECOMMERCE</v>
          </cell>
          <cell r="E4934">
            <v>44408</v>
          </cell>
          <cell r="J4934">
            <v>17</v>
          </cell>
          <cell r="K4934">
            <v>6.32</v>
          </cell>
          <cell r="M4934">
            <v>35.11</v>
          </cell>
        </row>
        <row r="4935">
          <cell r="D4935" t="str">
            <v>ECOMMERCE</v>
          </cell>
          <cell r="E4935">
            <v>44408</v>
          </cell>
          <cell r="J4935">
            <v>4.7</v>
          </cell>
          <cell r="K4935">
            <v>3.58</v>
          </cell>
          <cell r="M4935">
            <v>19.899999999999999</v>
          </cell>
        </row>
        <row r="4936">
          <cell r="D4936" t="str">
            <v>ECOMMERCE</v>
          </cell>
          <cell r="E4936">
            <v>44408</v>
          </cell>
          <cell r="J4936">
            <v>14</v>
          </cell>
          <cell r="K4936">
            <v>5.97</v>
          </cell>
          <cell r="M4936">
            <v>31.48</v>
          </cell>
        </row>
        <row r="4937">
          <cell r="D4937" t="str">
            <v>ECOMMERCE</v>
          </cell>
          <cell r="E4937">
            <v>44408</v>
          </cell>
          <cell r="J4937">
            <v>25</v>
          </cell>
          <cell r="K4937">
            <v>10.620000000000001</v>
          </cell>
          <cell r="M4937">
            <v>46.150000000000006</v>
          </cell>
        </row>
        <row r="4938">
          <cell r="D4938" t="str">
            <v>ECOMMERCE</v>
          </cell>
          <cell r="E4938">
            <v>44408</v>
          </cell>
          <cell r="J4938">
            <v>54.9</v>
          </cell>
          <cell r="K4938">
            <v>25.18</v>
          </cell>
          <cell r="M4938">
            <v>89.9</v>
          </cell>
        </row>
        <row r="4939">
          <cell r="D4939" t="str">
            <v>ECOMMERCE</v>
          </cell>
          <cell r="E4939">
            <v>44408</v>
          </cell>
          <cell r="J4939">
            <v>8.99</v>
          </cell>
          <cell r="K4939">
            <v>4.12</v>
          </cell>
          <cell r="M4939">
            <v>22.9</v>
          </cell>
        </row>
        <row r="4940">
          <cell r="D4940" t="str">
            <v>ECOMMERCE</v>
          </cell>
          <cell r="E4940">
            <v>44408</v>
          </cell>
          <cell r="J4940">
            <v>9.4</v>
          </cell>
          <cell r="K4940">
            <v>3.3</v>
          </cell>
          <cell r="M4940">
            <v>21.8</v>
          </cell>
        </row>
        <row r="4941">
          <cell r="D4941" t="str">
            <v>ECOMMERCE</v>
          </cell>
          <cell r="E4941">
            <v>44408</v>
          </cell>
          <cell r="J4941">
            <v>23.76</v>
          </cell>
          <cell r="K4941">
            <v>7.18</v>
          </cell>
          <cell r="M4941">
            <v>39.9</v>
          </cell>
        </row>
        <row r="4942">
          <cell r="D4942" t="str">
            <v>ECOMMERCE</v>
          </cell>
          <cell r="E4942">
            <v>44408</v>
          </cell>
          <cell r="J4942">
            <v>39.799999999999997</v>
          </cell>
          <cell r="K4942">
            <v>21.56</v>
          </cell>
          <cell r="M4942">
            <v>69.8</v>
          </cell>
        </row>
        <row r="4943">
          <cell r="D4943" t="str">
            <v>ECOMMERCE</v>
          </cell>
          <cell r="E4943">
            <v>44408</v>
          </cell>
          <cell r="J4943">
            <v>8</v>
          </cell>
          <cell r="K4943">
            <v>3.58</v>
          </cell>
          <cell r="M4943">
            <v>19.899999999999999</v>
          </cell>
        </row>
        <row r="4944">
          <cell r="D4944" t="str">
            <v>ECOMMERCE</v>
          </cell>
          <cell r="E4944">
            <v>44408</v>
          </cell>
          <cell r="J4944">
            <v>8</v>
          </cell>
          <cell r="K4944">
            <v>3.58</v>
          </cell>
          <cell r="M4944">
            <v>19.899999999999999</v>
          </cell>
        </row>
        <row r="4945">
          <cell r="D4945" t="str">
            <v>ECOMMERCE</v>
          </cell>
          <cell r="E4945">
            <v>44408</v>
          </cell>
          <cell r="J4945">
            <v>17.8</v>
          </cell>
          <cell r="K4945">
            <v>8.9700000000000006</v>
          </cell>
          <cell r="M4945">
            <v>34.799999999999997</v>
          </cell>
        </row>
        <row r="4946">
          <cell r="D4946" t="str">
            <v>ECOMMERCE</v>
          </cell>
          <cell r="E4946">
            <v>44408</v>
          </cell>
          <cell r="J4946">
            <v>30</v>
          </cell>
          <cell r="K4946">
            <v>12</v>
          </cell>
          <cell r="M4946">
            <v>50.010000000000005</v>
          </cell>
        </row>
        <row r="4947">
          <cell r="D4947" t="str">
            <v>ECOMMERCE</v>
          </cell>
          <cell r="E4947">
            <v>44408</v>
          </cell>
          <cell r="J4947">
            <v>14.52</v>
          </cell>
          <cell r="K4947">
            <v>9</v>
          </cell>
          <cell r="M4947">
            <v>30.74</v>
          </cell>
        </row>
        <row r="4948">
          <cell r="D4948" t="str">
            <v>ECOMMERCE</v>
          </cell>
          <cell r="E4948">
            <v>44408</v>
          </cell>
          <cell r="J4948">
            <v>5.3</v>
          </cell>
          <cell r="K4948">
            <v>2.7</v>
          </cell>
          <cell r="M4948">
            <v>15</v>
          </cell>
        </row>
        <row r="4949">
          <cell r="D4949" t="str">
            <v>ECOMMERCE</v>
          </cell>
          <cell r="E4949">
            <v>44408</v>
          </cell>
          <cell r="J4949">
            <v>9.9</v>
          </cell>
          <cell r="K4949">
            <v>3.58</v>
          </cell>
          <cell r="M4949">
            <v>19.899999999999999</v>
          </cell>
        </row>
        <row r="4950">
          <cell r="D4950" t="str">
            <v>ECOMMERCE</v>
          </cell>
          <cell r="E4950">
            <v>44408</v>
          </cell>
          <cell r="J4950">
            <v>59.8</v>
          </cell>
          <cell r="K4950">
            <v>25.16</v>
          </cell>
          <cell r="M4950">
            <v>89.8</v>
          </cell>
        </row>
        <row r="4951">
          <cell r="D4951" t="str">
            <v>ECOMMERCE</v>
          </cell>
          <cell r="E4951">
            <v>44408</v>
          </cell>
          <cell r="J4951">
            <v>92</v>
          </cell>
          <cell r="K4951">
            <v>43.16</v>
          </cell>
          <cell r="M4951">
            <v>139.80000000000001</v>
          </cell>
        </row>
        <row r="4952">
          <cell r="D4952" t="str">
            <v>ECOMMERCE</v>
          </cell>
          <cell r="E4952">
            <v>44408</v>
          </cell>
          <cell r="J4952">
            <v>13.5</v>
          </cell>
          <cell r="K4952">
            <v>7.16</v>
          </cell>
          <cell r="M4952">
            <v>24.44</v>
          </cell>
        </row>
        <row r="4953">
          <cell r="D4953" t="str">
            <v>ECOMMERCE</v>
          </cell>
          <cell r="E4953">
            <v>44408</v>
          </cell>
          <cell r="J4953">
            <v>14.9</v>
          </cell>
          <cell r="K4953">
            <v>3.55</v>
          </cell>
          <cell r="M4953">
            <v>22.23</v>
          </cell>
        </row>
        <row r="4954">
          <cell r="D4954" t="str">
            <v>ECOMMERCE</v>
          </cell>
          <cell r="E4954">
            <v>44408</v>
          </cell>
          <cell r="J4954">
            <v>28.6</v>
          </cell>
          <cell r="K4954">
            <v>8.9700000000000006</v>
          </cell>
          <cell r="M4954">
            <v>41.08</v>
          </cell>
        </row>
        <row r="4955">
          <cell r="D4955" t="str">
            <v>ECOMMERCE</v>
          </cell>
          <cell r="E4955">
            <v>44408</v>
          </cell>
          <cell r="J4955">
            <v>20</v>
          </cell>
          <cell r="K4955">
            <v>7.18</v>
          </cell>
          <cell r="M4955">
            <v>30.39</v>
          </cell>
        </row>
        <row r="4956">
          <cell r="D4956" t="str">
            <v>ECOMMERCE</v>
          </cell>
          <cell r="E4956">
            <v>44408</v>
          </cell>
          <cell r="J4956">
            <v>46</v>
          </cell>
          <cell r="K4956">
            <v>21.58</v>
          </cell>
          <cell r="M4956">
            <v>69.900000000000006</v>
          </cell>
        </row>
        <row r="4957">
          <cell r="D4957" t="str">
            <v>ECOMMERCE</v>
          </cell>
          <cell r="E4957">
            <v>44408</v>
          </cell>
          <cell r="J4957">
            <v>15</v>
          </cell>
          <cell r="K4957">
            <v>7.16</v>
          </cell>
          <cell r="M4957">
            <v>23.12</v>
          </cell>
        </row>
        <row r="4958">
          <cell r="D4958" t="str">
            <v>ECOMMERCE</v>
          </cell>
          <cell r="E4958">
            <v>44408</v>
          </cell>
          <cell r="J4958">
            <v>10</v>
          </cell>
          <cell r="K4958">
            <v>5.4</v>
          </cell>
          <cell r="M4958">
            <v>16.34</v>
          </cell>
        </row>
        <row r="4959">
          <cell r="D4959" t="str">
            <v>ECOMMERCE</v>
          </cell>
          <cell r="E4959">
            <v>44408</v>
          </cell>
          <cell r="J4959">
            <v>55.9</v>
          </cell>
          <cell r="K4959">
            <v>23.38</v>
          </cell>
          <cell r="M4959">
            <v>79.900000000000006</v>
          </cell>
        </row>
        <row r="4960">
          <cell r="D4960" t="str">
            <v>ECOMMERCE</v>
          </cell>
          <cell r="E4960">
            <v>44408</v>
          </cell>
          <cell r="J4960">
            <v>50</v>
          </cell>
          <cell r="K4960">
            <v>21.58</v>
          </cell>
          <cell r="M4960">
            <v>69.900000000000006</v>
          </cell>
        </row>
        <row r="4961">
          <cell r="D4961" t="str">
            <v>ECOMMERCE</v>
          </cell>
          <cell r="E4961">
            <v>44408</v>
          </cell>
          <cell r="J4961">
            <v>64.900000000000006</v>
          </cell>
          <cell r="K4961">
            <v>28.78</v>
          </cell>
          <cell r="M4961">
            <v>90</v>
          </cell>
        </row>
        <row r="4962">
          <cell r="D4962" t="str">
            <v>ECOMMERCE</v>
          </cell>
          <cell r="E4962">
            <v>44408</v>
          </cell>
          <cell r="J4962">
            <v>19.8</v>
          </cell>
          <cell r="K4962">
            <v>7.16</v>
          </cell>
          <cell r="M4962">
            <v>23.16</v>
          </cell>
        </row>
        <row r="4963">
          <cell r="D4963" t="str">
            <v>ECOMMERCE</v>
          </cell>
          <cell r="E4963">
            <v>44408</v>
          </cell>
          <cell r="J4963">
            <v>5.5</v>
          </cell>
          <cell r="K4963">
            <v>2.68</v>
          </cell>
          <cell r="M4963">
            <v>3.4</v>
          </cell>
        </row>
        <row r="4964">
          <cell r="D4964" t="str">
            <v>ECOMMERCE</v>
          </cell>
          <cell r="E4964">
            <v>44408</v>
          </cell>
          <cell r="J4964">
            <v>54.5</v>
          </cell>
          <cell r="K4964">
            <v>21.58</v>
          </cell>
          <cell r="M4964">
            <v>69.900000000000006</v>
          </cell>
        </row>
        <row r="4965">
          <cell r="D4965" t="str">
            <v>ECOMMERCE</v>
          </cell>
          <cell r="E4965">
            <v>44408</v>
          </cell>
          <cell r="J4965">
            <v>395</v>
          </cell>
          <cell r="K4965">
            <v>112.5</v>
          </cell>
          <cell r="M4965">
            <v>500</v>
          </cell>
        </row>
        <row r="4966">
          <cell r="D4966" t="str">
            <v>ECOMMERCE</v>
          </cell>
          <cell r="E4966">
            <v>44408</v>
          </cell>
          <cell r="J4966">
            <v>7.5</v>
          </cell>
          <cell r="K4966">
            <v>3.58</v>
          </cell>
          <cell r="M4966">
            <v>3.23</v>
          </cell>
        </row>
        <row r="4967">
          <cell r="D4967" t="str">
            <v>ECOMMERCE</v>
          </cell>
          <cell r="E4967">
            <v>44408</v>
          </cell>
          <cell r="J4967">
            <v>39.9</v>
          </cell>
          <cell r="K4967">
            <v>17.98</v>
          </cell>
          <cell r="M4967">
            <v>49.9</v>
          </cell>
        </row>
        <row r="4968">
          <cell r="D4968" t="str">
            <v>ECOMMERCE</v>
          </cell>
          <cell r="E4968">
            <v>44408</v>
          </cell>
          <cell r="J4968">
            <v>38</v>
          </cell>
          <cell r="K4968">
            <v>12.96</v>
          </cell>
          <cell r="M4968">
            <v>42.52</v>
          </cell>
        </row>
        <row r="4969">
          <cell r="D4969" t="str">
            <v>ECOMMERCE</v>
          </cell>
          <cell r="E4969">
            <v>44408</v>
          </cell>
          <cell r="J4969">
            <v>8</v>
          </cell>
          <cell r="K4969">
            <v>3.58</v>
          </cell>
          <cell r="M4969">
            <v>2.69</v>
          </cell>
        </row>
        <row r="4970">
          <cell r="D4970" t="str">
            <v>ECOMMERCE</v>
          </cell>
          <cell r="E4970">
            <v>44408</v>
          </cell>
          <cell r="J4970">
            <v>46.9</v>
          </cell>
          <cell r="K4970">
            <v>11.99</v>
          </cell>
          <cell r="M4970">
            <v>49.9</v>
          </cell>
        </row>
        <row r="4971">
          <cell r="D4971" t="str">
            <v>ECOMMERCE</v>
          </cell>
          <cell r="E4971">
            <v>44408</v>
          </cell>
          <cell r="J4971">
            <v>8.9</v>
          </cell>
          <cell r="K4971">
            <v>5.38</v>
          </cell>
          <cell r="M4971">
            <v>4.9000000000000004</v>
          </cell>
        </row>
        <row r="4972">
          <cell r="D4972" t="str">
            <v>ECOMMERCE</v>
          </cell>
          <cell r="E4972">
            <v>44408</v>
          </cell>
          <cell r="J4972">
            <v>10.89</v>
          </cell>
          <cell r="K4972">
            <v>4.5</v>
          </cell>
          <cell r="M4972">
            <v>5.71</v>
          </cell>
        </row>
        <row r="4973">
          <cell r="D4973" t="str">
            <v>ECOMMERCE</v>
          </cell>
          <cell r="E4973">
            <v>44408</v>
          </cell>
          <cell r="J4973">
            <v>19.36</v>
          </cell>
          <cell r="K4973">
            <v>8.98</v>
          </cell>
          <cell r="M4973">
            <v>18.63</v>
          </cell>
        </row>
        <row r="4974">
          <cell r="D4974" t="str">
            <v>ECOMMERCE</v>
          </cell>
          <cell r="E4974">
            <v>44408</v>
          </cell>
          <cell r="J4974">
            <v>9.9</v>
          </cell>
          <cell r="K4974">
            <v>3.58</v>
          </cell>
          <cell r="M4974">
            <v>1.75</v>
          </cell>
        </row>
        <row r="4975">
          <cell r="D4975" t="str">
            <v>ECOMMERCE</v>
          </cell>
          <cell r="E4975">
            <v>44408</v>
          </cell>
          <cell r="J4975">
            <v>35.9</v>
          </cell>
          <cell r="K4975">
            <v>16.18</v>
          </cell>
          <cell r="M4975">
            <v>39.9</v>
          </cell>
        </row>
        <row r="4976">
          <cell r="D4976" t="str">
            <v>ECOMMERCE</v>
          </cell>
          <cell r="E4976">
            <v>44408</v>
          </cell>
          <cell r="J4976">
            <v>44.9</v>
          </cell>
          <cell r="K4976">
            <v>17.98</v>
          </cell>
          <cell r="M4976">
            <v>49.9</v>
          </cell>
        </row>
        <row r="4977">
          <cell r="D4977" t="str">
            <v>ECOMMERCE</v>
          </cell>
          <cell r="E4977">
            <v>44408</v>
          </cell>
          <cell r="J4977">
            <v>24</v>
          </cell>
          <cell r="K4977">
            <v>10.74</v>
          </cell>
          <cell r="M4977">
            <v>21.63</v>
          </cell>
        </row>
        <row r="4978">
          <cell r="D4978" t="str">
            <v>ECOMMERCE</v>
          </cell>
          <cell r="E4978">
            <v>44408</v>
          </cell>
          <cell r="J4978">
            <v>33.9</v>
          </cell>
          <cell r="K4978">
            <v>15.28</v>
          </cell>
          <cell r="M4978">
            <v>34.9</v>
          </cell>
        </row>
        <row r="4979">
          <cell r="D4979" t="str">
            <v>ECOMMERCE</v>
          </cell>
          <cell r="E4979">
            <v>44408</v>
          </cell>
          <cell r="J4979">
            <v>29.9</v>
          </cell>
          <cell r="K4979">
            <v>14.38</v>
          </cell>
          <cell r="M4979">
            <v>29.9</v>
          </cell>
        </row>
        <row r="4980">
          <cell r="D4980" t="str">
            <v>ECOMMERCE</v>
          </cell>
          <cell r="E4980">
            <v>44408</v>
          </cell>
          <cell r="J4980">
            <v>13.9</v>
          </cell>
          <cell r="K4980">
            <v>7.18</v>
          </cell>
          <cell r="M4980">
            <v>6.54</v>
          </cell>
        </row>
        <row r="4981">
          <cell r="D4981" t="str">
            <v>ECOMMERCE</v>
          </cell>
          <cell r="E4981">
            <v>44408</v>
          </cell>
          <cell r="J4981">
            <v>13.2</v>
          </cell>
          <cell r="K4981">
            <v>6.3</v>
          </cell>
          <cell r="M4981">
            <v>3.12</v>
          </cell>
        </row>
        <row r="4982">
          <cell r="D4982" t="str">
            <v>ECOMMERCE</v>
          </cell>
          <cell r="E4982">
            <v>44408</v>
          </cell>
          <cell r="J4982">
            <v>15.9</v>
          </cell>
          <cell r="K4982">
            <v>7.18</v>
          </cell>
          <cell r="M4982">
            <v>6.59</v>
          </cell>
        </row>
        <row r="4983">
          <cell r="D4983" t="str">
            <v>ECOMMERCE</v>
          </cell>
          <cell r="E4983">
            <v>44408</v>
          </cell>
          <cell r="J4983">
            <v>14.99</v>
          </cell>
          <cell r="K4983">
            <v>6.82</v>
          </cell>
          <cell r="M4983">
            <v>5.1100000000000003</v>
          </cell>
        </row>
        <row r="4984">
          <cell r="D4984" t="str">
            <v>ECOMMERCE</v>
          </cell>
          <cell r="E4984">
            <v>44408</v>
          </cell>
          <cell r="J4984">
            <v>19.399999999999999</v>
          </cell>
          <cell r="K4984">
            <v>8.98</v>
          </cell>
          <cell r="M4984">
            <v>11.4</v>
          </cell>
        </row>
        <row r="4985">
          <cell r="D4985" t="str">
            <v>ECOMMERCE</v>
          </cell>
          <cell r="E4985">
            <v>44408</v>
          </cell>
          <cell r="J4985">
            <v>22.38</v>
          </cell>
          <cell r="K4985">
            <v>8.98</v>
          </cell>
          <cell r="M4985">
            <v>14.16</v>
          </cell>
        </row>
        <row r="4986">
          <cell r="D4986" t="str">
            <v>ECOMMERCE</v>
          </cell>
          <cell r="E4986">
            <v>44408</v>
          </cell>
          <cell r="J4986">
            <v>22.5</v>
          </cell>
          <cell r="K4986">
            <v>10.379999999999999</v>
          </cell>
          <cell r="M4986">
            <v>15.299999999999999</v>
          </cell>
        </row>
        <row r="4987">
          <cell r="D4987" t="str">
            <v>ECOMMERCE</v>
          </cell>
          <cell r="E4987">
            <v>44408</v>
          </cell>
          <cell r="J4987">
            <v>48</v>
          </cell>
          <cell r="K4987">
            <v>20.82</v>
          </cell>
          <cell r="M4987">
            <v>48.63</v>
          </cell>
        </row>
        <row r="4988">
          <cell r="D4988" t="str">
            <v>ECOMMERCE</v>
          </cell>
          <cell r="E4988">
            <v>44408</v>
          </cell>
          <cell r="J4988">
            <v>35.9</v>
          </cell>
          <cell r="K4988">
            <v>14.38</v>
          </cell>
          <cell r="M4988">
            <v>29.9</v>
          </cell>
        </row>
        <row r="4989">
          <cell r="D4989" t="str">
            <v>ECOMMERCE</v>
          </cell>
          <cell r="E4989">
            <v>44408</v>
          </cell>
          <cell r="J4989">
            <v>28</v>
          </cell>
          <cell r="K4989">
            <v>12.58</v>
          </cell>
          <cell r="M4989">
            <v>19.899999999999999</v>
          </cell>
        </row>
        <row r="4990">
          <cell r="D4990" t="str">
            <v>ECOMMERCE</v>
          </cell>
          <cell r="E4990">
            <v>44408</v>
          </cell>
          <cell r="J4990">
            <v>19.899999999999999</v>
          </cell>
          <cell r="K4990">
            <v>10.78</v>
          </cell>
          <cell r="M4990">
            <v>9.9</v>
          </cell>
        </row>
        <row r="4991">
          <cell r="D4991" t="str">
            <v>ECOMMERCE</v>
          </cell>
          <cell r="E4991">
            <v>44408</v>
          </cell>
          <cell r="J4991">
            <v>23.9</v>
          </cell>
          <cell r="K4991">
            <v>8.98</v>
          </cell>
          <cell r="M4991">
            <v>11.46</v>
          </cell>
        </row>
        <row r="4992">
          <cell r="D4992" t="str">
            <v>ECOMMERCE</v>
          </cell>
          <cell r="E4992">
            <v>44408</v>
          </cell>
          <cell r="J4992">
            <v>29.9</v>
          </cell>
          <cell r="K4992">
            <v>12.58</v>
          </cell>
          <cell r="M4992">
            <v>19.899999999999999</v>
          </cell>
        </row>
        <row r="4993">
          <cell r="D4993" t="str">
            <v>ECOMMERCE</v>
          </cell>
          <cell r="E4993">
            <v>44408</v>
          </cell>
          <cell r="J4993">
            <v>74.699999999999989</v>
          </cell>
          <cell r="K4993">
            <v>28.749899999999997</v>
          </cell>
          <cell r="M4993">
            <v>79.710000000000008</v>
          </cell>
        </row>
        <row r="4994">
          <cell r="D4994" t="str">
            <v>ECOMMERCE</v>
          </cell>
          <cell r="E4994">
            <v>44408</v>
          </cell>
          <cell r="J4994">
            <v>23.9</v>
          </cell>
          <cell r="K4994">
            <v>10.78</v>
          </cell>
          <cell r="M4994">
            <v>9.9</v>
          </cell>
        </row>
        <row r="4995">
          <cell r="D4995" t="str">
            <v>ECOMMERCE</v>
          </cell>
          <cell r="E4995">
            <v>44408</v>
          </cell>
          <cell r="J4995">
            <v>23.9</v>
          </cell>
          <cell r="K4995">
            <v>10.78</v>
          </cell>
          <cell r="M4995">
            <v>9.9</v>
          </cell>
        </row>
        <row r="4996">
          <cell r="D4996" t="str">
            <v>ECOMMERCE</v>
          </cell>
          <cell r="E4996">
            <v>44408</v>
          </cell>
          <cell r="J4996">
            <v>25</v>
          </cell>
          <cell r="K4996">
            <v>6.29</v>
          </cell>
          <cell r="M4996">
            <v>3.08</v>
          </cell>
        </row>
        <row r="4997">
          <cell r="D4997" t="str">
            <v>ECOMMERCE</v>
          </cell>
          <cell r="E4997">
            <v>44408</v>
          </cell>
          <cell r="J4997">
            <v>200</v>
          </cell>
          <cell r="K4997">
            <v>84.16</v>
          </cell>
          <cell r="M4997">
            <v>247.72</v>
          </cell>
        </row>
        <row r="4998">
          <cell r="D4998" t="str">
            <v>ECOMMERCE</v>
          </cell>
          <cell r="E4998">
            <v>44408</v>
          </cell>
          <cell r="J4998">
            <v>55.8</v>
          </cell>
          <cell r="K4998">
            <v>25.16</v>
          </cell>
          <cell r="M4998">
            <v>39.799999999999997</v>
          </cell>
        </row>
        <row r="4999">
          <cell r="D4999" t="str">
            <v>ECOMMERCE</v>
          </cell>
          <cell r="E4999">
            <v>44408</v>
          </cell>
          <cell r="J4999">
            <v>224.70000000000002</v>
          </cell>
          <cell r="K4999">
            <v>67.5</v>
          </cell>
          <cell r="M4999">
            <v>249.99</v>
          </cell>
        </row>
        <row r="5000">
          <cell r="D5000" t="str">
            <v>ECOMMERCE</v>
          </cell>
          <cell r="E5000">
            <v>44408</v>
          </cell>
          <cell r="J5000">
            <v>47.8</v>
          </cell>
          <cell r="K5000">
            <v>21.56</v>
          </cell>
          <cell r="M5000">
            <v>19.8</v>
          </cell>
        </row>
        <row r="5001">
          <cell r="D5001" t="str">
            <v>ECOMMERCE</v>
          </cell>
          <cell r="E5001">
            <v>44408</v>
          </cell>
          <cell r="J5001">
            <v>52</v>
          </cell>
          <cell r="K5001">
            <v>21.56</v>
          </cell>
          <cell r="M5001">
            <v>19.8</v>
          </cell>
        </row>
        <row r="5002">
          <cell r="D5002" t="str">
            <v>ECOMMERCE</v>
          </cell>
          <cell r="E5002">
            <v>44408</v>
          </cell>
          <cell r="J5002">
            <v>37.6</v>
          </cell>
          <cell r="K5002">
            <v>21.6</v>
          </cell>
          <cell r="M5002">
            <v>0</v>
          </cell>
        </row>
        <row r="5003">
          <cell r="D5003" t="str">
            <v>ECOMMERCE</v>
          </cell>
          <cell r="E5003">
            <v>44408</v>
          </cell>
          <cell r="J5003">
            <v>115.4</v>
          </cell>
          <cell r="K5003">
            <v>54.18</v>
          </cell>
          <cell r="M5003">
            <v>100.5</v>
          </cell>
        </row>
        <row r="5004">
          <cell r="D5004" t="str">
            <v>ECOMMERCE</v>
          </cell>
          <cell r="E5004">
            <v>44408</v>
          </cell>
          <cell r="J5004">
            <v>132</v>
          </cell>
          <cell r="K5004">
            <v>45</v>
          </cell>
          <cell r="M5004">
            <v>100</v>
          </cell>
        </row>
        <row r="5005">
          <cell r="D5005" t="str">
            <v>ECOMMERCE</v>
          </cell>
          <cell r="E5005">
            <v>44408</v>
          </cell>
          <cell r="J5005">
            <v>-71.900000000000006</v>
          </cell>
          <cell r="K5005">
            <v>0</v>
          </cell>
          <cell r="M5005">
            <v>-161.91</v>
          </cell>
        </row>
        <row r="5006">
          <cell r="D5006" t="str">
            <v>ECOMMERCE</v>
          </cell>
          <cell r="E5006">
            <v>44408</v>
          </cell>
          <cell r="J5006">
            <v>4661</v>
          </cell>
          <cell r="K5006">
            <v>1018.9594999999999</v>
          </cell>
          <cell r="M5006">
            <v>5519.45</v>
          </cell>
        </row>
        <row r="5007">
          <cell r="D5007" t="str">
            <v>ECOMMERCE</v>
          </cell>
          <cell r="E5007">
            <v>44408</v>
          </cell>
          <cell r="J5007">
            <v>316</v>
          </cell>
          <cell r="K5007">
            <v>82.5</v>
          </cell>
          <cell r="M5007">
            <v>200</v>
          </cell>
        </row>
        <row r="5008">
          <cell r="D5008" t="str">
            <v>ECOMMERCE</v>
          </cell>
          <cell r="E5008">
            <v>44408</v>
          </cell>
          <cell r="J5008">
            <v>4866.4000000000005</v>
          </cell>
          <cell r="K5008">
            <v>983.00159999999994</v>
          </cell>
          <cell r="M5008">
            <v>5344.6399999999994</v>
          </cell>
        </row>
        <row r="5009">
          <cell r="D5009" t="str">
            <v>ECOMMERCE</v>
          </cell>
          <cell r="E5009">
            <v>44408</v>
          </cell>
          <cell r="J5009">
            <v>55063</v>
          </cell>
          <cell r="K5009">
            <v>12304.5592</v>
          </cell>
          <cell r="M5009">
            <v>65957.11</v>
          </cell>
        </row>
        <row r="5010">
          <cell r="D5010" t="str">
            <v>ECOMMERCE</v>
          </cell>
          <cell r="E5010">
            <v>44408</v>
          </cell>
          <cell r="J5010">
            <v>50876</v>
          </cell>
          <cell r="K5010">
            <v>11382.442400000002</v>
          </cell>
          <cell r="M5010">
            <v>60336.36</v>
          </cell>
        </row>
        <row r="5011">
          <cell r="D5011" t="str">
            <v>VIA SUL</v>
          </cell>
          <cell r="E5011">
            <v>44408</v>
          </cell>
          <cell r="J5011">
            <v>3454.5</v>
          </cell>
          <cell r="K5011">
            <v>2345.5320000000002</v>
          </cell>
          <cell r="M5011">
            <v>11789.890000000001</v>
          </cell>
        </row>
        <row r="5012">
          <cell r="D5012" t="str">
            <v>VIA SUL</v>
          </cell>
          <cell r="E5012">
            <v>44408</v>
          </cell>
          <cell r="J5012">
            <v>3355.8</v>
          </cell>
          <cell r="K5012">
            <v>1903.65</v>
          </cell>
          <cell r="M5012">
            <v>10075.800000000001</v>
          </cell>
        </row>
        <row r="5013">
          <cell r="D5013" t="str">
            <v>VIA SUL</v>
          </cell>
          <cell r="E5013">
            <v>44408</v>
          </cell>
          <cell r="J5013">
            <v>1974</v>
          </cell>
          <cell r="K5013">
            <v>1454.7287999999999</v>
          </cell>
          <cell r="M5013">
            <v>6830.04</v>
          </cell>
        </row>
        <row r="5014">
          <cell r="D5014" t="str">
            <v>VIA SUL</v>
          </cell>
          <cell r="E5014">
            <v>44408</v>
          </cell>
          <cell r="J5014">
            <v>2317.1000000000004</v>
          </cell>
          <cell r="K5014">
            <v>1341.8097</v>
          </cell>
          <cell r="M5014">
            <v>7014.5199999999995</v>
          </cell>
        </row>
        <row r="5015">
          <cell r="D5015" t="str">
            <v>VIA SUL</v>
          </cell>
          <cell r="E5015">
            <v>44408</v>
          </cell>
          <cell r="J5015">
            <v>2208</v>
          </cell>
          <cell r="K5015">
            <v>1309.758</v>
          </cell>
          <cell r="M5015">
            <v>6275.7800000000007</v>
          </cell>
        </row>
        <row r="5016">
          <cell r="D5016" t="str">
            <v>VIA SUL</v>
          </cell>
          <cell r="E5016">
            <v>44408</v>
          </cell>
          <cell r="J5016">
            <v>1398</v>
          </cell>
          <cell r="K5016">
            <v>927.65</v>
          </cell>
          <cell r="M5016">
            <v>4668.8</v>
          </cell>
        </row>
        <row r="5017">
          <cell r="D5017" t="str">
            <v>VIA SUL</v>
          </cell>
          <cell r="E5017">
            <v>44408</v>
          </cell>
          <cell r="J5017">
            <v>1328.1000000000001</v>
          </cell>
          <cell r="K5017">
            <v>823.76969999999994</v>
          </cell>
          <cell r="M5017">
            <v>4336.18</v>
          </cell>
        </row>
        <row r="5018">
          <cell r="D5018" t="str">
            <v>VIA SUL</v>
          </cell>
          <cell r="E5018">
            <v>44408</v>
          </cell>
          <cell r="J5018">
            <v>908.60000000000014</v>
          </cell>
          <cell r="K5018">
            <v>686.60059999999999</v>
          </cell>
          <cell r="M5018">
            <v>3332.14</v>
          </cell>
        </row>
        <row r="5019">
          <cell r="D5019" t="str">
            <v>VIA SUL</v>
          </cell>
          <cell r="E5019">
            <v>44408</v>
          </cell>
          <cell r="J5019">
            <v>660</v>
          </cell>
          <cell r="K5019">
            <v>480.38979999999998</v>
          </cell>
          <cell r="M5019">
            <v>2668.93</v>
          </cell>
        </row>
        <row r="5020">
          <cell r="D5020" t="str">
            <v>VIA SUL</v>
          </cell>
          <cell r="E5020">
            <v>44408</v>
          </cell>
          <cell r="J5020">
            <v>1048.95</v>
          </cell>
          <cell r="K5020">
            <v>510.16980000000001</v>
          </cell>
          <cell r="M5020">
            <v>2834.37</v>
          </cell>
        </row>
        <row r="5021">
          <cell r="D5021" t="str">
            <v>VIA SUL</v>
          </cell>
          <cell r="E5021">
            <v>44408</v>
          </cell>
          <cell r="J5021">
            <v>960</v>
          </cell>
          <cell r="K5021">
            <v>481.73</v>
          </cell>
          <cell r="M5021">
            <v>2676.2</v>
          </cell>
        </row>
        <row r="5022">
          <cell r="D5022" t="str">
            <v>VIA SUL</v>
          </cell>
          <cell r="E5022">
            <v>44408</v>
          </cell>
          <cell r="J5022">
            <v>6624</v>
          </cell>
          <cell r="K5022">
            <v>1795.4688000000001</v>
          </cell>
          <cell r="M5022">
            <v>9573.119999999999</v>
          </cell>
        </row>
        <row r="5023">
          <cell r="D5023" t="str">
            <v>VIA SUL</v>
          </cell>
          <cell r="E5023">
            <v>44408</v>
          </cell>
          <cell r="J5023">
            <v>967.52</v>
          </cell>
          <cell r="K5023">
            <v>474.92</v>
          </cell>
          <cell r="M5023">
            <v>2477.6</v>
          </cell>
        </row>
        <row r="5024">
          <cell r="D5024" t="str">
            <v>VIA SUL</v>
          </cell>
          <cell r="E5024">
            <v>44408</v>
          </cell>
          <cell r="J5024">
            <v>943.37999999999988</v>
          </cell>
          <cell r="K5024">
            <v>434.05919999999998</v>
          </cell>
          <cell r="M5024">
            <v>2410.56</v>
          </cell>
        </row>
        <row r="5025">
          <cell r="D5025" t="str">
            <v>VIA SUL</v>
          </cell>
          <cell r="E5025">
            <v>44408</v>
          </cell>
          <cell r="J5025">
            <v>480</v>
          </cell>
          <cell r="K5025">
            <v>383.22</v>
          </cell>
          <cell r="M5025">
            <v>1879.28</v>
          </cell>
        </row>
        <row r="5026">
          <cell r="D5026" t="str">
            <v>VIA SUL</v>
          </cell>
          <cell r="E5026">
            <v>44408</v>
          </cell>
          <cell r="J5026">
            <v>420</v>
          </cell>
          <cell r="K5026">
            <v>342.3</v>
          </cell>
          <cell r="M5026">
            <v>1651.86</v>
          </cell>
        </row>
        <row r="5027">
          <cell r="D5027" t="str">
            <v>VIA SUL</v>
          </cell>
          <cell r="E5027">
            <v>44408</v>
          </cell>
          <cell r="J5027">
            <v>420</v>
          </cell>
          <cell r="K5027">
            <v>333.76</v>
          </cell>
          <cell r="M5027">
            <v>1604.33</v>
          </cell>
        </row>
        <row r="5028">
          <cell r="D5028" t="str">
            <v>VIA SUL</v>
          </cell>
          <cell r="E5028">
            <v>44408</v>
          </cell>
          <cell r="J5028">
            <v>4761</v>
          </cell>
          <cell r="K5028">
            <v>1312.6491000000001</v>
          </cell>
          <cell r="M5028">
            <v>6893.1</v>
          </cell>
        </row>
        <row r="5029">
          <cell r="D5029" t="str">
            <v>VIA SUL</v>
          </cell>
          <cell r="E5029">
            <v>44408</v>
          </cell>
          <cell r="J5029">
            <v>389.5</v>
          </cell>
          <cell r="K5029">
            <v>274.27</v>
          </cell>
          <cell r="M5029">
            <v>1263.5</v>
          </cell>
        </row>
        <row r="5030">
          <cell r="D5030" t="str">
            <v>VIA SUL</v>
          </cell>
          <cell r="E5030">
            <v>44408</v>
          </cell>
          <cell r="J5030">
            <v>518.04</v>
          </cell>
          <cell r="K5030">
            <v>233.65979999999999</v>
          </cell>
          <cell r="M5030">
            <v>1298.1600000000001</v>
          </cell>
        </row>
        <row r="5031">
          <cell r="D5031" t="str">
            <v>VIA SUL</v>
          </cell>
          <cell r="E5031">
            <v>44408</v>
          </cell>
          <cell r="J5031">
            <v>499.5</v>
          </cell>
          <cell r="K5031">
            <v>257.18</v>
          </cell>
          <cell r="M5031">
            <v>1299</v>
          </cell>
        </row>
        <row r="5032">
          <cell r="D5032" t="str">
            <v>VIA SUL</v>
          </cell>
          <cell r="E5032">
            <v>44408</v>
          </cell>
          <cell r="J5032">
            <v>16985</v>
          </cell>
          <cell r="K5032">
            <v>3933.4895000000001</v>
          </cell>
          <cell r="M5032">
            <v>21450.55</v>
          </cell>
        </row>
        <row r="5033">
          <cell r="D5033" t="str">
            <v>VIA SUL</v>
          </cell>
          <cell r="E5033">
            <v>44408</v>
          </cell>
          <cell r="J5033">
            <v>503.30000000000007</v>
          </cell>
          <cell r="K5033">
            <v>218.91030000000001</v>
          </cell>
          <cell r="M5033">
            <v>1216.1099999999999</v>
          </cell>
        </row>
        <row r="5034">
          <cell r="D5034" t="str">
            <v>VIA SUL</v>
          </cell>
          <cell r="E5034">
            <v>44408</v>
          </cell>
          <cell r="J5034">
            <v>150</v>
          </cell>
          <cell r="K5034">
            <v>124.3599</v>
          </cell>
          <cell r="M5034">
            <v>690.90000000000009</v>
          </cell>
        </row>
        <row r="5035">
          <cell r="D5035" t="str">
            <v>VIA SUL</v>
          </cell>
          <cell r="E5035">
            <v>44408</v>
          </cell>
          <cell r="J5035">
            <v>150</v>
          </cell>
          <cell r="K5035">
            <v>123.06989999999999</v>
          </cell>
          <cell r="M5035">
            <v>683.73</v>
          </cell>
        </row>
        <row r="5036">
          <cell r="D5036" t="str">
            <v>VIA SUL</v>
          </cell>
          <cell r="E5036">
            <v>44408</v>
          </cell>
          <cell r="J5036">
            <v>195</v>
          </cell>
          <cell r="K5036">
            <v>130.05000000000001</v>
          </cell>
          <cell r="M5036">
            <v>722.52</v>
          </cell>
        </row>
        <row r="5037">
          <cell r="D5037" t="str">
            <v>VIA SUL</v>
          </cell>
          <cell r="E5037">
            <v>44408</v>
          </cell>
          <cell r="J5037">
            <v>227.6</v>
          </cell>
          <cell r="K5037">
            <v>237.54</v>
          </cell>
          <cell r="M5037">
            <v>859.76</v>
          </cell>
        </row>
        <row r="5038">
          <cell r="D5038" t="str">
            <v>VIA SUL</v>
          </cell>
          <cell r="E5038">
            <v>44408</v>
          </cell>
          <cell r="J5038">
            <v>385</v>
          </cell>
          <cell r="K5038">
            <v>201.43970000000002</v>
          </cell>
          <cell r="M5038">
            <v>979.30000000000007</v>
          </cell>
        </row>
        <row r="5039">
          <cell r="D5039" t="str">
            <v>VIA SUL</v>
          </cell>
          <cell r="E5039">
            <v>44408</v>
          </cell>
          <cell r="J5039">
            <v>359.6</v>
          </cell>
          <cell r="K5039">
            <v>271.56</v>
          </cell>
          <cell r="M5039">
            <v>986.32</v>
          </cell>
        </row>
        <row r="5040">
          <cell r="D5040" t="str">
            <v>VIA SUL</v>
          </cell>
          <cell r="E5040">
            <v>44408</v>
          </cell>
          <cell r="J5040">
            <v>7584</v>
          </cell>
          <cell r="K5040">
            <v>1744.2336</v>
          </cell>
          <cell r="M5040">
            <v>9630.7199999999993</v>
          </cell>
        </row>
        <row r="5041">
          <cell r="D5041" t="str">
            <v>VIA SUL</v>
          </cell>
          <cell r="E5041">
            <v>44408</v>
          </cell>
          <cell r="J5041">
            <v>194</v>
          </cell>
          <cell r="K5041">
            <v>107.96</v>
          </cell>
          <cell r="M5041">
            <v>599.79999999999995</v>
          </cell>
        </row>
        <row r="5042">
          <cell r="D5042" t="str">
            <v>VIA SUL</v>
          </cell>
          <cell r="E5042">
            <v>44408</v>
          </cell>
          <cell r="J5042">
            <v>120</v>
          </cell>
          <cell r="K5042">
            <v>89.96</v>
          </cell>
          <cell r="M5042">
            <v>499.8</v>
          </cell>
        </row>
        <row r="5043">
          <cell r="D5043" t="str">
            <v>VIA SUL</v>
          </cell>
          <cell r="E5043">
            <v>44408</v>
          </cell>
          <cell r="J5043">
            <v>564</v>
          </cell>
          <cell r="K5043">
            <v>214.52</v>
          </cell>
          <cell r="M5043">
            <v>1050.6400000000001</v>
          </cell>
        </row>
        <row r="5044">
          <cell r="D5044" t="str">
            <v>VIA SUL</v>
          </cell>
          <cell r="E5044">
            <v>44408</v>
          </cell>
          <cell r="J5044">
            <v>285.32</v>
          </cell>
          <cell r="K5044">
            <v>143.80029999999999</v>
          </cell>
          <cell r="M5044">
            <v>699.02</v>
          </cell>
        </row>
        <row r="5045">
          <cell r="D5045" t="str">
            <v>VIA SUL</v>
          </cell>
          <cell r="E5045">
            <v>44408</v>
          </cell>
          <cell r="J5045">
            <v>319.2</v>
          </cell>
          <cell r="K5045">
            <v>127.66</v>
          </cell>
          <cell r="M5045">
            <v>709.28</v>
          </cell>
        </row>
        <row r="5046">
          <cell r="D5046" t="str">
            <v>VIA SUL</v>
          </cell>
          <cell r="E5046">
            <v>44408</v>
          </cell>
          <cell r="J5046">
            <v>139.80000000000001</v>
          </cell>
          <cell r="K5046">
            <v>86.36</v>
          </cell>
          <cell r="M5046">
            <v>479.8</v>
          </cell>
        </row>
        <row r="5047">
          <cell r="D5047" t="str">
            <v>VIA SUL</v>
          </cell>
          <cell r="E5047">
            <v>44408</v>
          </cell>
          <cell r="J5047">
            <v>324.5</v>
          </cell>
          <cell r="K5047">
            <v>125.91</v>
          </cell>
          <cell r="M5047">
            <v>699.5</v>
          </cell>
        </row>
        <row r="5048">
          <cell r="D5048" t="str">
            <v>VIA SUL</v>
          </cell>
          <cell r="E5048">
            <v>44408</v>
          </cell>
          <cell r="J5048">
            <v>100</v>
          </cell>
          <cell r="K5048">
            <v>119.18</v>
          </cell>
          <cell r="M5048">
            <v>451</v>
          </cell>
        </row>
        <row r="5049">
          <cell r="D5049" t="str">
            <v>VIA SUL</v>
          </cell>
          <cell r="E5049">
            <v>44408</v>
          </cell>
          <cell r="J5049">
            <v>85.36</v>
          </cell>
          <cell r="K5049">
            <v>68.319999999999993</v>
          </cell>
          <cell r="M5049">
            <v>379.64</v>
          </cell>
        </row>
        <row r="5050">
          <cell r="D5050" t="str">
            <v>VIA SUL</v>
          </cell>
          <cell r="E5050">
            <v>44408</v>
          </cell>
          <cell r="J5050">
            <v>192</v>
          </cell>
          <cell r="K5050">
            <v>91.18</v>
          </cell>
          <cell r="M5050">
            <v>506.6</v>
          </cell>
        </row>
        <row r="5051">
          <cell r="D5051" t="str">
            <v>VIA SUL</v>
          </cell>
          <cell r="E5051">
            <v>44408</v>
          </cell>
          <cell r="J5051">
            <v>99.8</v>
          </cell>
          <cell r="K5051">
            <v>68.36</v>
          </cell>
          <cell r="M5051">
            <v>379.82</v>
          </cell>
        </row>
        <row r="5052">
          <cell r="D5052" t="str">
            <v>VIA SUL</v>
          </cell>
          <cell r="E5052">
            <v>44408</v>
          </cell>
          <cell r="J5052">
            <v>1104</v>
          </cell>
          <cell r="K5052">
            <v>287.69920000000002</v>
          </cell>
          <cell r="M5052">
            <v>1598.4</v>
          </cell>
        </row>
        <row r="5053">
          <cell r="D5053" t="str">
            <v>VIA SUL</v>
          </cell>
          <cell r="E5053">
            <v>44408</v>
          </cell>
          <cell r="J5053">
            <v>215.70000000000002</v>
          </cell>
          <cell r="K5053">
            <v>92.619900000000001</v>
          </cell>
          <cell r="M5053">
            <v>514.47</v>
          </cell>
        </row>
        <row r="5054">
          <cell r="D5054" t="str">
            <v>VIA SUL</v>
          </cell>
          <cell r="E5054">
            <v>44408</v>
          </cell>
          <cell r="J5054">
            <v>228</v>
          </cell>
          <cell r="K5054">
            <v>125.91</v>
          </cell>
          <cell r="M5054">
            <v>559.6</v>
          </cell>
        </row>
        <row r="5055">
          <cell r="D5055" t="str">
            <v>VIA SUL</v>
          </cell>
          <cell r="E5055">
            <v>44408</v>
          </cell>
          <cell r="J5055">
            <v>168.14999999999998</v>
          </cell>
          <cell r="K5055">
            <v>80.9499</v>
          </cell>
          <cell r="M5055">
            <v>449.70000000000005</v>
          </cell>
        </row>
        <row r="5056">
          <cell r="D5056" t="str">
            <v>VIA SUL</v>
          </cell>
          <cell r="E5056">
            <v>44408</v>
          </cell>
          <cell r="J5056">
            <v>113.8</v>
          </cell>
          <cell r="K5056">
            <v>67.64</v>
          </cell>
          <cell r="M5056">
            <v>375.82</v>
          </cell>
        </row>
        <row r="5057">
          <cell r="D5057" t="str">
            <v>VIA SUL</v>
          </cell>
          <cell r="E5057">
            <v>44408</v>
          </cell>
          <cell r="J5057">
            <v>199.98</v>
          </cell>
          <cell r="K5057">
            <v>85.5</v>
          </cell>
          <cell r="M5057">
            <v>474.96</v>
          </cell>
        </row>
        <row r="5058">
          <cell r="D5058" t="str">
            <v>VIA SUL</v>
          </cell>
          <cell r="E5058">
            <v>44408</v>
          </cell>
          <cell r="J5058">
            <v>165</v>
          </cell>
          <cell r="K5058">
            <v>76.819599999999994</v>
          </cell>
          <cell r="M5058">
            <v>427.02</v>
          </cell>
        </row>
        <row r="5059">
          <cell r="D5059" t="str">
            <v>VIA SUL</v>
          </cell>
          <cell r="E5059">
            <v>44408</v>
          </cell>
          <cell r="J5059">
            <v>138.6</v>
          </cell>
          <cell r="K5059">
            <v>67.61</v>
          </cell>
          <cell r="M5059">
            <v>375.3</v>
          </cell>
        </row>
        <row r="5060">
          <cell r="D5060" t="str">
            <v>VIA SUL</v>
          </cell>
          <cell r="E5060">
            <v>44408</v>
          </cell>
          <cell r="J5060">
            <v>449.40000000000003</v>
          </cell>
          <cell r="K5060">
            <v>135</v>
          </cell>
          <cell r="M5060">
            <v>750</v>
          </cell>
        </row>
        <row r="5061">
          <cell r="D5061" t="str">
            <v>VIA SUL</v>
          </cell>
          <cell r="E5061">
            <v>44408</v>
          </cell>
          <cell r="J5061">
            <v>153.63</v>
          </cell>
          <cell r="K5061">
            <v>67.340100000000007</v>
          </cell>
          <cell r="M5061">
            <v>374.1</v>
          </cell>
        </row>
        <row r="5062">
          <cell r="D5062" t="str">
            <v>VIA SUL</v>
          </cell>
          <cell r="E5062">
            <v>44408</v>
          </cell>
          <cell r="J5062">
            <v>176</v>
          </cell>
          <cell r="K5062">
            <v>71.930000000000007</v>
          </cell>
          <cell r="M5062">
            <v>399.6</v>
          </cell>
        </row>
        <row r="5063">
          <cell r="D5063" t="str">
            <v>VIA SUL</v>
          </cell>
          <cell r="E5063">
            <v>44408</v>
          </cell>
          <cell r="J5063">
            <v>60</v>
          </cell>
          <cell r="K5063">
            <v>44.98</v>
          </cell>
          <cell r="M5063">
            <v>249.9</v>
          </cell>
        </row>
        <row r="5064">
          <cell r="D5064" t="str">
            <v>VIA SUL</v>
          </cell>
          <cell r="E5064">
            <v>44408</v>
          </cell>
          <cell r="J5064">
            <v>133.80000000000001</v>
          </cell>
          <cell r="K5064">
            <v>61.16</v>
          </cell>
          <cell r="M5064">
            <v>339.8</v>
          </cell>
        </row>
        <row r="5065">
          <cell r="D5065" t="str">
            <v>VIA SUL</v>
          </cell>
          <cell r="E5065">
            <v>44408</v>
          </cell>
          <cell r="J5065">
            <v>133.80000000000001</v>
          </cell>
          <cell r="K5065">
            <v>61.16</v>
          </cell>
          <cell r="M5065">
            <v>339.8</v>
          </cell>
        </row>
        <row r="5066">
          <cell r="D5066" t="str">
            <v>VIA SUL</v>
          </cell>
          <cell r="E5066">
            <v>44408</v>
          </cell>
          <cell r="J5066">
            <v>139.5</v>
          </cell>
          <cell r="K5066">
            <v>48.440000000000005</v>
          </cell>
          <cell r="M5066">
            <v>330.65</v>
          </cell>
        </row>
        <row r="5067">
          <cell r="D5067" t="str">
            <v>VIA SUL</v>
          </cell>
          <cell r="E5067">
            <v>44408</v>
          </cell>
          <cell r="J5067">
            <v>235.6</v>
          </cell>
          <cell r="K5067">
            <v>86.71</v>
          </cell>
          <cell r="M5067">
            <v>460.96</v>
          </cell>
        </row>
        <row r="5068">
          <cell r="D5068" t="str">
            <v>VIA SUL</v>
          </cell>
          <cell r="E5068">
            <v>44408</v>
          </cell>
          <cell r="J5068">
            <v>113.8</v>
          </cell>
          <cell r="K5068">
            <v>57.01</v>
          </cell>
          <cell r="M5068">
            <v>300.82</v>
          </cell>
        </row>
        <row r="5069">
          <cell r="D5069" t="str">
            <v>VIA SUL</v>
          </cell>
          <cell r="E5069">
            <v>44408</v>
          </cell>
          <cell r="J5069">
            <v>99.8</v>
          </cell>
          <cell r="K5069">
            <v>50.36</v>
          </cell>
          <cell r="M5069">
            <v>279.8</v>
          </cell>
        </row>
        <row r="5070">
          <cell r="D5070" t="str">
            <v>VIA SUL</v>
          </cell>
          <cell r="E5070">
            <v>44408</v>
          </cell>
          <cell r="J5070">
            <v>76.5</v>
          </cell>
          <cell r="K5070">
            <v>44.810299999999998</v>
          </cell>
          <cell r="M5070">
            <v>248.88</v>
          </cell>
        </row>
        <row r="5071">
          <cell r="D5071" t="str">
            <v>VIA SUL</v>
          </cell>
          <cell r="E5071">
            <v>44408</v>
          </cell>
          <cell r="J5071">
            <v>65</v>
          </cell>
          <cell r="K5071">
            <v>42.1</v>
          </cell>
          <cell r="M5071">
            <v>233.91</v>
          </cell>
        </row>
        <row r="5072">
          <cell r="D5072" t="str">
            <v>VIA SUL</v>
          </cell>
          <cell r="E5072">
            <v>44408</v>
          </cell>
          <cell r="J5072">
            <v>119.6</v>
          </cell>
          <cell r="K5072">
            <v>53.93</v>
          </cell>
          <cell r="M5072">
            <v>299.64</v>
          </cell>
        </row>
        <row r="5073">
          <cell r="D5073" t="str">
            <v>VIA SUL</v>
          </cell>
          <cell r="E5073">
            <v>44408</v>
          </cell>
          <cell r="J5073">
            <v>104.82</v>
          </cell>
          <cell r="K5073">
            <v>50.36</v>
          </cell>
          <cell r="M5073">
            <v>279.8</v>
          </cell>
        </row>
        <row r="5074">
          <cell r="D5074" t="str">
            <v>VIA SUL</v>
          </cell>
          <cell r="E5074">
            <v>44408</v>
          </cell>
          <cell r="J5074">
            <v>105.88</v>
          </cell>
          <cell r="K5074">
            <v>50.36</v>
          </cell>
          <cell r="M5074">
            <v>279.8</v>
          </cell>
        </row>
        <row r="5075">
          <cell r="D5075" t="str">
            <v>VIA SUL</v>
          </cell>
          <cell r="E5075">
            <v>44408</v>
          </cell>
          <cell r="J5075">
            <v>129.80000000000001</v>
          </cell>
          <cell r="K5075">
            <v>55.68</v>
          </cell>
          <cell r="M5075">
            <v>308.64</v>
          </cell>
        </row>
        <row r="5076">
          <cell r="D5076" t="str">
            <v>VIA SUL</v>
          </cell>
          <cell r="E5076">
            <v>44408</v>
          </cell>
          <cell r="J5076">
            <v>65</v>
          </cell>
          <cell r="K5076">
            <v>41.17</v>
          </cell>
          <cell r="M5076">
            <v>228.71</v>
          </cell>
        </row>
        <row r="5077">
          <cell r="D5077" t="str">
            <v>VIA SUL</v>
          </cell>
          <cell r="E5077">
            <v>44408</v>
          </cell>
          <cell r="J5077">
            <v>287.60000000000002</v>
          </cell>
          <cell r="K5077">
            <v>90</v>
          </cell>
          <cell r="M5077">
            <v>500</v>
          </cell>
        </row>
        <row r="5078">
          <cell r="D5078" t="str">
            <v>VIA SUL</v>
          </cell>
          <cell r="E5078">
            <v>44408</v>
          </cell>
          <cell r="J5078">
            <v>107.8</v>
          </cell>
          <cell r="K5078">
            <v>50.36</v>
          </cell>
          <cell r="M5078">
            <v>279.8</v>
          </cell>
        </row>
        <row r="5079">
          <cell r="D5079" t="str">
            <v>VIA SUL</v>
          </cell>
          <cell r="E5079">
            <v>44408</v>
          </cell>
          <cell r="J5079">
            <v>137.80000000000001</v>
          </cell>
          <cell r="K5079">
            <v>56.58</v>
          </cell>
          <cell r="M5079">
            <v>314.32</v>
          </cell>
        </row>
        <row r="5080">
          <cell r="D5080" t="str">
            <v>VIA SUL</v>
          </cell>
          <cell r="E5080">
            <v>44408</v>
          </cell>
          <cell r="J5080">
            <v>105</v>
          </cell>
          <cell r="K5080">
            <v>48.54</v>
          </cell>
          <cell r="M5080">
            <v>269.70000000000005</v>
          </cell>
        </row>
        <row r="5081">
          <cell r="D5081" t="str">
            <v>VIA SUL</v>
          </cell>
          <cell r="E5081">
            <v>44408</v>
          </cell>
          <cell r="J5081">
            <v>129.80000000000001</v>
          </cell>
          <cell r="K5081">
            <v>53.96</v>
          </cell>
          <cell r="M5081">
            <v>299.8</v>
          </cell>
        </row>
        <row r="5082">
          <cell r="D5082" t="str">
            <v>VIA SUL</v>
          </cell>
          <cell r="E5082">
            <v>44408</v>
          </cell>
          <cell r="J5082">
            <v>2212</v>
          </cell>
          <cell r="K5082">
            <v>499.69919999999996</v>
          </cell>
          <cell r="M5082">
            <v>2824.36</v>
          </cell>
        </row>
        <row r="5083">
          <cell r="D5083" t="str">
            <v>VIA SUL</v>
          </cell>
          <cell r="E5083">
            <v>44408</v>
          </cell>
          <cell r="J5083">
            <v>102.4</v>
          </cell>
          <cell r="K5083">
            <v>46.76</v>
          </cell>
          <cell r="M5083">
            <v>259.8</v>
          </cell>
        </row>
        <row r="5084">
          <cell r="D5084" t="str">
            <v>VIA SUL</v>
          </cell>
          <cell r="E5084">
            <v>44408</v>
          </cell>
          <cell r="J5084">
            <v>198</v>
          </cell>
          <cell r="K5084">
            <v>67.5</v>
          </cell>
          <cell r="M5084">
            <v>375</v>
          </cell>
        </row>
        <row r="5085">
          <cell r="D5085" t="str">
            <v>VIA SUL</v>
          </cell>
          <cell r="E5085">
            <v>44408</v>
          </cell>
          <cell r="J5085">
            <v>119.69999999999999</v>
          </cell>
          <cell r="K5085">
            <v>49.980000000000004</v>
          </cell>
          <cell r="M5085">
            <v>277.70999999999998</v>
          </cell>
        </row>
        <row r="5086">
          <cell r="D5086" t="str">
            <v>VIA SUL</v>
          </cell>
          <cell r="E5086">
            <v>44408</v>
          </cell>
          <cell r="J5086">
            <v>127.8</v>
          </cell>
          <cell r="K5086">
            <v>51.26</v>
          </cell>
          <cell r="M5086">
            <v>284.82</v>
          </cell>
        </row>
        <row r="5087">
          <cell r="D5087" t="str">
            <v>VIA SUL</v>
          </cell>
          <cell r="E5087">
            <v>44408</v>
          </cell>
          <cell r="J5087">
            <v>107.8</v>
          </cell>
          <cell r="K5087">
            <v>46.76</v>
          </cell>
          <cell r="M5087">
            <v>259.8</v>
          </cell>
        </row>
        <row r="5088">
          <cell r="D5088" t="str">
            <v>VIA SUL</v>
          </cell>
          <cell r="E5088">
            <v>44408</v>
          </cell>
          <cell r="J5088">
            <v>174.75</v>
          </cell>
          <cell r="K5088">
            <v>61.44</v>
          </cell>
          <cell r="M5088">
            <v>341.34999999999997</v>
          </cell>
        </row>
        <row r="5089">
          <cell r="D5089" t="str">
            <v>VIA SUL</v>
          </cell>
          <cell r="E5089">
            <v>44408</v>
          </cell>
          <cell r="J5089">
            <v>287.60000000000002</v>
          </cell>
          <cell r="K5089">
            <v>86.84</v>
          </cell>
          <cell r="M5089">
            <v>479.56</v>
          </cell>
        </row>
        <row r="5090">
          <cell r="D5090" t="str">
            <v>VIA SUL</v>
          </cell>
          <cell r="E5090">
            <v>44408</v>
          </cell>
          <cell r="J5090">
            <v>92</v>
          </cell>
          <cell r="K5090">
            <v>43.16</v>
          </cell>
          <cell r="M5090">
            <v>239.8</v>
          </cell>
        </row>
        <row r="5091">
          <cell r="D5091" t="str">
            <v>VIA SUL</v>
          </cell>
          <cell r="E5091">
            <v>44408</v>
          </cell>
          <cell r="J5091">
            <v>99.8</v>
          </cell>
          <cell r="K5091">
            <v>45.16</v>
          </cell>
          <cell r="M5091">
            <v>247.44</v>
          </cell>
        </row>
        <row r="5092">
          <cell r="D5092" t="str">
            <v>VIA SUL</v>
          </cell>
          <cell r="E5092">
            <v>44408</v>
          </cell>
          <cell r="J5092">
            <v>95.8</v>
          </cell>
          <cell r="K5092">
            <v>43.16</v>
          </cell>
          <cell r="M5092">
            <v>239.8</v>
          </cell>
        </row>
        <row r="5093">
          <cell r="D5093" t="str">
            <v>VIA SUL</v>
          </cell>
          <cell r="E5093">
            <v>44408</v>
          </cell>
          <cell r="J5093">
            <v>138.6</v>
          </cell>
          <cell r="K5093">
            <v>52.27</v>
          </cell>
          <cell r="M5093">
            <v>290.25</v>
          </cell>
        </row>
        <row r="5094">
          <cell r="D5094" t="str">
            <v>VIA SUL</v>
          </cell>
          <cell r="E5094">
            <v>44408</v>
          </cell>
          <cell r="J5094">
            <v>112</v>
          </cell>
          <cell r="K5094">
            <v>46.38</v>
          </cell>
          <cell r="M5094">
            <v>257.05</v>
          </cell>
        </row>
        <row r="5095">
          <cell r="D5095" t="str">
            <v>VIA SUL</v>
          </cell>
          <cell r="E5095">
            <v>44408</v>
          </cell>
          <cell r="J5095">
            <v>128</v>
          </cell>
          <cell r="K5095">
            <v>49.12</v>
          </cell>
          <cell r="M5095">
            <v>272.24</v>
          </cell>
        </row>
        <row r="5096">
          <cell r="D5096" t="str">
            <v>VIA SUL</v>
          </cell>
          <cell r="E5096">
            <v>44408</v>
          </cell>
          <cell r="J5096">
            <v>92</v>
          </cell>
          <cell r="K5096">
            <v>41</v>
          </cell>
          <cell r="M5096">
            <v>227.82</v>
          </cell>
        </row>
        <row r="5097">
          <cell r="D5097" t="str">
            <v>VIA SUL</v>
          </cell>
          <cell r="E5097">
            <v>44408</v>
          </cell>
          <cell r="J5097">
            <v>70</v>
          </cell>
          <cell r="K5097">
            <v>35.970200000000006</v>
          </cell>
          <cell r="M5097">
            <v>199.78</v>
          </cell>
        </row>
        <row r="5098">
          <cell r="D5098" t="str">
            <v>VIA SUL</v>
          </cell>
          <cell r="E5098">
            <v>44408</v>
          </cell>
          <cell r="J5098">
            <v>120</v>
          </cell>
          <cell r="K5098">
            <v>46.76</v>
          </cell>
          <cell r="M5098">
            <v>259.8</v>
          </cell>
        </row>
        <row r="5099">
          <cell r="D5099" t="str">
            <v>VIA SUL</v>
          </cell>
          <cell r="E5099">
            <v>44408</v>
          </cell>
          <cell r="J5099">
            <v>215.70000000000002</v>
          </cell>
          <cell r="K5099">
            <v>67.5</v>
          </cell>
          <cell r="M5099">
            <v>375</v>
          </cell>
        </row>
        <row r="5100">
          <cell r="D5100" t="str">
            <v>VIA SUL</v>
          </cell>
          <cell r="E5100">
            <v>44408</v>
          </cell>
          <cell r="J5100">
            <v>113.8</v>
          </cell>
          <cell r="K5100">
            <v>45</v>
          </cell>
          <cell r="M5100">
            <v>250</v>
          </cell>
        </row>
        <row r="5101">
          <cell r="D5101" t="str">
            <v>VIA SUL</v>
          </cell>
          <cell r="E5101">
            <v>44408</v>
          </cell>
          <cell r="J5101">
            <v>96</v>
          </cell>
          <cell r="K5101">
            <v>41.0304</v>
          </cell>
          <cell r="M5101">
            <v>228</v>
          </cell>
        </row>
        <row r="5102">
          <cell r="D5102" t="str">
            <v>VIA SUL</v>
          </cell>
          <cell r="E5102">
            <v>44408</v>
          </cell>
          <cell r="J5102">
            <v>219.6</v>
          </cell>
          <cell r="K5102">
            <v>92.31</v>
          </cell>
          <cell r="M5102">
            <v>402.08</v>
          </cell>
        </row>
        <row r="5103">
          <cell r="D5103" t="str">
            <v>VIA SUL</v>
          </cell>
          <cell r="E5103">
            <v>44408</v>
          </cell>
          <cell r="J5103">
            <v>139.80000000000001</v>
          </cell>
          <cell r="K5103">
            <v>50.36</v>
          </cell>
          <cell r="M5103">
            <v>279.8</v>
          </cell>
        </row>
        <row r="5104">
          <cell r="D5104" t="str">
            <v>VIA SUL</v>
          </cell>
          <cell r="E5104">
            <v>44408</v>
          </cell>
          <cell r="J5104">
            <v>218.70000000000002</v>
          </cell>
          <cell r="K5104">
            <v>67.5</v>
          </cell>
          <cell r="M5104">
            <v>375</v>
          </cell>
        </row>
        <row r="5105">
          <cell r="D5105" t="str">
            <v>VIA SUL</v>
          </cell>
          <cell r="E5105">
            <v>44408</v>
          </cell>
          <cell r="J5105">
            <v>52.9</v>
          </cell>
          <cell r="K5105">
            <v>30.58</v>
          </cell>
          <cell r="M5105">
            <v>169.9</v>
          </cell>
        </row>
        <row r="5106">
          <cell r="D5106" t="str">
            <v>VIA SUL</v>
          </cell>
          <cell r="E5106">
            <v>44408</v>
          </cell>
          <cell r="J5106">
            <v>102.3</v>
          </cell>
          <cell r="K5106">
            <v>41.38</v>
          </cell>
          <cell r="M5106">
            <v>229.9</v>
          </cell>
        </row>
        <row r="5107">
          <cell r="D5107" t="str">
            <v>VIA SUL</v>
          </cell>
          <cell r="E5107">
            <v>44408</v>
          </cell>
          <cell r="J5107">
            <v>57.599999999999994</v>
          </cell>
          <cell r="K5107">
            <v>31.580399999999997</v>
          </cell>
          <cell r="M5107">
            <v>175.32</v>
          </cell>
        </row>
        <row r="5108">
          <cell r="D5108" t="str">
            <v>VIA SUL</v>
          </cell>
          <cell r="E5108">
            <v>44408</v>
          </cell>
          <cell r="J5108">
            <v>100</v>
          </cell>
          <cell r="K5108">
            <v>40.75</v>
          </cell>
          <cell r="M5108">
            <v>226.4</v>
          </cell>
        </row>
        <row r="5109">
          <cell r="D5109" t="str">
            <v>VIA SUL</v>
          </cell>
          <cell r="E5109">
            <v>44408</v>
          </cell>
          <cell r="J5109">
            <v>90</v>
          </cell>
          <cell r="K5109">
            <v>38.549999999999997</v>
          </cell>
          <cell r="M5109">
            <v>213.84</v>
          </cell>
        </row>
        <row r="5110">
          <cell r="D5110" t="str">
            <v>VIA SUL</v>
          </cell>
          <cell r="E5110">
            <v>44408</v>
          </cell>
          <cell r="J5110">
            <v>119.5</v>
          </cell>
          <cell r="K5110">
            <v>44.900000000000006</v>
          </cell>
          <cell r="M5110">
            <v>249.5</v>
          </cell>
        </row>
        <row r="5111">
          <cell r="D5111" t="str">
            <v>VIA SUL</v>
          </cell>
          <cell r="E5111">
            <v>44408</v>
          </cell>
          <cell r="J5111">
            <v>79.8</v>
          </cell>
          <cell r="K5111">
            <v>35.96</v>
          </cell>
          <cell r="M5111">
            <v>199.8</v>
          </cell>
        </row>
        <row r="5112">
          <cell r="D5112" t="str">
            <v>VIA SUL</v>
          </cell>
          <cell r="E5112">
            <v>44408</v>
          </cell>
          <cell r="J5112">
            <v>104.9</v>
          </cell>
          <cell r="K5112">
            <v>41.38</v>
          </cell>
          <cell r="M5112">
            <v>229.9</v>
          </cell>
        </row>
        <row r="5113">
          <cell r="D5113" t="str">
            <v>VIA SUL</v>
          </cell>
          <cell r="E5113">
            <v>44408</v>
          </cell>
          <cell r="J5113">
            <v>176.7</v>
          </cell>
          <cell r="K5113">
            <v>61.430100000000003</v>
          </cell>
          <cell r="M5113">
            <v>320.34000000000003</v>
          </cell>
        </row>
        <row r="5114">
          <cell r="D5114" t="str">
            <v>VIA SUL</v>
          </cell>
          <cell r="E5114">
            <v>44408</v>
          </cell>
          <cell r="J5114">
            <v>72.900000000000006</v>
          </cell>
          <cell r="K5114">
            <v>34</v>
          </cell>
          <cell r="M5114">
            <v>188.91</v>
          </cell>
        </row>
        <row r="5115">
          <cell r="D5115" t="str">
            <v>VIA SUL</v>
          </cell>
          <cell r="E5115">
            <v>44408</v>
          </cell>
          <cell r="J5115">
            <v>100</v>
          </cell>
          <cell r="K5115">
            <v>39.93</v>
          </cell>
          <cell r="M5115">
            <v>221.82</v>
          </cell>
        </row>
        <row r="5116">
          <cell r="D5116" t="str">
            <v>VIA SUL</v>
          </cell>
          <cell r="E5116">
            <v>44408</v>
          </cell>
          <cell r="J5116">
            <v>99.8</v>
          </cell>
          <cell r="K5116">
            <v>41.78</v>
          </cell>
          <cell r="M5116">
            <v>220.56</v>
          </cell>
        </row>
        <row r="5117">
          <cell r="D5117" t="str">
            <v>VIA SUL</v>
          </cell>
          <cell r="E5117">
            <v>44408</v>
          </cell>
          <cell r="J5117">
            <v>66</v>
          </cell>
          <cell r="K5117">
            <v>31.66</v>
          </cell>
          <cell r="M5117">
            <v>175.91</v>
          </cell>
        </row>
        <row r="5118">
          <cell r="D5118" t="str">
            <v>VIA SUL</v>
          </cell>
          <cell r="E5118">
            <v>44408</v>
          </cell>
          <cell r="J5118">
            <v>52.8</v>
          </cell>
          <cell r="K5118">
            <v>28.73</v>
          </cell>
          <cell r="M5118">
            <v>159.6</v>
          </cell>
        </row>
        <row r="5119">
          <cell r="D5119" t="str">
            <v>VIA SUL</v>
          </cell>
          <cell r="E5119">
            <v>44408</v>
          </cell>
          <cell r="J5119">
            <v>85.8</v>
          </cell>
          <cell r="K5119">
            <v>35.96</v>
          </cell>
          <cell r="M5119">
            <v>199.8</v>
          </cell>
        </row>
        <row r="5120">
          <cell r="D5120" t="str">
            <v>VIA SUL</v>
          </cell>
          <cell r="E5120">
            <v>44408</v>
          </cell>
          <cell r="J5120">
            <v>67.5</v>
          </cell>
          <cell r="K5120">
            <v>31.7898</v>
          </cell>
          <cell r="M5120">
            <v>176.67</v>
          </cell>
        </row>
        <row r="5121">
          <cell r="D5121" t="str">
            <v>VIA SUL</v>
          </cell>
          <cell r="E5121">
            <v>44408</v>
          </cell>
          <cell r="J5121">
            <v>54.9</v>
          </cell>
          <cell r="K5121">
            <v>28.78</v>
          </cell>
          <cell r="M5121">
            <v>159.9</v>
          </cell>
        </row>
        <row r="5122">
          <cell r="D5122" t="str">
            <v>VIA SUL</v>
          </cell>
          <cell r="E5122">
            <v>44408</v>
          </cell>
          <cell r="J5122">
            <v>51.96</v>
          </cell>
          <cell r="K5122">
            <v>27.86</v>
          </cell>
          <cell r="M5122">
            <v>154.80000000000001</v>
          </cell>
        </row>
        <row r="5123">
          <cell r="D5123" t="str">
            <v>VIA SUL</v>
          </cell>
          <cell r="E5123">
            <v>44408</v>
          </cell>
          <cell r="J5123">
            <v>57</v>
          </cell>
          <cell r="K5123">
            <v>28.78</v>
          </cell>
          <cell r="M5123">
            <v>159.9</v>
          </cell>
        </row>
        <row r="5124">
          <cell r="D5124" t="str">
            <v>VIA SUL</v>
          </cell>
          <cell r="E5124">
            <v>44408</v>
          </cell>
          <cell r="J5124">
            <v>99.8</v>
          </cell>
          <cell r="K5124">
            <v>37.909999999999997</v>
          </cell>
          <cell r="M5124">
            <v>209.76</v>
          </cell>
        </row>
        <row r="5125">
          <cell r="D5125" t="str">
            <v>VIA SUL</v>
          </cell>
          <cell r="E5125">
            <v>44408</v>
          </cell>
          <cell r="J5125">
            <v>99.8</v>
          </cell>
          <cell r="K5125">
            <v>40.36</v>
          </cell>
          <cell r="M5125">
            <v>209.88</v>
          </cell>
        </row>
        <row r="5126">
          <cell r="D5126" t="str">
            <v>VIA SUL</v>
          </cell>
          <cell r="E5126">
            <v>44408</v>
          </cell>
          <cell r="J5126">
            <v>77.900000000000006</v>
          </cell>
          <cell r="K5126">
            <v>32.380000000000003</v>
          </cell>
          <cell r="M5126">
            <v>179.9</v>
          </cell>
        </row>
        <row r="5127">
          <cell r="D5127" t="str">
            <v>VIA SUL</v>
          </cell>
          <cell r="E5127">
            <v>44408</v>
          </cell>
          <cell r="J5127">
            <v>68.949999999999989</v>
          </cell>
          <cell r="K5127">
            <v>30.16</v>
          </cell>
          <cell r="M5127">
            <v>167.3</v>
          </cell>
        </row>
        <row r="5128">
          <cell r="D5128" t="str">
            <v>VIA SUL</v>
          </cell>
          <cell r="E5128">
            <v>44408</v>
          </cell>
          <cell r="J5128">
            <v>79.8</v>
          </cell>
          <cell r="K5128">
            <v>32.36</v>
          </cell>
          <cell r="M5128">
            <v>179.8</v>
          </cell>
        </row>
        <row r="5129">
          <cell r="D5129" t="str">
            <v>VIA SUL</v>
          </cell>
          <cell r="E5129">
            <v>44408</v>
          </cell>
          <cell r="J5129">
            <v>149.80000000000001</v>
          </cell>
          <cell r="K5129">
            <v>47.86</v>
          </cell>
          <cell r="M5129">
            <v>264.33999999999997</v>
          </cell>
        </row>
        <row r="5130">
          <cell r="D5130" t="str">
            <v>VIA SUL</v>
          </cell>
          <cell r="E5130">
            <v>44408</v>
          </cell>
          <cell r="J5130">
            <v>57</v>
          </cell>
          <cell r="K5130">
            <v>26.98</v>
          </cell>
          <cell r="M5130">
            <v>149.9</v>
          </cell>
        </row>
        <row r="5131">
          <cell r="D5131" t="str">
            <v>VIA SUL</v>
          </cell>
          <cell r="E5131">
            <v>44408</v>
          </cell>
          <cell r="J5131">
            <v>49.9</v>
          </cell>
          <cell r="K5131">
            <v>25.18</v>
          </cell>
          <cell r="M5131">
            <v>139.9</v>
          </cell>
        </row>
        <row r="5132">
          <cell r="D5132" t="str">
            <v>VIA SUL</v>
          </cell>
          <cell r="E5132">
            <v>44408</v>
          </cell>
          <cell r="J5132">
            <v>19.899999999999999</v>
          </cell>
          <cell r="K5132">
            <v>20.079999999999998</v>
          </cell>
          <cell r="M5132">
            <v>104.33</v>
          </cell>
        </row>
        <row r="5133">
          <cell r="D5133" t="str">
            <v>VIA SUL</v>
          </cell>
          <cell r="E5133">
            <v>44408</v>
          </cell>
          <cell r="J5133">
            <v>66.900000000000006</v>
          </cell>
          <cell r="K5133">
            <v>28.78</v>
          </cell>
          <cell r="M5133">
            <v>159.9</v>
          </cell>
        </row>
        <row r="5134">
          <cell r="D5134" t="str">
            <v>VIA SUL</v>
          </cell>
          <cell r="E5134">
            <v>44408</v>
          </cell>
          <cell r="J5134">
            <v>74.699999999999989</v>
          </cell>
          <cell r="K5134">
            <v>30.4101</v>
          </cell>
          <cell r="M5134">
            <v>168.57</v>
          </cell>
        </row>
        <row r="5135">
          <cell r="D5135" t="str">
            <v>VIA SUL</v>
          </cell>
          <cell r="E5135">
            <v>44408</v>
          </cell>
          <cell r="J5135">
            <v>78</v>
          </cell>
          <cell r="K5135">
            <v>31.049999999999997</v>
          </cell>
          <cell r="M5135">
            <v>172.5</v>
          </cell>
        </row>
        <row r="5136">
          <cell r="D5136" t="str">
            <v>VIA SUL</v>
          </cell>
          <cell r="E5136">
            <v>44408</v>
          </cell>
          <cell r="J5136">
            <v>67.8</v>
          </cell>
          <cell r="K5136">
            <v>28.73</v>
          </cell>
          <cell r="M5136">
            <v>159.62</v>
          </cell>
        </row>
        <row r="5137">
          <cell r="D5137" t="str">
            <v>VIA SUL</v>
          </cell>
          <cell r="E5137">
            <v>44408</v>
          </cell>
          <cell r="J5137">
            <v>59.9</v>
          </cell>
          <cell r="K5137">
            <v>26.98</v>
          </cell>
          <cell r="M5137">
            <v>149.9</v>
          </cell>
        </row>
        <row r="5138">
          <cell r="D5138" t="str">
            <v>VIA SUL</v>
          </cell>
          <cell r="E5138">
            <v>44408</v>
          </cell>
          <cell r="J5138">
            <v>52.5</v>
          </cell>
          <cell r="K5138">
            <v>25.060000000000002</v>
          </cell>
          <cell r="M5138">
            <v>139.29999999999998</v>
          </cell>
        </row>
        <row r="5139">
          <cell r="D5139" t="str">
            <v>VIA SUL</v>
          </cell>
          <cell r="E5139">
            <v>44408</v>
          </cell>
          <cell r="J5139">
            <v>53.1</v>
          </cell>
          <cell r="K5139">
            <v>25.18</v>
          </cell>
          <cell r="M5139">
            <v>139.9</v>
          </cell>
        </row>
        <row r="5140">
          <cell r="D5140" t="str">
            <v>VIA SUL</v>
          </cell>
          <cell r="E5140">
            <v>44408</v>
          </cell>
          <cell r="J5140">
            <v>60</v>
          </cell>
          <cell r="K5140">
            <v>26.72</v>
          </cell>
          <cell r="M5140">
            <v>148.32</v>
          </cell>
        </row>
        <row r="5141">
          <cell r="D5141" t="str">
            <v>VIA SUL</v>
          </cell>
          <cell r="E5141">
            <v>44408</v>
          </cell>
          <cell r="J5141">
            <v>53.8</v>
          </cell>
          <cell r="K5141">
            <v>25.16</v>
          </cell>
          <cell r="M5141">
            <v>139.80000000000001</v>
          </cell>
        </row>
        <row r="5142">
          <cell r="D5142" t="str">
            <v>VIA SUL</v>
          </cell>
          <cell r="E5142">
            <v>44408</v>
          </cell>
          <cell r="J5142">
            <v>56.9</v>
          </cell>
          <cell r="K5142">
            <v>22.5</v>
          </cell>
          <cell r="M5142">
            <v>139.9</v>
          </cell>
        </row>
        <row r="5143">
          <cell r="D5143" t="str">
            <v>VIA SUL</v>
          </cell>
          <cell r="E5143">
            <v>44408</v>
          </cell>
          <cell r="J5143">
            <v>70</v>
          </cell>
          <cell r="K5143">
            <v>28.5</v>
          </cell>
          <cell r="M5143">
            <v>158.31</v>
          </cell>
        </row>
        <row r="5144">
          <cell r="D5144" t="str">
            <v>VIA SUL</v>
          </cell>
          <cell r="E5144">
            <v>44408</v>
          </cell>
          <cell r="J5144">
            <v>145.80000000000001</v>
          </cell>
          <cell r="K5144">
            <v>45</v>
          </cell>
          <cell r="M5144">
            <v>250</v>
          </cell>
        </row>
        <row r="5145">
          <cell r="D5145" t="str">
            <v>VIA SUL</v>
          </cell>
          <cell r="E5145">
            <v>44408</v>
          </cell>
          <cell r="J5145">
            <v>64.900000000000006</v>
          </cell>
          <cell r="K5145">
            <v>26.98</v>
          </cell>
          <cell r="M5145">
            <v>149.9</v>
          </cell>
        </row>
        <row r="5146">
          <cell r="D5146" t="str">
            <v>VIA SUL</v>
          </cell>
          <cell r="E5146">
            <v>44408</v>
          </cell>
          <cell r="J5146">
            <v>75.900000000000006</v>
          </cell>
          <cell r="K5146">
            <v>29.14</v>
          </cell>
          <cell r="M5146">
            <v>161.91</v>
          </cell>
        </row>
        <row r="5147">
          <cell r="D5147" t="str">
            <v>VIA SUL</v>
          </cell>
          <cell r="E5147">
            <v>44408</v>
          </cell>
          <cell r="J5147">
            <v>49.9</v>
          </cell>
          <cell r="K5147">
            <v>23.38</v>
          </cell>
          <cell r="M5147">
            <v>129.9</v>
          </cell>
        </row>
        <row r="5148">
          <cell r="D5148" t="str">
            <v>VIA SUL</v>
          </cell>
          <cell r="E5148">
            <v>44408</v>
          </cell>
          <cell r="J5148">
            <v>50.26</v>
          </cell>
          <cell r="K5148">
            <v>23.38</v>
          </cell>
          <cell r="M5148">
            <v>129.9</v>
          </cell>
        </row>
        <row r="5149">
          <cell r="D5149" t="str">
            <v>VIA SUL</v>
          </cell>
          <cell r="E5149">
            <v>44408</v>
          </cell>
          <cell r="J5149">
            <v>46.46</v>
          </cell>
          <cell r="K5149">
            <v>22.73</v>
          </cell>
          <cell r="M5149">
            <v>124.84</v>
          </cell>
        </row>
        <row r="5150">
          <cell r="D5150" t="str">
            <v>VIA SUL</v>
          </cell>
          <cell r="E5150">
            <v>44408</v>
          </cell>
          <cell r="J5150">
            <v>69.900000000000006</v>
          </cell>
          <cell r="K5150">
            <v>27.52</v>
          </cell>
          <cell r="M5150">
            <v>152.91</v>
          </cell>
        </row>
        <row r="5151">
          <cell r="D5151" t="str">
            <v>VIA SUL</v>
          </cell>
          <cell r="E5151">
            <v>44408</v>
          </cell>
          <cell r="J5151">
            <v>51.21</v>
          </cell>
          <cell r="K5151">
            <v>23.38</v>
          </cell>
          <cell r="M5151">
            <v>129.9</v>
          </cell>
        </row>
        <row r="5152">
          <cell r="D5152" t="str">
            <v>VIA SUL</v>
          </cell>
          <cell r="E5152">
            <v>44408</v>
          </cell>
          <cell r="J5152">
            <v>52.9</v>
          </cell>
          <cell r="K5152">
            <v>23.38</v>
          </cell>
          <cell r="M5152">
            <v>129.9</v>
          </cell>
        </row>
        <row r="5153">
          <cell r="D5153" t="str">
            <v>VIA SUL</v>
          </cell>
          <cell r="E5153">
            <v>44408</v>
          </cell>
          <cell r="J5153">
            <v>59.8</v>
          </cell>
          <cell r="K5153">
            <v>24.72</v>
          </cell>
          <cell r="M5153">
            <v>137.28</v>
          </cell>
        </row>
        <row r="5154">
          <cell r="D5154" t="str">
            <v>VIA SUL</v>
          </cell>
          <cell r="E5154">
            <v>44408</v>
          </cell>
          <cell r="J5154">
            <v>46</v>
          </cell>
          <cell r="K5154">
            <v>21.58</v>
          </cell>
          <cell r="M5154">
            <v>119.9</v>
          </cell>
        </row>
        <row r="5155">
          <cell r="D5155" t="str">
            <v>VIA SUL</v>
          </cell>
          <cell r="E5155">
            <v>44408</v>
          </cell>
          <cell r="J5155">
            <v>62.9</v>
          </cell>
          <cell r="K5155">
            <v>25.18</v>
          </cell>
          <cell r="M5155">
            <v>139.9</v>
          </cell>
        </row>
        <row r="5156">
          <cell r="D5156" t="str">
            <v>VIA SUL</v>
          </cell>
          <cell r="E5156">
            <v>44408</v>
          </cell>
          <cell r="J5156">
            <v>30.4</v>
          </cell>
          <cell r="K5156">
            <v>17.96</v>
          </cell>
          <cell r="M5156">
            <v>99.8</v>
          </cell>
        </row>
        <row r="5157">
          <cell r="D5157" t="str">
            <v>VIA SUL</v>
          </cell>
          <cell r="E5157">
            <v>44408</v>
          </cell>
          <cell r="J5157">
            <v>47</v>
          </cell>
          <cell r="K5157">
            <v>21.56</v>
          </cell>
          <cell r="M5157">
            <v>119.8</v>
          </cell>
        </row>
        <row r="5158">
          <cell r="D5158" t="str">
            <v>VIA SUL</v>
          </cell>
          <cell r="E5158">
            <v>44408</v>
          </cell>
          <cell r="J5158">
            <v>71.699999999999989</v>
          </cell>
          <cell r="K5158">
            <v>26.94</v>
          </cell>
          <cell r="M5158">
            <v>149.69999999999999</v>
          </cell>
        </row>
        <row r="5159">
          <cell r="D5159" t="str">
            <v>VIA SUL</v>
          </cell>
          <cell r="E5159">
            <v>44408</v>
          </cell>
          <cell r="J5159">
            <v>132</v>
          </cell>
          <cell r="K5159">
            <v>67.5</v>
          </cell>
          <cell r="M5159">
            <v>250</v>
          </cell>
        </row>
        <row r="5160">
          <cell r="D5160" t="str">
            <v>VIA SUL</v>
          </cell>
          <cell r="E5160">
            <v>44408</v>
          </cell>
          <cell r="J5160">
            <v>48.35</v>
          </cell>
          <cell r="K5160">
            <v>21.58</v>
          </cell>
          <cell r="M5160">
            <v>119.9</v>
          </cell>
        </row>
        <row r="5161">
          <cell r="D5161" t="str">
            <v>VIA SUL</v>
          </cell>
          <cell r="E5161">
            <v>44408</v>
          </cell>
          <cell r="J5161">
            <v>45</v>
          </cell>
          <cell r="K5161">
            <v>20.689800000000002</v>
          </cell>
          <cell r="M5161">
            <v>115.02000000000001</v>
          </cell>
        </row>
        <row r="5162">
          <cell r="D5162" t="str">
            <v>VIA SUL</v>
          </cell>
          <cell r="E5162">
            <v>44408</v>
          </cell>
          <cell r="J5162">
            <v>41.7</v>
          </cell>
          <cell r="K5162">
            <v>19.9299</v>
          </cell>
          <cell r="M5162">
            <v>110.31</v>
          </cell>
        </row>
        <row r="5163">
          <cell r="D5163" t="str">
            <v>VIA SUL</v>
          </cell>
          <cell r="E5163">
            <v>44408</v>
          </cell>
          <cell r="J5163">
            <v>44.95</v>
          </cell>
          <cell r="K5163">
            <v>20.39</v>
          </cell>
          <cell r="M5163">
            <v>113.25</v>
          </cell>
        </row>
        <row r="5164">
          <cell r="D5164" t="str">
            <v>VIA SUL</v>
          </cell>
          <cell r="E5164">
            <v>44408</v>
          </cell>
          <cell r="J5164">
            <v>60</v>
          </cell>
          <cell r="K5164">
            <v>23.69</v>
          </cell>
          <cell r="M5164">
            <v>131.6</v>
          </cell>
        </row>
        <row r="5165">
          <cell r="D5165" t="str">
            <v>VIA SUL</v>
          </cell>
          <cell r="E5165">
            <v>44408</v>
          </cell>
          <cell r="J5165">
            <v>49.9</v>
          </cell>
          <cell r="K5165">
            <v>21.41</v>
          </cell>
          <cell r="M5165">
            <v>118.92</v>
          </cell>
        </row>
        <row r="5166">
          <cell r="D5166" t="str">
            <v>VIA SUL</v>
          </cell>
          <cell r="E5166">
            <v>44408</v>
          </cell>
          <cell r="J5166">
            <v>49.9</v>
          </cell>
          <cell r="K5166">
            <v>21.41</v>
          </cell>
          <cell r="M5166">
            <v>118.92</v>
          </cell>
        </row>
        <row r="5167">
          <cell r="D5167" t="str">
            <v>VIA SUL</v>
          </cell>
          <cell r="E5167">
            <v>44408</v>
          </cell>
          <cell r="J5167">
            <v>50.9</v>
          </cell>
          <cell r="K5167">
            <v>21.58</v>
          </cell>
          <cell r="M5167">
            <v>119.9</v>
          </cell>
        </row>
        <row r="5168">
          <cell r="D5168" t="str">
            <v>VIA SUL</v>
          </cell>
          <cell r="E5168">
            <v>44408</v>
          </cell>
          <cell r="J5168">
            <v>60</v>
          </cell>
          <cell r="K5168">
            <v>23.38</v>
          </cell>
          <cell r="M5168">
            <v>129.9</v>
          </cell>
        </row>
        <row r="5169">
          <cell r="D5169" t="str">
            <v>VIA SUL</v>
          </cell>
          <cell r="E5169">
            <v>44408</v>
          </cell>
          <cell r="J5169">
            <v>55</v>
          </cell>
          <cell r="K5169">
            <v>22.16</v>
          </cell>
          <cell r="M5169">
            <v>123.11</v>
          </cell>
        </row>
        <row r="5170">
          <cell r="D5170" t="str">
            <v>VIA SUL</v>
          </cell>
          <cell r="E5170">
            <v>44408</v>
          </cell>
          <cell r="J5170">
            <v>56.9</v>
          </cell>
          <cell r="K5170">
            <v>22.5</v>
          </cell>
          <cell r="M5170">
            <v>125</v>
          </cell>
        </row>
        <row r="5171">
          <cell r="D5171" t="str">
            <v>VIA SUL</v>
          </cell>
          <cell r="E5171">
            <v>44408</v>
          </cell>
          <cell r="J5171">
            <v>56.9</v>
          </cell>
          <cell r="K5171">
            <v>22.5</v>
          </cell>
          <cell r="M5171">
            <v>125</v>
          </cell>
        </row>
        <row r="5172">
          <cell r="D5172" t="str">
            <v>VIA SUL</v>
          </cell>
          <cell r="E5172">
            <v>44408</v>
          </cell>
          <cell r="J5172">
            <v>69.900000000000006</v>
          </cell>
          <cell r="K5172">
            <v>25.18</v>
          </cell>
          <cell r="M5172">
            <v>139.9</v>
          </cell>
        </row>
        <row r="5173">
          <cell r="D5173" t="str">
            <v>VIA SUL</v>
          </cell>
          <cell r="E5173">
            <v>44408</v>
          </cell>
          <cell r="J5173">
            <v>69.900000000000006</v>
          </cell>
          <cell r="K5173">
            <v>25.18</v>
          </cell>
          <cell r="M5173">
            <v>139.9</v>
          </cell>
        </row>
        <row r="5174">
          <cell r="D5174" t="str">
            <v>VIA SUL</v>
          </cell>
          <cell r="E5174">
            <v>44408</v>
          </cell>
          <cell r="J5174">
            <v>53.1</v>
          </cell>
          <cell r="K5174">
            <v>22.01</v>
          </cell>
          <cell r="M5174">
            <v>119.71</v>
          </cell>
        </row>
        <row r="5175">
          <cell r="D5175" t="str">
            <v>VIA SUL</v>
          </cell>
          <cell r="E5175">
            <v>44408</v>
          </cell>
          <cell r="J5175">
            <v>59.8</v>
          </cell>
          <cell r="K5175">
            <v>23.01</v>
          </cell>
          <cell r="M5175">
            <v>127.4</v>
          </cell>
        </row>
        <row r="5176">
          <cell r="D5176" t="str">
            <v>VIA SUL</v>
          </cell>
          <cell r="E5176">
            <v>44408</v>
          </cell>
          <cell r="J5176">
            <v>49.9</v>
          </cell>
          <cell r="K5176">
            <v>21.43</v>
          </cell>
          <cell r="M5176">
            <v>115.41</v>
          </cell>
        </row>
        <row r="5177">
          <cell r="D5177" t="str">
            <v>VIA SUL</v>
          </cell>
          <cell r="E5177">
            <v>44408</v>
          </cell>
          <cell r="J5177">
            <v>32.9</v>
          </cell>
          <cell r="K5177">
            <v>16.939999999999998</v>
          </cell>
          <cell r="M5177">
            <v>93.589999999999989</v>
          </cell>
        </row>
        <row r="5178">
          <cell r="D5178" t="str">
            <v>VIA SUL</v>
          </cell>
          <cell r="E5178">
            <v>44408</v>
          </cell>
          <cell r="J5178">
            <v>69</v>
          </cell>
          <cell r="K5178">
            <v>24.68</v>
          </cell>
          <cell r="M5178">
            <v>137.06</v>
          </cell>
        </row>
        <row r="5179">
          <cell r="D5179" t="str">
            <v>VIA SUL</v>
          </cell>
          <cell r="E5179">
            <v>44408</v>
          </cell>
          <cell r="J5179">
            <v>38.72</v>
          </cell>
          <cell r="K5179">
            <v>17.96</v>
          </cell>
          <cell r="M5179">
            <v>99.8</v>
          </cell>
        </row>
        <row r="5180">
          <cell r="D5180" t="str">
            <v>VIA SUL</v>
          </cell>
          <cell r="E5180">
            <v>44408</v>
          </cell>
          <cell r="J5180">
            <v>38.799999999999997</v>
          </cell>
          <cell r="K5180">
            <v>17.96</v>
          </cell>
          <cell r="M5180">
            <v>99.8</v>
          </cell>
        </row>
        <row r="5181">
          <cell r="D5181" t="str">
            <v>VIA SUL</v>
          </cell>
          <cell r="E5181">
            <v>44408</v>
          </cell>
          <cell r="J5181">
            <v>38.799999999999997</v>
          </cell>
          <cell r="K5181">
            <v>17.96</v>
          </cell>
          <cell r="M5181">
            <v>99.8</v>
          </cell>
        </row>
        <row r="5182">
          <cell r="D5182" t="str">
            <v>VIA SUL</v>
          </cell>
          <cell r="E5182">
            <v>44408</v>
          </cell>
          <cell r="J5182">
            <v>49.9</v>
          </cell>
          <cell r="K5182">
            <v>20.99</v>
          </cell>
          <cell r="M5182">
            <v>111.95</v>
          </cell>
        </row>
        <row r="5183">
          <cell r="D5183" t="str">
            <v>VIA SUL</v>
          </cell>
          <cell r="E5183">
            <v>44408</v>
          </cell>
          <cell r="J5183">
            <v>95.8</v>
          </cell>
          <cell r="K5183">
            <v>30.37</v>
          </cell>
          <cell r="M5183">
            <v>167.22</v>
          </cell>
        </row>
        <row r="5184">
          <cell r="D5184" t="str">
            <v>VIA SUL</v>
          </cell>
          <cell r="E5184">
            <v>44408</v>
          </cell>
          <cell r="J5184">
            <v>37.5</v>
          </cell>
          <cell r="K5184">
            <v>17.010000000000002</v>
          </cell>
          <cell r="M5184">
            <v>94.55</v>
          </cell>
        </row>
        <row r="5185">
          <cell r="D5185" t="str">
            <v>VIA SUL</v>
          </cell>
          <cell r="E5185">
            <v>44408</v>
          </cell>
          <cell r="J5185">
            <v>42</v>
          </cell>
          <cell r="K5185">
            <v>17.98</v>
          </cell>
          <cell r="M5185">
            <v>99.9</v>
          </cell>
        </row>
        <row r="5186">
          <cell r="D5186" t="str">
            <v>VIA SUL</v>
          </cell>
          <cell r="E5186">
            <v>44408</v>
          </cell>
          <cell r="J5186">
            <v>42.9</v>
          </cell>
          <cell r="K5186">
            <v>17.98</v>
          </cell>
          <cell r="M5186">
            <v>99.9</v>
          </cell>
        </row>
        <row r="5187">
          <cell r="D5187" t="str">
            <v>VIA SUL</v>
          </cell>
          <cell r="E5187">
            <v>44408</v>
          </cell>
          <cell r="J5187">
            <v>42.9</v>
          </cell>
          <cell r="K5187">
            <v>17.98</v>
          </cell>
          <cell r="M5187">
            <v>99.9</v>
          </cell>
        </row>
        <row r="5188">
          <cell r="D5188" t="str">
            <v>VIA SUL</v>
          </cell>
          <cell r="E5188">
            <v>44408</v>
          </cell>
          <cell r="J5188">
            <v>42.9</v>
          </cell>
          <cell r="K5188">
            <v>17.98</v>
          </cell>
          <cell r="M5188">
            <v>99.9</v>
          </cell>
        </row>
        <row r="5189">
          <cell r="D5189" t="str">
            <v>VIA SUL</v>
          </cell>
          <cell r="E5189">
            <v>44408</v>
          </cell>
          <cell r="J5189">
            <v>30</v>
          </cell>
          <cell r="K5189">
            <v>14.97</v>
          </cell>
          <cell r="M5189">
            <v>83.1</v>
          </cell>
        </row>
        <row r="5190">
          <cell r="D5190" t="str">
            <v>VIA SUL</v>
          </cell>
          <cell r="E5190">
            <v>44408</v>
          </cell>
          <cell r="J5190">
            <v>35.9</v>
          </cell>
          <cell r="K5190">
            <v>16.18</v>
          </cell>
          <cell r="M5190">
            <v>89.9</v>
          </cell>
        </row>
        <row r="5191">
          <cell r="D5191" t="str">
            <v>VIA SUL</v>
          </cell>
          <cell r="E5191">
            <v>44408</v>
          </cell>
          <cell r="J5191">
            <v>52.9</v>
          </cell>
          <cell r="K5191">
            <v>19.78</v>
          </cell>
          <cell r="M5191">
            <v>109.9</v>
          </cell>
        </row>
        <row r="5192">
          <cell r="D5192" t="str">
            <v>VIA SUL</v>
          </cell>
          <cell r="E5192">
            <v>44408</v>
          </cell>
          <cell r="J5192">
            <v>44.9</v>
          </cell>
          <cell r="K5192">
            <v>17.98</v>
          </cell>
          <cell r="M5192">
            <v>99.9</v>
          </cell>
        </row>
        <row r="5193">
          <cell r="D5193" t="str">
            <v>VIA SUL</v>
          </cell>
          <cell r="E5193">
            <v>44408</v>
          </cell>
          <cell r="J5193">
            <v>145.80000000000001</v>
          </cell>
          <cell r="K5193">
            <v>67.5</v>
          </cell>
          <cell r="M5193">
            <v>250</v>
          </cell>
        </row>
        <row r="5194">
          <cell r="D5194" t="str">
            <v>VIA SUL</v>
          </cell>
          <cell r="E5194">
            <v>44408</v>
          </cell>
          <cell r="J5194">
            <v>49.8</v>
          </cell>
          <cell r="K5194">
            <v>18.98</v>
          </cell>
          <cell r="M5194">
            <v>105.42</v>
          </cell>
        </row>
        <row r="5195">
          <cell r="D5195" t="str">
            <v>VIA SUL</v>
          </cell>
          <cell r="E5195">
            <v>44408</v>
          </cell>
          <cell r="J5195">
            <v>50</v>
          </cell>
          <cell r="K5195">
            <v>18.989999999999998</v>
          </cell>
          <cell r="M5195">
            <v>105.51</v>
          </cell>
        </row>
        <row r="5196">
          <cell r="D5196" t="str">
            <v>VIA SUL</v>
          </cell>
          <cell r="E5196">
            <v>44408</v>
          </cell>
          <cell r="J5196">
            <v>50</v>
          </cell>
          <cell r="K5196">
            <v>18.989999999999998</v>
          </cell>
          <cell r="M5196">
            <v>105.51</v>
          </cell>
        </row>
        <row r="5197">
          <cell r="D5197" t="str">
            <v>VIA SUL</v>
          </cell>
          <cell r="E5197">
            <v>44408</v>
          </cell>
          <cell r="J5197">
            <v>66</v>
          </cell>
          <cell r="K5197">
            <v>22.5</v>
          </cell>
          <cell r="M5197">
            <v>125</v>
          </cell>
        </row>
        <row r="5198">
          <cell r="D5198" t="str">
            <v>VIA SUL</v>
          </cell>
          <cell r="E5198">
            <v>44408</v>
          </cell>
          <cell r="J5198">
            <v>66</v>
          </cell>
          <cell r="K5198">
            <v>22.5</v>
          </cell>
          <cell r="M5198">
            <v>125</v>
          </cell>
        </row>
        <row r="5199">
          <cell r="D5199" t="str">
            <v>VIA SUL</v>
          </cell>
          <cell r="E5199">
            <v>44408</v>
          </cell>
          <cell r="J5199">
            <v>66</v>
          </cell>
          <cell r="K5199">
            <v>22.5</v>
          </cell>
          <cell r="M5199">
            <v>125</v>
          </cell>
        </row>
        <row r="5200">
          <cell r="D5200" t="str">
            <v>VIA SUL</v>
          </cell>
          <cell r="E5200">
            <v>44408</v>
          </cell>
          <cell r="J5200">
            <v>66</v>
          </cell>
          <cell r="K5200">
            <v>22.5</v>
          </cell>
          <cell r="M5200">
            <v>125</v>
          </cell>
        </row>
        <row r="5201">
          <cell r="D5201" t="str">
            <v>VIA SUL</v>
          </cell>
          <cell r="E5201">
            <v>44408</v>
          </cell>
          <cell r="J5201">
            <v>24</v>
          </cell>
          <cell r="K5201">
            <v>13.18</v>
          </cell>
          <cell r="M5201">
            <v>73.2</v>
          </cell>
        </row>
        <row r="5202">
          <cell r="D5202" t="str">
            <v>VIA SUL</v>
          </cell>
          <cell r="E5202">
            <v>44408</v>
          </cell>
          <cell r="J5202">
            <v>66.900000000000006</v>
          </cell>
          <cell r="K5202">
            <v>57.56</v>
          </cell>
          <cell r="M5202">
            <v>159.9</v>
          </cell>
        </row>
        <row r="5203">
          <cell r="D5203" t="str">
            <v>VIA SUL</v>
          </cell>
          <cell r="E5203">
            <v>44408</v>
          </cell>
          <cell r="J5203">
            <v>30</v>
          </cell>
          <cell r="K5203">
            <v>14.36</v>
          </cell>
          <cell r="M5203">
            <v>79.8</v>
          </cell>
        </row>
        <row r="5204">
          <cell r="D5204" t="str">
            <v>VIA SUL</v>
          </cell>
          <cell r="E5204">
            <v>44408</v>
          </cell>
          <cell r="J5204">
            <v>29.55</v>
          </cell>
          <cell r="K5204">
            <v>14.24</v>
          </cell>
          <cell r="M5204">
            <v>79.11</v>
          </cell>
        </row>
        <row r="5205">
          <cell r="D5205" t="str">
            <v>VIA SUL</v>
          </cell>
          <cell r="E5205">
            <v>44408</v>
          </cell>
          <cell r="J5205">
            <v>36.9</v>
          </cell>
          <cell r="K5205">
            <v>15.82</v>
          </cell>
          <cell r="M5205">
            <v>87.91</v>
          </cell>
        </row>
        <row r="5206">
          <cell r="D5206" t="str">
            <v>VIA SUL</v>
          </cell>
          <cell r="E5206">
            <v>44408</v>
          </cell>
          <cell r="J5206">
            <v>38.9</v>
          </cell>
          <cell r="K5206">
            <v>16.18</v>
          </cell>
          <cell r="M5206">
            <v>89.9</v>
          </cell>
        </row>
        <row r="5207">
          <cell r="D5207" t="str">
            <v>VIA SUL</v>
          </cell>
          <cell r="E5207">
            <v>44408</v>
          </cell>
          <cell r="J5207">
            <v>38.9</v>
          </cell>
          <cell r="K5207">
            <v>16.18</v>
          </cell>
          <cell r="M5207">
            <v>89.9</v>
          </cell>
        </row>
        <row r="5208">
          <cell r="D5208" t="str">
            <v>VIA SUL</v>
          </cell>
          <cell r="E5208">
            <v>44408</v>
          </cell>
          <cell r="J5208">
            <v>47.21</v>
          </cell>
          <cell r="K5208">
            <v>17.98</v>
          </cell>
          <cell r="M5208">
            <v>99.9</v>
          </cell>
        </row>
        <row r="5209">
          <cell r="D5209" t="str">
            <v>VIA SUL</v>
          </cell>
          <cell r="E5209">
            <v>44408</v>
          </cell>
          <cell r="J5209">
            <v>27.58</v>
          </cell>
          <cell r="K5209">
            <v>13.74</v>
          </cell>
          <cell r="M5209">
            <v>76.02</v>
          </cell>
        </row>
        <row r="5210">
          <cell r="D5210" t="str">
            <v>VIA SUL</v>
          </cell>
          <cell r="E5210">
            <v>44408</v>
          </cell>
          <cell r="J5210">
            <v>55</v>
          </cell>
          <cell r="K5210">
            <v>50.36</v>
          </cell>
          <cell r="M5210">
            <v>139.9</v>
          </cell>
        </row>
        <row r="5211">
          <cell r="D5211" t="str">
            <v>VIA SUL</v>
          </cell>
          <cell r="E5211">
            <v>44408</v>
          </cell>
          <cell r="J5211">
            <v>14.100000000000001</v>
          </cell>
          <cell r="K5211">
            <v>10.670100000000001</v>
          </cell>
          <cell r="M5211">
            <v>59.31</v>
          </cell>
        </row>
        <row r="5212">
          <cell r="D5212" t="str">
            <v>VIA SUL</v>
          </cell>
          <cell r="E5212">
            <v>44408</v>
          </cell>
          <cell r="J5212">
            <v>45.32</v>
          </cell>
          <cell r="K5212">
            <v>30.63</v>
          </cell>
          <cell r="M5212">
            <v>110.06</v>
          </cell>
        </row>
        <row r="5213">
          <cell r="D5213" t="str">
            <v>VIA SUL</v>
          </cell>
          <cell r="E5213">
            <v>44408</v>
          </cell>
          <cell r="J5213">
            <v>47.8</v>
          </cell>
          <cell r="K5213">
            <v>17.96</v>
          </cell>
          <cell r="M5213">
            <v>99.8</v>
          </cell>
        </row>
        <row r="5214">
          <cell r="D5214" t="str">
            <v>VIA SUL</v>
          </cell>
          <cell r="E5214">
            <v>44408</v>
          </cell>
          <cell r="J5214">
            <v>31.5</v>
          </cell>
          <cell r="K5214">
            <v>14.38</v>
          </cell>
          <cell r="M5214">
            <v>79.900000000000006</v>
          </cell>
        </row>
        <row r="5215">
          <cell r="D5215" t="str">
            <v>VIA SUL</v>
          </cell>
          <cell r="E5215">
            <v>44408</v>
          </cell>
          <cell r="J5215">
            <v>48.36</v>
          </cell>
          <cell r="K5215">
            <v>18.55</v>
          </cell>
          <cell r="M5215">
            <v>100.28</v>
          </cell>
        </row>
        <row r="5216">
          <cell r="D5216" t="str">
            <v>VIA SUL</v>
          </cell>
          <cell r="E5216">
            <v>44408</v>
          </cell>
          <cell r="J5216">
            <v>30</v>
          </cell>
          <cell r="K5216">
            <v>13.89</v>
          </cell>
          <cell r="M5216">
            <v>77.2</v>
          </cell>
        </row>
        <row r="5217">
          <cell r="D5217" t="str">
            <v>VIA SUL</v>
          </cell>
          <cell r="E5217">
            <v>44408</v>
          </cell>
          <cell r="J5217">
            <v>31.25</v>
          </cell>
          <cell r="K5217">
            <v>35.96</v>
          </cell>
          <cell r="M5217">
            <v>99.9</v>
          </cell>
        </row>
        <row r="5218">
          <cell r="D5218" t="str">
            <v>VIA SUL</v>
          </cell>
          <cell r="E5218">
            <v>44408</v>
          </cell>
          <cell r="J5218">
            <v>29.98</v>
          </cell>
          <cell r="K5218">
            <v>13.64</v>
          </cell>
          <cell r="M5218">
            <v>75.8</v>
          </cell>
        </row>
        <row r="5219">
          <cell r="D5219" t="str">
            <v>VIA SUL</v>
          </cell>
          <cell r="E5219">
            <v>44408</v>
          </cell>
          <cell r="J5219">
            <v>57.56</v>
          </cell>
          <cell r="K5219">
            <v>50.36</v>
          </cell>
          <cell r="M5219">
            <v>139.9</v>
          </cell>
        </row>
        <row r="5220">
          <cell r="D5220" t="str">
            <v>VIA SUL</v>
          </cell>
          <cell r="E5220">
            <v>44408</v>
          </cell>
          <cell r="J5220">
            <v>17.399999999999999</v>
          </cell>
          <cell r="K5220">
            <v>10.8</v>
          </cell>
          <cell r="M5220">
            <v>59.98</v>
          </cell>
        </row>
        <row r="5221">
          <cell r="D5221" t="str">
            <v>VIA SUL</v>
          </cell>
          <cell r="E5221">
            <v>44408</v>
          </cell>
          <cell r="J5221">
            <v>42</v>
          </cell>
          <cell r="K5221">
            <v>16.18</v>
          </cell>
          <cell r="M5221">
            <v>89.91</v>
          </cell>
        </row>
        <row r="5222">
          <cell r="D5222" t="str">
            <v>VIA SUL</v>
          </cell>
          <cell r="E5222">
            <v>44408</v>
          </cell>
          <cell r="J5222">
            <v>17.8</v>
          </cell>
          <cell r="K5222">
            <v>10.76</v>
          </cell>
          <cell r="M5222">
            <v>59.8</v>
          </cell>
        </row>
        <row r="5223">
          <cell r="D5223" t="str">
            <v>VIA SUL</v>
          </cell>
          <cell r="E5223">
            <v>44408</v>
          </cell>
          <cell r="J5223">
            <v>26.4</v>
          </cell>
          <cell r="K5223">
            <v>12.6</v>
          </cell>
          <cell r="M5223">
            <v>70</v>
          </cell>
        </row>
        <row r="5224">
          <cell r="D5224" t="str">
            <v>VIA SUL</v>
          </cell>
          <cell r="E5224">
            <v>44408</v>
          </cell>
          <cell r="J5224">
            <v>250</v>
          </cell>
          <cell r="K5224">
            <v>61.44</v>
          </cell>
          <cell r="M5224">
            <v>341.34999999999997</v>
          </cell>
        </row>
        <row r="5225">
          <cell r="D5225" t="str">
            <v>VIA SUL</v>
          </cell>
          <cell r="E5225">
            <v>44408</v>
          </cell>
          <cell r="J5225">
            <v>72.900000000000006</v>
          </cell>
          <cell r="K5225">
            <v>22.5</v>
          </cell>
          <cell r="M5225">
            <v>125</v>
          </cell>
        </row>
        <row r="5226">
          <cell r="D5226" t="str">
            <v>VIA SUL</v>
          </cell>
          <cell r="E5226">
            <v>44408</v>
          </cell>
          <cell r="J5226">
            <v>59.9</v>
          </cell>
          <cell r="K5226">
            <v>50.32</v>
          </cell>
          <cell r="M5226">
            <v>139.69</v>
          </cell>
        </row>
        <row r="5227">
          <cell r="D5227" t="str">
            <v>VIA SUL</v>
          </cell>
          <cell r="E5227">
            <v>44408</v>
          </cell>
          <cell r="J5227">
            <v>44.9</v>
          </cell>
          <cell r="K5227">
            <v>16.48</v>
          </cell>
          <cell r="M5227">
            <v>90.78</v>
          </cell>
        </row>
        <row r="5228">
          <cell r="D5228" t="str">
            <v>VIA SUL</v>
          </cell>
          <cell r="E5228">
            <v>44408</v>
          </cell>
          <cell r="J5228">
            <v>19.8</v>
          </cell>
          <cell r="K5228">
            <v>10.8</v>
          </cell>
          <cell r="M5228">
            <v>59.99</v>
          </cell>
        </row>
        <row r="5229">
          <cell r="D5229" t="str">
            <v>VIA SUL</v>
          </cell>
          <cell r="E5229">
            <v>44408</v>
          </cell>
          <cell r="J5229">
            <v>19.8</v>
          </cell>
          <cell r="K5229">
            <v>10.8</v>
          </cell>
          <cell r="M5229">
            <v>59.99</v>
          </cell>
        </row>
        <row r="5230">
          <cell r="D5230" t="str">
            <v>VIA SUL</v>
          </cell>
          <cell r="E5230">
            <v>44408</v>
          </cell>
          <cell r="J5230">
            <v>28</v>
          </cell>
          <cell r="K5230">
            <v>12.58</v>
          </cell>
          <cell r="M5230">
            <v>69.900000000000006</v>
          </cell>
        </row>
        <row r="5231">
          <cell r="D5231" t="str">
            <v>VIA SUL</v>
          </cell>
          <cell r="E5231">
            <v>44408</v>
          </cell>
          <cell r="J5231">
            <v>19.899999999999999</v>
          </cell>
          <cell r="K5231">
            <v>10.78</v>
          </cell>
          <cell r="M5231">
            <v>59.9</v>
          </cell>
        </row>
        <row r="5232">
          <cell r="D5232" t="str">
            <v>VIA SUL</v>
          </cell>
          <cell r="E5232">
            <v>44408</v>
          </cell>
          <cell r="J5232">
            <v>42.9</v>
          </cell>
          <cell r="K5232">
            <v>15.82</v>
          </cell>
          <cell r="M5232">
            <v>87.91</v>
          </cell>
        </row>
        <row r="5233">
          <cell r="D5233" t="str">
            <v>VIA SUL</v>
          </cell>
          <cell r="E5233">
            <v>44408</v>
          </cell>
          <cell r="J5233">
            <v>52.9</v>
          </cell>
          <cell r="K5233">
            <v>17.989999999999998</v>
          </cell>
          <cell r="M5233">
            <v>99.95</v>
          </cell>
        </row>
        <row r="5234">
          <cell r="D5234" t="str">
            <v>VIA SUL</v>
          </cell>
          <cell r="E5234">
            <v>44408</v>
          </cell>
          <cell r="J5234">
            <v>19.2</v>
          </cell>
          <cell r="K5234">
            <v>10.48</v>
          </cell>
          <cell r="M5234">
            <v>58.2</v>
          </cell>
        </row>
        <row r="5235">
          <cell r="D5235" t="str">
            <v>VIA SUL</v>
          </cell>
          <cell r="E5235">
            <v>44408</v>
          </cell>
          <cell r="J5235">
            <v>32</v>
          </cell>
          <cell r="K5235">
            <v>13.27</v>
          </cell>
          <cell r="M5235">
            <v>73.66</v>
          </cell>
        </row>
        <row r="5236">
          <cell r="D5236" t="str">
            <v>VIA SUL</v>
          </cell>
          <cell r="E5236">
            <v>44408</v>
          </cell>
          <cell r="J5236">
            <v>29</v>
          </cell>
          <cell r="K5236">
            <v>12.58</v>
          </cell>
          <cell r="M5236">
            <v>69.900000000000006</v>
          </cell>
        </row>
        <row r="5237">
          <cell r="D5237" t="str">
            <v>VIA SUL</v>
          </cell>
          <cell r="E5237">
            <v>44408</v>
          </cell>
          <cell r="J5237">
            <v>30</v>
          </cell>
          <cell r="K5237">
            <v>12.57</v>
          </cell>
          <cell r="M5237">
            <v>69.819999999999993</v>
          </cell>
        </row>
        <row r="5238">
          <cell r="D5238" t="str">
            <v>VIA SUL</v>
          </cell>
          <cell r="E5238">
            <v>44408</v>
          </cell>
          <cell r="J5238">
            <v>30</v>
          </cell>
          <cell r="K5238">
            <v>12.51</v>
          </cell>
          <cell r="M5238">
            <v>69.510000000000005</v>
          </cell>
        </row>
        <row r="5239">
          <cell r="D5239" t="str">
            <v>VIA SUL</v>
          </cell>
          <cell r="E5239">
            <v>44408</v>
          </cell>
          <cell r="J5239">
            <v>38.72</v>
          </cell>
          <cell r="K5239">
            <v>14.36</v>
          </cell>
          <cell r="M5239">
            <v>79.8</v>
          </cell>
        </row>
        <row r="5240">
          <cell r="D5240" t="str">
            <v>VIA SUL</v>
          </cell>
          <cell r="E5240">
            <v>44408</v>
          </cell>
          <cell r="J5240">
            <v>42.9</v>
          </cell>
          <cell r="K5240">
            <v>15.28</v>
          </cell>
          <cell r="M5240">
            <v>84.62</v>
          </cell>
        </row>
        <row r="5241">
          <cell r="D5241" t="str">
            <v>VIA SUL</v>
          </cell>
          <cell r="E5241">
            <v>44408</v>
          </cell>
          <cell r="J5241">
            <v>23.9</v>
          </cell>
          <cell r="K5241">
            <v>10.78</v>
          </cell>
          <cell r="M5241">
            <v>59.9</v>
          </cell>
        </row>
        <row r="5242">
          <cell r="D5242" t="str">
            <v>VIA SUL</v>
          </cell>
          <cell r="E5242">
            <v>44408</v>
          </cell>
          <cell r="J5242">
            <v>22.5</v>
          </cell>
          <cell r="K5242">
            <v>10.379999999999999</v>
          </cell>
          <cell r="M5242">
            <v>57.72</v>
          </cell>
        </row>
        <row r="5243">
          <cell r="D5243" t="str">
            <v>VIA SUL</v>
          </cell>
          <cell r="E5243">
            <v>44408</v>
          </cell>
          <cell r="J5243">
            <v>14.52</v>
          </cell>
          <cell r="K5243">
            <v>8.64</v>
          </cell>
          <cell r="M5243">
            <v>47.86</v>
          </cell>
        </row>
        <row r="5244">
          <cell r="D5244" t="str">
            <v>VIA SUL</v>
          </cell>
          <cell r="E5244">
            <v>44408</v>
          </cell>
          <cell r="J5244">
            <v>35.9</v>
          </cell>
          <cell r="K5244">
            <v>13.41</v>
          </cell>
          <cell r="M5244">
            <v>73.97</v>
          </cell>
        </row>
        <row r="5245">
          <cell r="D5245" t="str">
            <v>VIA SUL</v>
          </cell>
          <cell r="E5245">
            <v>44408</v>
          </cell>
          <cell r="J5245">
            <v>19.899999999999999</v>
          </cell>
          <cell r="K5245">
            <v>9.6999999999999993</v>
          </cell>
          <cell r="M5245">
            <v>53.91</v>
          </cell>
        </row>
        <row r="5246">
          <cell r="D5246" t="str">
            <v>VIA SUL</v>
          </cell>
          <cell r="E5246">
            <v>44408</v>
          </cell>
          <cell r="J5246">
            <v>29.8</v>
          </cell>
          <cell r="K5246">
            <v>11.84</v>
          </cell>
          <cell r="M5246">
            <v>65.8</v>
          </cell>
        </row>
        <row r="5247">
          <cell r="D5247" t="str">
            <v>VIA SUL</v>
          </cell>
          <cell r="E5247">
            <v>44408</v>
          </cell>
          <cell r="J5247">
            <v>79</v>
          </cell>
          <cell r="K5247">
            <v>22.5</v>
          </cell>
          <cell r="M5247">
            <v>125</v>
          </cell>
        </row>
        <row r="5248">
          <cell r="D5248" t="str">
            <v>VIA SUL</v>
          </cell>
          <cell r="E5248">
            <v>44408</v>
          </cell>
          <cell r="J5248">
            <v>23.5</v>
          </cell>
          <cell r="K5248">
            <v>10.169999999999998</v>
          </cell>
          <cell r="M5248">
            <v>56.25</v>
          </cell>
        </row>
        <row r="5249">
          <cell r="D5249" t="str">
            <v>VIA SUL</v>
          </cell>
          <cell r="E5249">
            <v>44408</v>
          </cell>
          <cell r="J5249">
            <v>26.9</v>
          </cell>
          <cell r="K5249">
            <v>10.78</v>
          </cell>
          <cell r="M5249">
            <v>59.9</v>
          </cell>
        </row>
        <row r="5250">
          <cell r="D5250" t="str">
            <v>VIA SUL</v>
          </cell>
          <cell r="E5250">
            <v>44408</v>
          </cell>
          <cell r="J5250">
            <v>19.399999999999999</v>
          </cell>
          <cell r="K5250">
            <v>8.98</v>
          </cell>
          <cell r="M5250">
            <v>49.9</v>
          </cell>
        </row>
        <row r="5251">
          <cell r="D5251" t="str">
            <v>VIA SUL</v>
          </cell>
          <cell r="E5251">
            <v>44408</v>
          </cell>
          <cell r="J5251">
            <v>19.899999999999999</v>
          </cell>
          <cell r="K5251">
            <v>8.98</v>
          </cell>
          <cell r="M5251">
            <v>49.9</v>
          </cell>
        </row>
        <row r="5252">
          <cell r="D5252" t="str">
            <v>VIA SUL</v>
          </cell>
          <cell r="E5252">
            <v>44408</v>
          </cell>
          <cell r="J5252">
            <v>20</v>
          </cell>
          <cell r="K5252">
            <v>9</v>
          </cell>
          <cell r="M5252">
            <v>50</v>
          </cell>
        </row>
        <row r="5253">
          <cell r="D5253" t="str">
            <v>VIA SUL</v>
          </cell>
          <cell r="E5253">
            <v>44408</v>
          </cell>
          <cell r="J5253">
            <v>20</v>
          </cell>
          <cell r="K5253">
            <v>9</v>
          </cell>
          <cell r="M5253">
            <v>50</v>
          </cell>
        </row>
        <row r="5254">
          <cell r="D5254" t="str">
            <v>VIA SUL</v>
          </cell>
          <cell r="E5254">
            <v>44408</v>
          </cell>
          <cell r="J5254">
            <v>28.6</v>
          </cell>
          <cell r="K5254">
            <v>10.76</v>
          </cell>
          <cell r="M5254">
            <v>59.8</v>
          </cell>
        </row>
        <row r="5255">
          <cell r="D5255" t="str">
            <v>VIA SUL</v>
          </cell>
          <cell r="E5255">
            <v>44408</v>
          </cell>
          <cell r="J5255">
            <v>28.6</v>
          </cell>
          <cell r="K5255">
            <v>10.76</v>
          </cell>
          <cell r="M5255">
            <v>59.8</v>
          </cell>
        </row>
        <row r="5256">
          <cell r="D5256" t="str">
            <v>VIA SUL</v>
          </cell>
          <cell r="E5256">
            <v>44408</v>
          </cell>
          <cell r="J5256">
            <v>12.74</v>
          </cell>
          <cell r="K5256">
            <v>7.18</v>
          </cell>
          <cell r="M5256">
            <v>39.9</v>
          </cell>
        </row>
        <row r="5257">
          <cell r="D5257" t="str">
            <v>VIA SUL</v>
          </cell>
          <cell r="E5257">
            <v>44408</v>
          </cell>
          <cell r="J5257">
            <v>9.4</v>
          </cell>
          <cell r="K5257">
            <v>6.3</v>
          </cell>
          <cell r="M5257">
            <v>35.020000000000003</v>
          </cell>
        </row>
        <row r="5258">
          <cell r="D5258" t="str">
            <v>VIA SUL</v>
          </cell>
          <cell r="E5258">
            <v>44408</v>
          </cell>
          <cell r="J5258">
            <v>13.5</v>
          </cell>
          <cell r="K5258">
            <v>7.16</v>
          </cell>
          <cell r="M5258">
            <v>39.799999999999997</v>
          </cell>
        </row>
        <row r="5259">
          <cell r="D5259" t="str">
            <v>VIA SUL</v>
          </cell>
          <cell r="E5259">
            <v>44408</v>
          </cell>
          <cell r="J5259">
            <v>13.9</v>
          </cell>
          <cell r="K5259">
            <v>7.18</v>
          </cell>
          <cell r="M5259">
            <v>39.9</v>
          </cell>
        </row>
        <row r="5260">
          <cell r="D5260" t="str">
            <v>VIA SUL</v>
          </cell>
          <cell r="E5260">
            <v>44408</v>
          </cell>
          <cell r="J5260">
            <v>59.9</v>
          </cell>
          <cell r="K5260">
            <v>19.37</v>
          </cell>
          <cell r="M5260">
            <v>97.93</v>
          </cell>
        </row>
        <row r="5261">
          <cell r="D5261" t="str">
            <v>VIA SUL</v>
          </cell>
          <cell r="E5261">
            <v>44408</v>
          </cell>
          <cell r="J5261">
            <v>54.9</v>
          </cell>
          <cell r="K5261">
            <v>49.84</v>
          </cell>
          <cell r="M5261">
            <v>122.86</v>
          </cell>
        </row>
        <row r="5262">
          <cell r="D5262" t="str">
            <v>VIA SUL</v>
          </cell>
          <cell r="E5262">
            <v>44408</v>
          </cell>
          <cell r="J5262">
            <v>31</v>
          </cell>
          <cell r="K5262">
            <v>11.04</v>
          </cell>
          <cell r="M5262">
            <v>60.11</v>
          </cell>
        </row>
        <row r="5263">
          <cell r="D5263" t="str">
            <v>VIA SUL</v>
          </cell>
          <cell r="E5263">
            <v>44408</v>
          </cell>
          <cell r="J5263">
            <v>47.52</v>
          </cell>
          <cell r="K5263">
            <v>14.36</v>
          </cell>
          <cell r="M5263">
            <v>79.8</v>
          </cell>
        </row>
        <row r="5264">
          <cell r="D5264" t="str">
            <v>VIA SUL</v>
          </cell>
          <cell r="E5264">
            <v>44408</v>
          </cell>
          <cell r="J5264">
            <v>15</v>
          </cell>
          <cell r="K5264">
            <v>7.18</v>
          </cell>
          <cell r="M5264">
            <v>39.9</v>
          </cell>
        </row>
        <row r="5265">
          <cell r="D5265" t="str">
            <v>VIA SUL</v>
          </cell>
          <cell r="E5265">
            <v>44408</v>
          </cell>
          <cell r="J5265">
            <v>15</v>
          </cell>
          <cell r="K5265">
            <v>7.18</v>
          </cell>
          <cell r="M5265">
            <v>39.9</v>
          </cell>
        </row>
        <row r="5266">
          <cell r="D5266" t="str">
            <v>VIA SUL</v>
          </cell>
          <cell r="E5266">
            <v>44408</v>
          </cell>
          <cell r="J5266">
            <v>15</v>
          </cell>
          <cell r="K5266">
            <v>7.18</v>
          </cell>
          <cell r="M5266">
            <v>39.9</v>
          </cell>
        </row>
        <row r="5267">
          <cell r="D5267" t="str">
            <v>VIA SUL</v>
          </cell>
          <cell r="E5267">
            <v>44408</v>
          </cell>
          <cell r="J5267">
            <v>15</v>
          </cell>
          <cell r="K5267">
            <v>7.18</v>
          </cell>
          <cell r="M5267">
            <v>39.9</v>
          </cell>
        </row>
        <row r="5268">
          <cell r="D5268" t="str">
            <v>VIA SUL</v>
          </cell>
          <cell r="E5268">
            <v>44408</v>
          </cell>
          <cell r="J5268">
            <v>15</v>
          </cell>
          <cell r="K5268">
            <v>7.18</v>
          </cell>
          <cell r="M5268">
            <v>39.9</v>
          </cell>
        </row>
        <row r="5269">
          <cell r="D5269" t="str">
            <v>VIA SUL</v>
          </cell>
          <cell r="E5269">
            <v>44408</v>
          </cell>
          <cell r="J5269">
            <v>15</v>
          </cell>
          <cell r="K5269">
            <v>7.18</v>
          </cell>
          <cell r="M5269">
            <v>39.9</v>
          </cell>
        </row>
        <row r="5270">
          <cell r="D5270" t="str">
            <v>VIA SUL</v>
          </cell>
          <cell r="E5270">
            <v>44408</v>
          </cell>
          <cell r="J5270">
            <v>19.899999999999999</v>
          </cell>
          <cell r="K5270">
            <v>8.1</v>
          </cell>
          <cell r="M5270">
            <v>45</v>
          </cell>
        </row>
        <row r="5271">
          <cell r="D5271" t="str">
            <v>VIA SUL</v>
          </cell>
          <cell r="E5271">
            <v>44408</v>
          </cell>
          <cell r="J5271">
            <v>15.9</v>
          </cell>
          <cell r="K5271">
            <v>7.18</v>
          </cell>
          <cell r="M5271">
            <v>39.9</v>
          </cell>
        </row>
        <row r="5272">
          <cell r="D5272" t="str">
            <v>VIA SUL</v>
          </cell>
          <cell r="E5272">
            <v>44408</v>
          </cell>
          <cell r="J5272">
            <v>15.9</v>
          </cell>
          <cell r="K5272">
            <v>7.18</v>
          </cell>
          <cell r="M5272">
            <v>39.9</v>
          </cell>
        </row>
        <row r="5273">
          <cell r="D5273" t="str">
            <v>VIA SUL</v>
          </cell>
          <cell r="E5273">
            <v>44408</v>
          </cell>
          <cell r="J5273">
            <v>15.9</v>
          </cell>
          <cell r="K5273">
            <v>7.18</v>
          </cell>
          <cell r="M5273">
            <v>39.9</v>
          </cell>
        </row>
        <row r="5274">
          <cell r="D5274" t="str">
            <v>VIA SUL</v>
          </cell>
          <cell r="E5274">
            <v>44408</v>
          </cell>
          <cell r="J5274">
            <v>16</v>
          </cell>
          <cell r="K5274">
            <v>7.16</v>
          </cell>
          <cell r="M5274">
            <v>39.799999999999997</v>
          </cell>
        </row>
        <row r="5275">
          <cell r="D5275" t="str">
            <v>VIA SUL</v>
          </cell>
          <cell r="E5275">
            <v>44408</v>
          </cell>
          <cell r="J5275">
            <v>20</v>
          </cell>
          <cell r="K5275">
            <v>8.01</v>
          </cell>
          <cell r="M5275">
            <v>44.5</v>
          </cell>
        </row>
        <row r="5276">
          <cell r="D5276" t="str">
            <v>VIA SUL</v>
          </cell>
          <cell r="E5276">
            <v>44408</v>
          </cell>
          <cell r="J5276">
            <v>8.9</v>
          </cell>
          <cell r="K5276">
            <v>5.38</v>
          </cell>
          <cell r="M5276">
            <v>29.9</v>
          </cell>
        </row>
        <row r="5277">
          <cell r="D5277" t="str">
            <v>VIA SUL</v>
          </cell>
          <cell r="E5277">
            <v>44408</v>
          </cell>
          <cell r="J5277">
            <v>16</v>
          </cell>
          <cell r="K5277">
            <v>6.8</v>
          </cell>
          <cell r="M5277">
            <v>37.82</v>
          </cell>
        </row>
        <row r="5278">
          <cell r="D5278" t="str">
            <v>VIA SUL</v>
          </cell>
          <cell r="E5278">
            <v>44408</v>
          </cell>
          <cell r="J5278">
            <v>22</v>
          </cell>
          <cell r="K5278">
            <v>8.08</v>
          </cell>
          <cell r="M5278">
            <v>44.91</v>
          </cell>
        </row>
        <row r="5279">
          <cell r="D5279" t="str">
            <v>VIA SUL</v>
          </cell>
          <cell r="E5279">
            <v>44408</v>
          </cell>
          <cell r="J5279">
            <v>100</v>
          </cell>
          <cell r="K5279">
            <v>25.18</v>
          </cell>
          <cell r="M5279">
            <v>139.9</v>
          </cell>
        </row>
        <row r="5280">
          <cell r="D5280" t="str">
            <v>VIA SUL</v>
          </cell>
          <cell r="E5280">
            <v>44408</v>
          </cell>
          <cell r="J5280">
            <v>100</v>
          </cell>
          <cell r="K5280">
            <v>25.18</v>
          </cell>
          <cell r="M5280">
            <v>139.9</v>
          </cell>
        </row>
        <row r="5281">
          <cell r="D5281" t="str">
            <v>VIA SUL</v>
          </cell>
          <cell r="E5281">
            <v>44408</v>
          </cell>
          <cell r="J5281">
            <v>11</v>
          </cell>
          <cell r="K5281">
            <v>5.36</v>
          </cell>
          <cell r="M5281">
            <v>29.8</v>
          </cell>
        </row>
        <row r="5282">
          <cell r="D5282" t="str">
            <v>VIA SUL</v>
          </cell>
          <cell r="E5282">
            <v>44408</v>
          </cell>
          <cell r="J5282">
            <v>7.26</v>
          </cell>
          <cell r="K5282">
            <v>4.5</v>
          </cell>
          <cell r="M5282">
            <v>25</v>
          </cell>
        </row>
        <row r="5283">
          <cell r="D5283" t="str">
            <v>VIA SUL</v>
          </cell>
          <cell r="E5283">
            <v>44408</v>
          </cell>
          <cell r="J5283">
            <v>8.9</v>
          </cell>
          <cell r="K5283">
            <v>4.84</v>
          </cell>
          <cell r="M5283">
            <v>26.91</v>
          </cell>
        </row>
        <row r="5284">
          <cell r="D5284" t="str">
            <v>VIA SUL</v>
          </cell>
          <cell r="E5284">
            <v>44408</v>
          </cell>
          <cell r="J5284">
            <v>9</v>
          </cell>
          <cell r="K5284">
            <v>4.87</v>
          </cell>
          <cell r="M5284">
            <v>26.74</v>
          </cell>
        </row>
        <row r="5285">
          <cell r="D5285" t="str">
            <v>VIA SUL</v>
          </cell>
          <cell r="E5285">
            <v>44408</v>
          </cell>
          <cell r="J5285">
            <v>12</v>
          </cell>
          <cell r="K5285">
            <v>5.38</v>
          </cell>
          <cell r="M5285">
            <v>29.9</v>
          </cell>
        </row>
        <row r="5286">
          <cell r="D5286" t="str">
            <v>VIA SUL</v>
          </cell>
          <cell r="E5286">
            <v>44408</v>
          </cell>
          <cell r="J5286">
            <v>14.100000000000001</v>
          </cell>
          <cell r="K5286">
            <v>5.8299000000000003</v>
          </cell>
          <cell r="M5286">
            <v>32.22</v>
          </cell>
        </row>
        <row r="5287">
          <cell r="D5287" t="str">
            <v>VIA SUL</v>
          </cell>
          <cell r="E5287">
            <v>44408</v>
          </cell>
          <cell r="J5287">
            <v>14.9</v>
          </cell>
          <cell r="K5287">
            <v>5.92</v>
          </cell>
          <cell r="M5287">
            <v>32.9</v>
          </cell>
        </row>
        <row r="5288">
          <cell r="D5288" t="str">
            <v>VIA SUL</v>
          </cell>
          <cell r="E5288">
            <v>44408</v>
          </cell>
          <cell r="J5288">
            <v>9.4</v>
          </cell>
          <cell r="K5288">
            <v>4.68</v>
          </cell>
          <cell r="M5288">
            <v>25.7</v>
          </cell>
        </row>
        <row r="5289">
          <cell r="D5289" t="str">
            <v>VIA SUL</v>
          </cell>
          <cell r="E5289">
            <v>44408</v>
          </cell>
          <cell r="J5289">
            <v>19.07</v>
          </cell>
          <cell r="K5289">
            <v>6.46</v>
          </cell>
          <cell r="M5289">
            <v>35.909999999999997</v>
          </cell>
        </row>
        <row r="5290">
          <cell r="D5290" t="str">
            <v>VIA SUL</v>
          </cell>
          <cell r="E5290">
            <v>44408</v>
          </cell>
          <cell r="J5290">
            <v>9.4</v>
          </cell>
          <cell r="K5290">
            <v>4.1900000000000004</v>
          </cell>
          <cell r="M5290">
            <v>23.26</v>
          </cell>
        </row>
        <row r="5291">
          <cell r="D5291" t="str">
            <v>VIA SUL</v>
          </cell>
          <cell r="E5291">
            <v>44408</v>
          </cell>
          <cell r="J5291">
            <v>10.89</v>
          </cell>
          <cell r="K5291">
            <v>4.5</v>
          </cell>
          <cell r="M5291">
            <v>25</v>
          </cell>
        </row>
        <row r="5292">
          <cell r="D5292" t="str">
            <v>VIA SUL</v>
          </cell>
          <cell r="E5292">
            <v>44408</v>
          </cell>
          <cell r="J5292">
            <v>6.75</v>
          </cell>
          <cell r="K5292">
            <v>3.58</v>
          </cell>
          <cell r="M5292">
            <v>19.899999999999999</v>
          </cell>
        </row>
        <row r="5293">
          <cell r="D5293" t="str">
            <v>VIA SUL</v>
          </cell>
          <cell r="E5293">
            <v>44408</v>
          </cell>
          <cell r="J5293">
            <v>7</v>
          </cell>
          <cell r="K5293">
            <v>3.58</v>
          </cell>
          <cell r="M5293">
            <v>19.899999999999999</v>
          </cell>
        </row>
        <row r="5294">
          <cell r="D5294" t="str">
            <v>VIA SUL</v>
          </cell>
          <cell r="E5294">
            <v>44408</v>
          </cell>
          <cell r="J5294">
            <v>9</v>
          </cell>
          <cell r="K5294">
            <v>4.3099999999999996</v>
          </cell>
          <cell r="M5294">
            <v>22.51</v>
          </cell>
        </row>
        <row r="5295">
          <cell r="D5295" t="str">
            <v>VIA SUL</v>
          </cell>
          <cell r="E5295">
            <v>44408</v>
          </cell>
          <cell r="J5295">
            <v>7.9</v>
          </cell>
          <cell r="K5295">
            <v>3.58</v>
          </cell>
          <cell r="M5295">
            <v>19.899999999999999</v>
          </cell>
        </row>
        <row r="5296">
          <cell r="D5296" t="str">
            <v>VIA SUL</v>
          </cell>
          <cell r="E5296">
            <v>44408</v>
          </cell>
          <cell r="J5296">
            <v>8.5</v>
          </cell>
          <cell r="K5296">
            <v>3.6</v>
          </cell>
          <cell r="M5296">
            <v>20</v>
          </cell>
        </row>
        <row r="5297">
          <cell r="D5297" t="str">
            <v>VIA SUL</v>
          </cell>
          <cell r="E5297">
            <v>44408</v>
          </cell>
          <cell r="J5297">
            <v>9.35</v>
          </cell>
          <cell r="K5297">
            <v>3.6</v>
          </cell>
          <cell r="M5297">
            <v>19.989999999999998</v>
          </cell>
        </row>
        <row r="5298">
          <cell r="D5298" t="str">
            <v>VIA SUL</v>
          </cell>
          <cell r="E5298">
            <v>44408</v>
          </cell>
          <cell r="J5298">
            <v>9.9</v>
          </cell>
          <cell r="K5298">
            <v>3.58</v>
          </cell>
          <cell r="M5298">
            <v>19.899999999999999</v>
          </cell>
        </row>
        <row r="5299">
          <cell r="D5299" t="str">
            <v>VIA SUL</v>
          </cell>
          <cell r="E5299">
            <v>44408</v>
          </cell>
          <cell r="J5299">
            <v>9.9</v>
          </cell>
          <cell r="K5299">
            <v>3.58</v>
          </cell>
          <cell r="M5299">
            <v>19.899999999999999</v>
          </cell>
        </row>
        <row r="5300">
          <cell r="D5300" t="str">
            <v>VIA SUL</v>
          </cell>
          <cell r="E5300">
            <v>44408</v>
          </cell>
          <cell r="J5300">
            <v>3.9</v>
          </cell>
          <cell r="K5300">
            <v>2.16</v>
          </cell>
          <cell r="M5300">
            <v>12</v>
          </cell>
        </row>
        <row r="5301">
          <cell r="D5301" t="str">
            <v>VIA SUL</v>
          </cell>
          <cell r="E5301">
            <v>44408</v>
          </cell>
          <cell r="J5301">
            <v>9.68</v>
          </cell>
          <cell r="K5301">
            <v>3.59</v>
          </cell>
          <cell r="M5301">
            <v>18.64</v>
          </cell>
        </row>
        <row r="5302">
          <cell r="D5302" t="str">
            <v>VIA SUL</v>
          </cell>
          <cell r="E5302">
            <v>44408</v>
          </cell>
          <cell r="J5302">
            <v>9.9</v>
          </cell>
          <cell r="K5302">
            <v>3.22</v>
          </cell>
          <cell r="M5302">
            <v>17.91</v>
          </cell>
        </row>
        <row r="5303">
          <cell r="D5303" t="str">
            <v>VIA SUL</v>
          </cell>
          <cell r="E5303">
            <v>44408</v>
          </cell>
          <cell r="J5303">
            <v>66.900000000000006</v>
          </cell>
          <cell r="K5303">
            <v>21.59</v>
          </cell>
          <cell r="M5303">
            <v>89.95</v>
          </cell>
        </row>
        <row r="5304">
          <cell r="D5304" t="str">
            <v>VIA SUL</v>
          </cell>
          <cell r="E5304">
            <v>44408</v>
          </cell>
          <cell r="J5304">
            <v>0</v>
          </cell>
          <cell r="K5304">
            <v>0</v>
          </cell>
          <cell r="M5304">
            <v>0</v>
          </cell>
        </row>
        <row r="5305">
          <cell r="D5305" t="str">
            <v>VIA SUL</v>
          </cell>
          <cell r="E5305">
            <v>44408</v>
          </cell>
          <cell r="J5305">
            <v>0</v>
          </cell>
          <cell r="K5305">
            <v>0</v>
          </cell>
          <cell r="M5305">
            <v>0</v>
          </cell>
        </row>
        <row r="5306">
          <cell r="D5306" t="str">
            <v>VIA SUL</v>
          </cell>
          <cell r="E5306">
            <v>44408</v>
          </cell>
          <cell r="J5306">
            <v>0</v>
          </cell>
          <cell r="K5306">
            <v>0</v>
          </cell>
          <cell r="M5306">
            <v>0</v>
          </cell>
        </row>
        <row r="5307">
          <cell r="D5307" t="str">
            <v>VIA SUL</v>
          </cell>
          <cell r="E5307">
            <v>44408</v>
          </cell>
          <cell r="J5307">
            <v>0</v>
          </cell>
          <cell r="K5307">
            <v>0</v>
          </cell>
          <cell r="M5307">
            <v>0</v>
          </cell>
        </row>
        <row r="5308">
          <cell r="D5308" t="str">
            <v>VIA SUL</v>
          </cell>
          <cell r="E5308">
            <v>44408</v>
          </cell>
          <cell r="J5308">
            <v>0</v>
          </cell>
          <cell r="K5308">
            <v>0</v>
          </cell>
          <cell r="M5308">
            <v>0</v>
          </cell>
        </row>
        <row r="5309">
          <cell r="D5309" t="str">
            <v>VIA SUL</v>
          </cell>
          <cell r="E5309">
            <v>44408</v>
          </cell>
          <cell r="J5309">
            <v>0</v>
          </cell>
          <cell r="K5309">
            <v>0</v>
          </cell>
          <cell r="M5309">
            <v>0</v>
          </cell>
        </row>
        <row r="5310">
          <cell r="D5310" t="str">
            <v>VIA SUL</v>
          </cell>
          <cell r="E5310">
            <v>44408</v>
          </cell>
          <cell r="J5310">
            <v>58.9</v>
          </cell>
          <cell r="K5310">
            <v>42.87</v>
          </cell>
          <cell r="M5310">
            <v>89.86</v>
          </cell>
        </row>
        <row r="5311">
          <cell r="D5311" t="str">
            <v>VIA SUL</v>
          </cell>
          <cell r="E5311">
            <v>44408</v>
          </cell>
          <cell r="J5311">
            <v>-19.579999999999998</v>
          </cell>
          <cell r="K5311">
            <v>0</v>
          </cell>
          <cell r="M5311">
            <v>-49.9</v>
          </cell>
        </row>
        <row r="5312">
          <cell r="D5312" t="str">
            <v>VIA SUL</v>
          </cell>
          <cell r="E5312">
            <v>44408</v>
          </cell>
          <cell r="J5312">
            <v>-30.9</v>
          </cell>
          <cell r="K5312">
            <v>0</v>
          </cell>
          <cell r="M5312">
            <v>-80.91</v>
          </cell>
        </row>
        <row r="5313">
          <cell r="D5313" t="str">
            <v>VIA SUL</v>
          </cell>
          <cell r="E5313">
            <v>44408</v>
          </cell>
          <cell r="J5313">
            <v>-72.900000000000006</v>
          </cell>
          <cell r="K5313">
            <v>0</v>
          </cell>
          <cell r="M5313">
            <v>-125</v>
          </cell>
        </row>
        <row r="5314">
          <cell r="D5314" t="str">
            <v>VIA SUL</v>
          </cell>
          <cell r="E5314">
            <v>44408</v>
          </cell>
          <cell r="J5314">
            <v>-66</v>
          </cell>
          <cell r="K5314">
            <v>0</v>
          </cell>
          <cell r="M5314">
            <v>-125</v>
          </cell>
        </row>
        <row r="5315">
          <cell r="D5315" t="str">
            <v>VIA SUL</v>
          </cell>
          <cell r="E5315">
            <v>44408</v>
          </cell>
          <cell r="J5315">
            <v>-56.9</v>
          </cell>
          <cell r="K5315">
            <v>0</v>
          </cell>
          <cell r="M5315">
            <v>-125</v>
          </cell>
        </row>
        <row r="5316">
          <cell r="D5316" t="str">
            <v>VIA SUL</v>
          </cell>
          <cell r="E5316">
            <v>44408</v>
          </cell>
          <cell r="J5316">
            <v>-52.15</v>
          </cell>
          <cell r="K5316">
            <v>0</v>
          </cell>
          <cell r="M5316">
            <v>-129.9</v>
          </cell>
        </row>
        <row r="5317">
          <cell r="D5317" t="str">
            <v>VIA SUL</v>
          </cell>
          <cell r="E5317">
            <v>44408</v>
          </cell>
          <cell r="J5317">
            <v>-51.2</v>
          </cell>
          <cell r="K5317">
            <v>0</v>
          </cell>
          <cell r="M5317">
            <v>-129.9</v>
          </cell>
        </row>
        <row r="5318">
          <cell r="D5318" t="str">
            <v>VIA SUL</v>
          </cell>
          <cell r="E5318">
            <v>44408</v>
          </cell>
          <cell r="J5318">
            <v>-53.11</v>
          </cell>
          <cell r="K5318">
            <v>23.38</v>
          </cell>
          <cell r="M5318">
            <v>-129.9</v>
          </cell>
        </row>
        <row r="5319">
          <cell r="D5319" t="str">
            <v>VIA SUL</v>
          </cell>
          <cell r="E5319">
            <v>44408</v>
          </cell>
          <cell r="J5319">
            <v>1477.3000000000002</v>
          </cell>
          <cell r="K5319">
            <v>341.64049999999997</v>
          </cell>
          <cell r="M5319">
            <v>1698.3000000000002</v>
          </cell>
        </row>
        <row r="5320">
          <cell r="D5320" t="str">
            <v>VIA SUL</v>
          </cell>
          <cell r="E5320">
            <v>44408</v>
          </cell>
          <cell r="J5320">
            <v>-99.9</v>
          </cell>
          <cell r="K5320">
            <v>0</v>
          </cell>
          <cell r="M5320">
            <v>-239.9</v>
          </cell>
        </row>
        <row r="5321">
          <cell r="D5321" t="str">
            <v>CONCEITO</v>
          </cell>
          <cell r="E5321">
            <v>44439</v>
          </cell>
          <cell r="J5321">
            <v>10560</v>
          </cell>
          <cell r="K5321">
            <v>5147.68</v>
          </cell>
          <cell r="M5321">
            <v>27273.600000000002</v>
          </cell>
        </row>
        <row r="5322">
          <cell r="D5322" t="str">
            <v>CONCEITO</v>
          </cell>
          <cell r="E5322">
            <v>44439</v>
          </cell>
          <cell r="J5322">
            <v>8069.9000000000005</v>
          </cell>
          <cell r="K5322">
            <v>4445.2726000000002</v>
          </cell>
          <cell r="M5322">
            <v>23449.17</v>
          </cell>
        </row>
        <row r="5323">
          <cell r="D5323" t="str">
            <v>CONCEITO</v>
          </cell>
          <cell r="E5323">
            <v>44439</v>
          </cell>
          <cell r="J5323">
            <v>5287.5</v>
          </cell>
          <cell r="K5323">
            <v>3532.6424999999999</v>
          </cell>
          <cell r="M5323">
            <v>17631</v>
          </cell>
        </row>
        <row r="5324">
          <cell r="D5324" t="str">
            <v>CONCEITO</v>
          </cell>
          <cell r="E5324">
            <v>44439</v>
          </cell>
          <cell r="J5324">
            <v>5478</v>
          </cell>
          <cell r="K5324">
            <v>2836.1016999999997</v>
          </cell>
          <cell r="M5324">
            <v>14004.589999999998</v>
          </cell>
        </row>
        <row r="5325">
          <cell r="D5325" t="str">
            <v>CONCEITO</v>
          </cell>
          <cell r="E5325">
            <v>44439</v>
          </cell>
          <cell r="J5325">
            <v>2467.5</v>
          </cell>
          <cell r="K5325">
            <v>1433.8905</v>
          </cell>
          <cell r="M5325">
            <v>7589.05</v>
          </cell>
        </row>
        <row r="5326">
          <cell r="D5326" t="str">
            <v>CONCEITO</v>
          </cell>
          <cell r="E5326">
            <v>44439</v>
          </cell>
          <cell r="J5326">
            <v>2237.2000000000003</v>
          </cell>
          <cell r="K5326">
            <v>1324.4503999999999</v>
          </cell>
          <cell r="M5326">
            <v>6398</v>
          </cell>
        </row>
        <row r="5327">
          <cell r="D5327" t="str">
            <v>CONCEITO</v>
          </cell>
          <cell r="E5327">
            <v>44439</v>
          </cell>
          <cell r="J5327">
            <v>2336.1</v>
          </cell>
          <cell r="K5327">
            <v>1219.4988000000001</v>
          </cell>
          <cell r="M5327">
            <v>6210.3600000000006</v>
          </cell>
        </row>
        <row r="5328">
          <cell r="D5328" t="str">
            <v>CONCEITO</v>
          </cell>
          <cell r="E5328">
            <v>44439</v>
          </cell>
          <cell r="J5328">
            <v>1518</v>
          </cell>
          <cell r="K5328">
            <v>929.83</v>
          </cell>
          <cell r="M5328">
            <v>4919.42</v>
          </cell>
        </row>
        <row r="5329">
          <cell r="D5329" t="str">
            <v>CONCEITO</v>
          </cell>
          <cell r="E5329">
            <v>44439</v>
          </cell>
          <cell r="J5329">
            <v>444</v>
          </cell>
          <cell r="K5329">
            <v>522.78039999999999</v>
          </cell>
          <cell r="M5329">
            <v>2896.36</v>
          </cell>
        </row>
        <row r="5330">
          <cell r="D5330" t="str">
            <v>CONCEITO</v>
          </cell>
          <cell r="E5330">
            <v>44439</v>
          </cell>
          <cell r="J5330">
            <v>1716</v>
          </cell>
          <cell r="K5330">
            <v>837.08039999999994</v>
          </cell>
          <cell r="M5330">
            <v>4441.84</v>
          </cell>
        </row>
        <row r="5331">
          <cell r="D5331" t="str">
            <v>CONCEITO</v>
          </cell>
          <cell r="E5331">
            <v>44439</v>
          </cell>
          <cell r="J5331">
            <v>1118.4000000000001</v>
          </cell>
          <cell r="K5331">
            <v>845</v>
          </cell>
          <cell r="M5331">
            <v>3491.68</v>
          </cell>
        </row>
        <row r="5332">
          <cell r="D5332" t="str">
            <v>CONCEITO</v>
          </cell>
          <cell r="E5332">
            <v>44439</v>
          </cell>
          <cell r="J5332">
            <v>1826.96</v>
          </cell>
          <cell r="K5332">
            <v>865.28860000000009</v>
          </cell>
          <cell r="M5332">
            <v>4179.13</v>
          </cell>
        </row>
        <row r="5333">
          <cell r="D5333" t="str">
            <v>CONCEITO</v>
          </cell>
          <cell r="E5333">
            <v>44439</v>
          </cell>
          <cell r="J5333">
            <v>720</v>
          </cell>
          <cell r="K5333">
            <v>487.79999999999995</v>
          </cell>
          <cell r="M5333">
            <v>2691.84</v>
          </cell>
        </row>
        <row r="5334">
          <cell r="D5334" t="str">
            <v>CONCEITO</v>
          </cell>
          <cell r="E5334">
            <v>44439</v>
          </cell>
          <cell r="J5334">
            <v>1256.3000000000002</v>
          </cell>
          <cell r="K5334">
            <v>576.56010000000003</v>
          </cell>
          <cell r="M5334">
            <v>3202.29</v>
          </cell>
        </row>
        <row r="5335">
          <cell r="D5335" t="str">
            <v>CONCEITO</v>
          </cell>
          <cell r="E5335">
            <v>44439</v>
          </cell>
          <cell r="J5335">
            <v>600</v>
          </cell>
          <cell r="K5335">
            <v>433.33</v>
          </cell>
          <cell r="M5335">
            <v>2180.4</v>
          </cell>
        </row>
        <row r="5336">
          <cell r="D5336" t="str">
            <v>CONCEITO</v>
          </cell>
          <cell r="E5336">
            <v>44439</v>
          </cell>
          <cell r="J5336">
            <v>846.6400000000001</v>
          </cell>
          <cell r="K5336">
            <v>490.80040000000002</v>
          </cell>
          <cell r="M5336">
            <v>2448.91</v>
          </cell>
        </row>
        <row r="5337">
          <cell r="D5337" t="str">
            <v>CONCEITO</v>
          </cell>
          <cell r="E5337">
            <v>44439</v>
          </cell>
          <cell r="J5337">
            <v>649</v>
          </cell>
          <cell r="K5337">
            <v>520.51</v>
          </cell>
          <cell r="M5337">
            <v>2226.8000000000002</v>
          </cell>
        </row>
        <row r="5338">
          <cell r="D5338" t="str">
            <v>CONCEITO</v>
          </cell>
          <cell r="E5338">
            <v>44439</v>
          </cell>
          <cell r="J5338">
            <v>1098.9000000000001</v>
          </cell>
          <cell r="K5338">
            <v>561.0308</v>
          </cell>
          <cell r="M5338">
            <v>2704.46</v>
          </cell>
        </row>
        <row r="5339">
          <cell r="D5339" t="str">
            <v>CONCEITO</v>
          </cell>
          <cell r="E5339">
            <v>44439</v>
          </cell>
          <cell r="J5339">
            <v>1247.68</v>
          </cell>
          <cell r="K5339">
            <v>549.2704</v>
          </cell>
          <cell r="M5339">
            <v>2820.44</v>
          </cell>
        </row>
        <row r="5340">
          <cell r="D5340" t="str">
            <v>CONCEITO</v>
          </cell>
          <cell r="E5340">
            <v>44439</v>
          </cell>
          <cell r="J5340">
            <v>480</v>
          </cell>
          <cell r="K5340">
            <v>319.87040000000002</v>
          </cell>
          <cell r="M5340">
            <v>1753.6</v>
          </cell>
        </row>
        <row r="5341">
          <cell r="D5341" t="str">
            <v>CONCEITO</v>
          </cell>
          <cell r="E5341">
            <v>44439</v>
          </cell>
          <cell r="J5341">
            <v>995.79</v>
          </cell>
          <cell r="K5341">
            <v>474.89930000000004</v>
          </cell>
          <cell r="M5341">
            <v>2379.75</v>
          </cell>
        </row>
        <row r="5342">
          <cell r="D5342" t="str">
            <v>CONCEITO</v>
          </cell>
          <cell r="E5342">
            <v>44439</v>
          </cell>
          <cell r="J5342">
            <v>658.9</v>
          </cell>
          <cell r="K5342">
            <v>354.64000000000004</v>
          </cell>
          <cell r="M5342">
            <v>1806.3100000000002</v>
          </cell>
        </row>
        <row r="5343">
          <cell r="D5343" t="str">
            <v>CONCEITO</v>
          </cell>
          <cell r="E5343">
            <v>44439</v>
          </cell>
          <cell r="J5343">
            <v>719.2</v>
          </cell>
          <cell r="K5343">
            <v>330.63040000000001</v>
          </cell>
          <cell r="M5343">
            <v>1834.08</v>
          </cell>
        </row>
        <row r="5344">
          <cell r="D5344" t="str">
            <v>CONCEITO</v>
          </cell>
          <cell r="E5344">
            <v>44439</v>
          </cell>
          <cell r="J5344">
            <v>784</v>
          </cell>
          <cell r="K5344">
            <v>346.21440000000001</v>
          </cell>
          <cell r="M5344">
            <v>1889.44</v>
          </cell>
        </row>
        <row r="5345">
          <cell r="D5345" t="str">
            <v>CONCEITO</v>
          </cell>
          <cell r="E5345">
            <v>44439</v>
          </cell>
          <cell r="J5345">
            <v>843.7</v>
          </cell>
          <cell r="K5345">
            <v>347.83969999999999</v>
          </cell>
          <cell r="M5345">
            <v>1928.2900000000002</v>
          </cell>
        </row>
        <row r="5346">
          <cell r="D5346" t="str">
            <v>CONCEITO</v>
          </cell>
          <cell r="E5346">
            <v>44439</v>
          </cell>
          <cell r="J5346">
            <v>863.40000000000009</v>
          </cell>
          <cell r="K5346">
            <v>434.41950000000003</v>
          </cell>
          <cell r="M5346">
            <v>1967.3999999999999</v>
          </cell>
        </row>
        <row r="5347">
          <cell r="D5347" t="str">
            <v>CONCEITO</v>
          </cell>
          <cell r="E5347">
            <v>44439</v>
          </cell>
          <cell r="J5347">
            <v>111</v>
          </cell>
          <cell r="K5347">
            <v>162.6113</v>
          </cell>
          <cell r="M5347">
            <v>900.58</v>
          </cell>
        </row>
        <row r="5348">
          <cell r="D5348" t="str">
            <v>CONCEITO</v>
          </cell>
          <cell r="E5348">
            <v>44439</v>
          </cell>
          <cell r="J5348">
            <v>672</v>
          </cell>
          <cell r="K5348">
            <v>283.09980000000002</v>
          </cell>
          <cell r="M5348">
            <v>1571.8200000000002</v>
          </cell>
        </row>
        <row r="5349">
          <cell r="D5349" t="str">
            <v>CONCEITO</v>
          </cell>
          <cell r="E5349">
            <v>44439</v>
          </cell>
          <cell r="J5349">
            <v>360</v>
          </cell>
          <cell r="K5349">
            <v>321.79020000000003</v>
          </cell>
          <cell r="M5349">
            <v>1282.02</v>
          </cell>
        </row>
        <row r="5350">
          <cell r="D5350" t="str">
            <v>CONCEITO</v>
          </cell>
          <cell r="E5350">
            <v>44439</v>
          </cell>
          <cell r="J5350">
            <v>719</v>
          </cell>
          <cell r="K5350">
            <v>287.24</v>
          </cell>
          <cell r="M5350">
            <v>1587</v>
          </cell>
        </row>
        <row r="5351">
          <cell r="D5351" t="str">
            <v>CONCEITO</v>
          </cell>
          <cell r="E5351">
            <v>44439</v>
          </cell>
          <cell r="J5351">
            <v>394.8</v>
          </cell>
          <cell r="K5351">
            <v>198.90360000000001</v>
          </cell>
          <cell r="M5351">
            <v>1099.56</v>
          </cell>
        </row>
        <row r="5352">
          <cell r="D5352" t="str">
            <v>CONCEITO</v>
          </cell>
          <cell r="E5352">
            <v>44439</v>
          </cell>
          <cell r="J5352">
            <v>200</v>
          </cell>
          <cell r="K5352">
            <v>151.38999999999999</v>
          </cell>
          <cell r="M5352">
            <v>840.88</v>
          </cell>
        </row>
        <row r="5353">
          <cell r="D5353" t="str">
            <v>CONCEITO</v>
          </cell>
          <cell r="E5353">
            <v>44439</v>
          </cell>
          <cell r="J5353">
            <v>528</v>
          </cell>
          <cell r="K5353">
            <v>248.22050000000002</v>
          </cell>
          <cell r="M5353">
            <v>1227.3799999999999</v>
          </cell>
        </row>
        <row r="5354">
          <cell r="D5354" t="str">
            <v>CONCEITO</v>
          </cell>
          <cell r="E5354">
            <v>44439</v>
          </cell>
          <cell r="J5354">
            <v>311.60000000000002</v>
          </cell>
          <cell r="K5354">
            <v>222.68</v>
          </cell>
          <cell r="M5354">
            <v>977.24</v>
          </cell>
        </row>
        <row r="5355">
          <cell r="D5355" t="str">
            <v>CONCEITO</v>
          </cell>
          <cell r="E5355">
            <v>44439</v>
          </cell>
          <cell r="J5355">
            <v>498.20000000000005</v>
          </cell>
          <cell r="K5355">
            <v>207.26179999999999</v>
          </cell>
          <cell r="M5355">
            <v>1147.98</v>
          </cell>
        </row>
        <row r="5356">
          <cell r="D5356" t="str">
            <v>CONCEITO</v>
          </cell>
          <cell r="E5356">
            <v>44439</v>
          </cell>
          <cell r="J5356">
            <v>440</v>
          </cell>
          <cell r="K5356">
            <v>181.52</v>
          </cell>
          <cell r="M5356">
            <v>1005.28</v>
          </cell>
        </row>
        <row r="5357">
          <cell r="D5357" t="str">
            <v>CONCEITO</v>
          </cell>
          <cell r="E5357">
            <v>44439</v>
          </cell>
          <cell r="J5357">
            <v>180</v>
          </cell>
          <cell r="K5357">
            <v>118.77000000000001</v>
          </cell>
          <cell r="M5357">
            <v>659.43000000000006</v>
          </cell>
        </row>
        <row r="5358">
          <cell r="D5358" t="str">
            <v>CONCEITO</v>
          </cell>
          <cell r="E5358">
            <v>44439</v>
          </cell>
          <cell r="J5358">
            <v>362.82</v>
          </cell>
          <cell r="K5358">
            <v>187.99020000000002</v>
          </cell>
          <cell r="M5358">
            <v>901.26</v>
          </cell>
        </row>
        <row r="5359">
          <cell r="D5359" t="str">
            <v>CONCEITO</v>
          </cell>
          <cell r="E5359">
            <v>44439</v>
          </cell>
          <cell r="J5359">
            <v>244.4</v>
          </cell>
          <cell r="K5359">
            <v>123.19840000000001</v>
          </cell>
          <cell r="M5359">
            <v>680.68</v>
          </cell>
        </row>
        <row r="5360">
          <cell r="D5360" t="str">
            <v>CONCEITO</v>
          </cell>
          <cell r="E5360">
            <v>44439</v>
          </cell>
          <cell r="J5360">
            <v>419.40000000000003</v>
          </cell>
          <cell r="K5360">
            <v>160.62</v>
          </cell>
          <cell r="M5360">
            <v>891.42</v>
          </cell>
        </row>
        <row r="5361">
          <cell r="D5361" t="str">
            <v>CONCEITO</v>
          </cell>
          <cell r="E5361">
            <v>44439</v>
          </cell>
          <cell r="J5361">
            <v>440</v>
          </cell>
          <cell r="K5361">
            <v>164.4896</v>
          </cell>
          <cell r="M5361">
            <v>911.44</v>
          </cell>
        </row>
        <row r="5362">
          <cell r="D5362" t="str">
            <v>CONCEITO</v>
          </cell>
          <cell r="E5362">
            <v>44439</v>
          </cell>
          <cell r="J5362">
            <v>128.04</v>
          </cell>
          <cell r="K5362">
            <v>93.220200000000006</v>
          </cell>
          <cell r="M5362">
            <v>511.43999999999994</v>
          </cell>
        </row>
        <row r="5363">
          <cell r="D5363" t="str">
            <v>CONCEITO</v>
          </cell>
          <cell r="E5363">
            <v>44439</v>
          </cell>
          <cell r="J5363">
            <v>287.35000000000002</v>
          </cell>
          <cell r="K5363">
            <v>125.91</v>
          </cell>
          <cell r="M5363">
            <v>699.55</v>
          </cell>
        </row>
        <row r="5364">
          <cell r="D5364" t="str">
            <v>CONCEITO</v>
          </cell>
          <cell r="E5364">
            <v>44439</v>
          </cell>
          <cell r="J5364">
            <v>483</v>
          </cell>
          <cell r="K5364">
            <v>162.7801</v>
          </cell>
          <cell r="M5364">
            <v>896.9799999999999</v>
          </cell>
        </row>
        <row r="5365">
          <cell r="D5365" t="str">
            <v>CONCEITO</v>
          </cell>
          <cell r="E5365">
            <v>44439</v>
          </cell>
          <cell r="J5365">
            <v>287.60000000000002</v>
          </cell>
          <cell r="K5365">
            <v>116.97</v>
          </cell>
          <cell r="M5365">
            <v>648</v>
          </cell>
        </row>
        <row r="5366">
          <cell r="D5366" t="str">
            <v>CONCEITO</v>
          </cell>
          <cell r="E5366">
            <v>44439</v>
          </cell>
          <cell r="J5366">
            <v>341.28</v>
          </cell>
          <cell r="K5366">
            <v>170.58</v>
          </cell>
          <cell r="M5366">
            <v>745.6</v>
          </cell>
        </row>
        <row r="5367">
          <cell r="D5367" t="str">
            <v>CONCEITO</v>
          </cell>
          <cell r="E5367">
            <v>44439</v>
          </cell>
          <cell r="J5367">
            <v>1380</v>
          </cell>
          <cell r="K5367">
            <v>354.13</v>
          </cell>
          <cell r="M5367">
            <v>1966</v>
          </cell>
        </row>
        <row r="5368">
          <cell r="D5368" t="str">
            <v>CONCEITO</v>
          </cell>
          <cell r="E5368">
            <v>44439</v>
          </cell>
          <cell r="J5368">
            <v>225</v>
          </cell>
          <cell r="K5368">
            <v>202.17000000000002</v>
          </cell>
          <cell r="M5368">
            <v>647.81999999999994</v>
          </cell>
        </row>
        <row r="5369">
          <cell r="D5369" t="str">
            <v>CONCEITO</v>
          </cell>
          <cell r="E5369">
            <v>44439</v>
          </cell>
          <cell r="J5369">
            <v>149.69999999999999</v>
          </cell>
          <cell r="K5369">
            <v>77.58</v>
          </cell>
          <cell r="M5369">
            <v>430.91999999999996</v>
          </cell>
        </row>
        <row r="5370">
          <cell r="D5370" t="str">
            <v>CONCEITO</v>
          </cell>
          <cell r="E5370">
            <v>44439</v>
          </cell>
          <cell r="J5370">
            <v>199.6</v>
          </cell>
          <cell r="K5370">
            <v>123.47</v>
          </cell>
          <cell r="M5370">
            <v>525.6</v>
          </cell>
        </row>
        <row r="5371">
          <cell r="D5371" t="str">
            <v>CONCEITO</v>
          </cell>
          <cell r="E5371">
            <v>44439</v>
          </cell>
          <cell r="J5371">
            <v>170.7</v>
          </cell>
          <cell r="K5371">
            <v>81.960000000000008</v>
          </cell>
          <cell r="M5371">
            <v>454.08000000000004</v>
          </cell>
        </row>
        <row r="5372">
          <cell r="D5372" t="str">
            <v>CONCEITO</v>
          </cell>
          <cell r="E5372">
            <v>44439</v>
          </cell>
          <cell r="J5372">
            <v>231.76</v>
          </cell>
          <cell r="K5372">
            <v>93.81</v>
          </cell>
          <cell r="M5372">
            <v>519.44000000000005</v>
          </cell>
        </row>
        <row r="5373">
          <cell r="D5373" t="str">
            <v>CONCEITO</v>
          </cell>
          <cell r="E5373">
            <v>44439</v>
          </cell>
          <cell r="J5373">
            <v>211.6</v>
          </cell>
          <cell r="K5373">
            <v>87.29</v>
          </cell>
          <cell r="M5373">
            <v>481.56</v>
          </cell>
        </row>
        <row r="5374">
          <cell r="D5374" t="str">
            <v>CONCEITO</v>
          </cell>
          <cell r="E5374">
            <v>44439</v>
          </cell>
          <cell r="J5374">
            <v>384</v>
          </cell>
          <cell r="K5374">
            <v>125.3104</v>
          </cell>
          <cell r="M5374">
            <v>688.24</v>
          </cell>
        </row>
        <row r="5375">
          <cell r="D5375" t="str">
            <v>CONCEITO</v>
          </cell>
          <cell r="E5375">
            <v>44439</v>
          </cell>
          <cell r="J5375">
            <v>264.5</v>
          </cell>
          <cell r="K5375">
            <v>96.679999999999993</v>
          </cell>
          <cell r="M5375">
            <v>535.65</v>
          </cell>
        </row>
        <row r="5376">
          <cell r="D5376" t="str">
            <v>CONCEITO</v>
          </cell>
          <cell r="E5376">
            <v>44439</v>
          </cell>
          <cell r="J5376">
            <v>143.9</v>
          </cell>
          <cell r="K5376">
            <v>68.38</v>
          </cell>
          <cell r="M5376">
            <v>379.9</v>
          </cell>
        </row>
        <row r="5377">
          <cell r="D5377" t="str">
            <v>CONCEITO</v>
          </cell>
          <cell r="E5377">
            <v>44439</v>
          </cell>
          <cell r="J5377">
            <v>138.6</v>
          </cell>
          <cell r="K5377">
            <v>64.63</v>
          </cell>
          <cell r="M5377">
            <v>358.9</v>
          </cell>
        </row>
        <row r="5378">
          <cell r="D5378" t="str">
            <v>CONCEITO</v>
          </cell>
          <cell r="E5378">
            <v>44439</v>
          </cell>
          <cell r="J5378">
            <v>183.3</v>
          </cell>
          <cell r="K5378">
            <v>74.369100000000003</v>
          </cell>
          <cell r="M5378">
            <v>411.45000000000005</v>
          </cell>
        </row>
        <row r="5379">
          <cell r="D5379" t="str">
            <v>CONCEITO</v>
          </cell>
          <cell r="E5379">
            <v>44439</v>
          </cell>
          <cell r="J5379">
            <v>153.63</v>
          </cell>
          <cell r="K5379">
            <v>67.340100000000007</v>
          </cell>
          <cell r="M5379">
            <v>374.1</v>
          </cell>
        </row>
        <row r="5380">
          <cell r="D5380" t="str">
            <v>CONCEITO</v>
          </cell>
          <cell r="E5380">
            <v>44439</v>
          </cell>
          <cell r="J5380">
            <v>161.69999999999999</v>
          </cell>
          <cell r="K5380">
            <v>69.140100000000004</v>
          </cell>
          <cell r="M5380">
            <v>382.95000000000005</v>
          </cell>
        </row>
        <row r="5381">
          <cell r="D5381" t="str">
            <v>CONCEITO</v>
          </cell>
          <cell r="E5381">
            <v>44439</v>
          </cell>
          <cell r="J5381">
            <v>171</v>
          </cell>
          <cell r="K5381">
            <v>70.56989999999999</v>
          </cell>
          <cell r="M5381">
            <v>390.03</v>
          </cell>
        </row>
        <row r="5382">
          <cell r="D5382" t="str">
            <v>CONCEITO</v>
          </cell>
          <cell r="E5382">
            <v>44439</v>
          </cell>
          <cell r="J5382">
            <v>50</v>
          </cell>
          <cell r="K5382">
            <v>43.18</v>
          </cell>
          <cell r="M5382">
            <v>239.9</v>
          </cell>
        </row>
        <row r="5383">
          <cell r="D5383" t="str">
            <v>CONCEITO</v>
          </cell>
          <cell r="E5383">
            <v>44439</v>
          </cell>
          <cell r="J5383">
            <v>201.04</v>
          </cell>
          <cell r="K5383">
            <v>103.96</v>
          </cell>
          <cell r="M5383">
            <v>446.4</v>
          </cell>
        </row>
        <row r="5384">
          <cell r="D5384" t="str">
            <v>CONCEITO</v>
          </cell>
          <cell r="E5384">
            <v>44439</v>
          </cell>
          <cell r="J5384">
            <v>65</v>
          </cell>
          <cell r="K5384">
            <v>44.8</v>
          </cell>
          <cell r="M5384">
            <v>248.43</v>
          </cell>
        </row>
        <row r="5385">
          <cell r="D5385" t="str">
            <v>CONCEITO</v>
          </cell>
          <cell r="E5385">
            <v>44439</v>
          </cell>
          <cell r="J5385">
            <v>118.2</v>
          </cell>
          <cell r="K5385">
            <v>56.46</v>
          </cell>
          <cell r="M5385">
            <v>312.56</v>
          </cell>
        </row>
        <row r="5386">
          <cell r="D5386" t="str">
            <v>CONCEITO</v>
          </cell>
          <cell r="E5386">
            <v>44439</v>
          </cell>
          <cell r="J5386">
            <v>374.5</v>
          </cell>
          <cell r="K5386">
            <v>111.85000000000001</v>
          </cell>
          <cell r="M5386">
            <v>621.30000000000007</v>
          </cell>
        </row>
        <row r="5387">
          <cell r="D5387" t="str">
            <v>CONCEITO</v>
          </cell>
          <cell r="E5387">
            <v>44439</v>
          </cell>
          <cell r="J5387">
            <v>206.70000000000002</v>
          </cell>
          <cell r="K5387">
            <v>77.810099999999991</v>
          </cell>
          <cell r="M5387">
            <v>415.83000000000004</v>
          </cell>
        </row>
        <row r="5388">
          <cell r="D5388" t="str">
            <v>CONCEITO</v>
          </cell>
          <cell r="E5388">
            <v>44439</v>
          </cell>
          <cell r="J5388">
            <v>203.70000000000002</v>
          </cell>
          <cell r="K5388">
            <v>73.4499</v>
          </cell>
          <cell r="M5388">
            <v>406.5</v>
          </cell>
        </row>
        <row r="5389">
          <cell r="D5389" t="str">
            <v>CONCEITO</v>
          </cell>
          <cell r="E5389">
            <v>44439</v>
          </cell>
          <cell r="J5389">
            <v>133.80000000000001</v>
          </cell>
          <cell r="K5389">
            <v>57.49</v>
          </cell>
          <cell r="M5389">
            <v>319.42</v>
          </cell>
        </row>
        <row r="5390">
          <cell r="D5390" t="str">
            <v>CONCEITO</v>
          </cell>
          <cell r="E5390">
            <v>44439</v>
          </cell>
          <cell r="J5390">
            <v>85.5</v>
          </cell>
          <cell r="K5390">
            <v>46.829300000000003</v>
          </cell>
          <cell r="M5390">
            <v>259.54000000000002</v>
          </cell>
        </row>
        <row r="5391">
          <cell r="D5391" t="str">
            <v>CONCEITO</v>
          </cell>
          <cell r="E5391">
            <v>44439</v>
          </cell>
          <cell r="J5391">
            <v>143.80000000000001</v>
          </cell>
          <cell r="K5391">
            <v>59.45</v>
          </cell>
          <cell r="M5391">
            <v>329.88</v>
          </cell>
        </row>
        <row r="5392">
          <cell r="D5392" t="str">
            <v>CONCEITO</v>
          </cell>
          <cell r="E5392">
            <v>44439</v>
          </cell>
          <cell r="J5392">
            <v>194.70000000000002</v>
          </cell>
          <cell r="K5392">
            <v>70.629899999999992</v>
          </cell>
          <cell r="M5392">
            <v>391.74</v>
          </cell>
        </row>
        <row r="5393">
          <cell r="D5393" t="str">
            <v>CONCEITO</v>
          </cell>
          <cell r="E5393">
            <v>44439</v>
          </cell>
          <cell r="J5393">
            <v>246.04</v>
          </cell>
          <cell r="K5393">
            <v>83.89</v>
          </cell>
          <cell r="M5393">
            <v>454.68</v>
          </cell>
        </row>
        <row r="5394">
          <cell r="D5394" t="str">
            <v>CONCEITO</v>
          </cell>
          <cell r="E5394">
            <v>44439</v>
          </cell>
          <cell r="J5394">
            <v>218</v>
          </cell>
          <cell r="K5394">
            <v>75.349999999999994</v>
          </cell>
          <cell r="M5394">
            <v>415.48</v>
          </cell>
        </row>
        <row r="5395">
          <cell r="D5395" t="str">
            <v>CONCEITO</v>
          </cell>
          <cell r="E5395">
            <v>44439</v>
          </cell>
          <cell r="J5395">
            <v>149.69999999999999</v>
          </cell>
          <cell r="K5395">
            <v>59.859899999999996</v>
          </cell>
          <cell r="M5395">
            <v>330.36</v>
          </cell>
        </row>
        <row r="5396">
          <cell r="D5396" t="str">
            <v>CONCEITO</v>
          </cell>
          <cell r="E5396">
            <v>44439</v>
          </cell>
          <cell r="J5396">
            <v>109.8</v>
          </cell>
          <cell r="K5396">
            <v>50.36</v>
          </cell>
          <cell r="M5396">
            <v>279.8</v>
          </cell>
        </row>
        <row r="5397">
          <cell r="D5397" t="str">
            <v>CONCEITO</v>
          </cell>
          <cell r="E5397">
            <v>44439</v>
          </cell>
          <cell r="J5397">
            <v>166.5</v>
          </cell>
          <cell r="K5397">
            <v>63.099900000000005</v>
          </cell>
          <cell r="M5397">
            <v>348.71999999999997</v>
          </cell>
        </row>
        <row r="5398">
          <cell r="D5398" t="str">
            <v>CONCEITO</v>
          </cell>
          <cell r="E5398">
            <v>44439</v>
          </cell>
          <cell r="J5398">
            <v>264.5</v>
          </cell>
          <cell r="K5398">
            <v>108.48</v>
          </cell>
          <cell r="M5398">
            <v>491.9</v>
          </cell>
        </row>
        <row r="5399">
          <cell r="D5399" t="str">
            <v>CONCEITO</v>
          </cell>
          <cell r="E5399">
            <v>44439</v>
          </cell>
          <cell r="J5399">
            <v>50</v>
          </cell>
          <cell r="K5399">
            <v>36.729999999999997</v>
          </cell>
          <cell r="M5399">
            <v>203.83</v>
          </cell>
        </row>
        <row r="5400">
          <cell r="D5400" t="str">
            <v>CONCEITO</v>
          </cell>
          <cell r="E5400">
            <v>44439</v>
          </cell>
          <cell r="J5400">
            <v>96</v>
          </cell>
          <cell r="K5400">
            <v>46.59</v>
          </cell>
          <cell r="M5400">
            <v>258.82</v>
          </cell>
        </row>
        <row r="5401">
          <cell r="D5401" t="str">
            <v>CONCEITO</v>
          </cell>
          <cell r="E5401">
            <v>44439</v>
          </cell>
          <cell r="J5401">
            <v>150</v>
          </cell>
          <cell r="K5401">
            <v>58.44</v>
          </cell>
          <cell r="M5401">
            <v>324.65999999999997</v>
          </cell>
        </row>
        <row r="5402">
          <cell r="D5402" t="str">
            <v>CONCEITO</v>
          </cell>
          <cell r="E5402">
            <v>44439</v>
          </cell>
          <cell r="J5402">
            <v>87.8</v>
          </cell>
          <cell r="K5402">
            <v>44.18</v>
          </cell>
          <cell r="M5402">
            <v>243.8</v>
          </cell>
        </row>
        <row r="5403">
          <cell r="D5403" t="str">
            <v>CONCEITO</v>
          </cell>
          <cell r="E5403">
            <v>44439</v>
          </cell>
          <cell r="J5403">
            <v>126.9</v>
          </cell>
          <cell r="K5403">
            <v>52.261200000000002</v>
          </cell>
          <cell r="M5403">
            <v>289.71000000000004</v>
          </cell>
        </row>
        <row r="5404">
          <cell r="D5404" t="str">
            <v>CONCEITO</v>
          </cell>
          <cell r="E5404">
            <v>44439</v>
          </cell>
          <cell r="J5404">
            <v>65</v>
          </cell>
          <cell r="K5404">
            <v>38.08</v>
          </cell>
          <cell r="M5404">
            <v>211.17</v>
          </cell>
        </row>
        <row r="5405">
          <cell r="D5405" t="str">
            <v>CONCEITO</v>
          </cell>
          <cell r="E5405">
            <v>44439</v>
          </cell>
          <cell r="J5405">
            <v>621</v>
          </cell>
          <cell r="K5405">
            <v>159.94980000000001</v>
          </cell>
          <cell r="M5405">
            <v>888.30000000000007</v>
          </cell>
        </row>
        <row r="5406">
          <cell r="D5406" t="str">
            <v>CONCEITO</v>
          </cell>
          <cell r="E5406">
            <v>44439</v>
          </cell>
          <cell r="J5406">
            <v>129.80000000000001</v>
          </cell>
          <cell r="K5406">
            <v>51.8</v>
          </cell>
          <cell r="M5406">
            <v>287.82</v>
          </cell>
        </row>
        <row r="5407">
          <cell r="D5407" t="str">
            <v>CONCEITO</v>
          </cell>
          <cell r="E5407">
            <v>44439</v>
          </cell>
          <cell r="J5407">
            <v>66</v>
          </cell>
          <cell r="K5407">
            <v>37.82</v>
          </cell>
          <cell r="M5407">
            <v>210.01</v>
          </cell>
        </row>
        <row r="5408">
          <cell r="D5408" t="str">
            <v>CONCEITO</v>
          </cell>
          <cell r="E5408">
            <v>44439</v>
          </cell>
          <cell r="J5408">
            <v>90.82</v>
          </cell>
          <cell r="K5408">
            <v>43.16</v>
          </cell>
          <cell r="M5408">
            <v>239.8</v>
          </cell>
        </row>
        <row r="5409">
          <cell r="D5409" t="str">
            <v>CONCEITO</v>
          </cell>
          <cell r="E5409">
            <v>44439</v>
          </cell>
          <cell r="J5409">
            <v>218.5</v>
          </cell>
          <cell r="K5409">
            <v>71.930199999999999</v>
          </cell>
          <cell r="M5409">
            <v>395.59999999999997</v>
          </cell>
        </row>
        <row r="5410">
          <cell r="D5410" t="str">
            <v>CONCEITO</v>
          </cell>
          <cell r="E5410">
            <v>44439</v>
          </cell>
          <cell r="J5410">
            <v>92</v>
          </cell>
          <cell r="K5410">
            <v>43.16</v>
          </cell>
          <cell r="M5410">
            <v>239.8</v>
          </cell>
        </row>
        <row r="5411">
          <cell r="D5411" t="str">
            <v>CONCEITO</v>
          </cell>
          <cell r="E5411">
            <v>44439</v>
          </cell>
          <cell r="J5411">
            <v>119.8</v>
          </cell>
          <cell r="K5411">
            <v>49.29</v>
          </cell>
          <cell r="M5411">
            <v>273.33999999999997</v>
          </cell>
        </row>
        <row r="5412">
          <cell r="D5412" t="str">
            <v>CONCEITO</v>
          </cell>
          <cell r="E5412">
            <v>44439</v>
          </cell>
          <cell r="J5412">
            <v>102.4</v>
          </cell>
          <cell r="K5412">
            <v>45.31</v>
          </cell>
          <cell r="M5412">
            <v>251.22</v>
          </cell>
        </row>
        <row r="5413">
          <cell r="D5413" t="str">
            <v>CONCEITO</v>
          </cell>
          <cell r="E5413">
            <v>44439</v>
          </cell>
          <cell r="J5413">
            <v>49.9</v>
          </cell>
          <cell r="K5413">
            <v>33.36</v>
          </cell>
          <cell r="M5413">
            <v>184.99</v>
          </cell>
        </row>
        <row r="5414">
          <cell r="D5414" t="str">
            <v>CONCEITO</v>
          </cell>
          <cell r="E5414">
            <v>44439</v>
          </cell>
          <cell r="J5414">
            <v>102.42</v>
          </cell>
          <cell r="K5414">
            <v>44.79</v>
          </cell>
          <cell r="M5414">
            <v>248.34</v>
          </cell>
        </row>
        <row r="5415">
          <cell r="D5415" t="str">
            <v>CONCEITO</v>
          </cell>
          <cell r="E5415">
            <v>44439</v>
          </cell>
          <cell r="J5415">
            <v>119.8</v>
          </cell>
          <cell r="K5415">
            <v>48.54</v>
          </cell>
          <cell r="M5415">
            <v>269.2</v>
          </cell>
        </row>
        <row r="5416">
          <cell r="D5416" t="str">
            <v>CONCEITO</v>
          </cell>
          <cell r="E5416">
            <v>44439</v>
          </cell>
          <cell r="J5416">
            <v>124</v>
          </cell>
          <cell r="K5416">
            <v>49.18</v>
          </cell>
          <cell r="M5416">
            <v>272.60000000000002</v>
          </cell>
        </row>
        <row r="5417">
          <cell r="D5417" t="str">
            <v>CONCEITO</v>
          </cell>
          <cell r="E5417">
            <v>44439</v>
          </cell>
          <cell r="J5417">
            <v>49.9</v>
          </cell>
          <cell r="K5417">
            <v>32.979999999999997</v>
          </cell>
          <cell r="M5417">
            <v>181.72</v>
          </cell>
        </row>
        <row r="5418">
          <cell r="D5418" t="str">
            <v>CONCEITO</v>
          </cell>
          <cell r="E5418">
            <v>44439</v>
          </cell>
          <cell r="J5418">
            <v>104.3</v>
          </cell>
          <cell r="K5418">
            <v>44.42</v>
          </cell>
          <cell r="M5418">
            <v>246.82</v>
          </cell>
        </row>
        <row r="5419">
          <cell r="D5419" t="str">
            <v>CONCEITO</v>
          </cell>
          <cell r="E5419">
            <v>44439</v>
          </cell>
          <cell r="J5419">
            <v>132</v>
          </cell>
          <cell r="K5419">
            <v>50.540099999999995</v>
          </cell>
          <cell r="M5419">
            <v>280.29000000000002</v>
          </cell>
        </row>
        <row r="5420">
          <cell r="D5420" t="str">
            <v>CONCEITO</v>
          </cell>
          <cell r="E5420">
            <v>44439</v>
          </cell>
          <cell r="J5420">
            <v>97</v>
          </cell>
          <cell r="K5420">
            <v>42.47</v>
          </cell>
          <cell r="M5420">
            <v>235.9</v>
          </cell>
        </row>
        <row r="5421">
          <cell r="D5421" t="str">
            <v>CONCEITO</v>
          </cell>
          <cell r="E5421">
            <v>44439</v>
          </cell>
          <cell r="J5421">
            <v>137.80000000000001</v>
          </cell>
          <cell r="K5421">
            <v>52.37</v>
          </cell>
          <cell r="M5421">
            <v>286.58</v>
          </cell>
        </row>
        <row r="5422">
          <cell r="D5422" t="str">
            <v>CONCEITO</v>
          </cell>
          <cell r="E5422">
            <v>44439</v>
          </cell>
          <cell r="J5422">
            <v>56.9</v>
          </cell>
          <cell r="K5422">
            <v>77.8</v>
          </cell>
          <cell r="M5422">
            <v>229.9</v>
          </cell>
        </row>
        <row r="5423">
          <cell r="D5423" t="str">
            <v>CONCEITO</v>
          </cell>
          <cell r="E5423">
            <v>44439</v>
          </cell>
          <cell r="J5423">
            <v>198</v>
          </cell>
          <cell r="K5423">
            <v>64.77</v>
          </cell>
          <cell r="M5423">
            <v>357.75</v>
          </cell>
        </row>
        <row r="5424">
          <cell r="D5424" t="str">
            <v>CONCEITO</v>
          </cell>
          <cell r="E5424">
            <v>44439</v>
          </cell>
          <cell r="J5424">
            <v>95.399999999999991</v>
          </cell>
          <cell r="K5424">
            <v>42.150599999999997</v>
          </cell>
          <cell r="M5424">
            <v>232.20000000000002</v>
          </cell>
        </row>
        <row r="5425">
          <cell r="D5425" t="str">
            <v>CONCEITO</v>
          </cell>
          <cell r="E5425">
            <v>44439</v>
          </cell>
          <cell r="J5425">
            <v>77.94</v>
          </cell>
          <cell r="K5425">
            <v>37.909799999999997</v>
          </cell>
          <cell r="M5425">
            <v>209.94</v>
          </cell>
        </row>
        <row r="5426">
          <cell r="D5426" t="str">
            <v>CONCEITO</v>
          </cell>
          <cell r="E5426">
            <v>44439</v>
          </cell>
          <cell r="J5426">
            <v>198</v>
          </cell>
          <cell r="K5426">
            <v>63.87</v>
          </cell>
          <cell r="M5426">
            <v>352.71</v>
          </cell>
        </row>
        <row r="5427">
          <cell r="D5427" t="str">
            <v>CONCEITO</v>
          </cell>
          <cell r="E5427">
            <v>44439</v>
          </cell>
          <cell r="J5427">
            <v>96</v>
          </cell>
          <cell r="K5427">
            <v>41</v>
          </cell>
          <cell r="M5427">
            <v>227.82</v>
          </cell>
        </row>
        <row r="5428">
          <cell r="D5428" t="str">
            <v>CONCEITO</v>
          </cell>
          <cell r="E5428">
            <v>44439</v>
          </cell>
          <cell r="J5428">
            <v>158.82</v>
          </cell>
          <cell r="K5428">
            <v>56.739899999999999</v>
          </cell>
          <cell r="M5428">
            <v>304.74</v>
          </cell>
        </row>
        <row r="5429">
          <cell r="D5429" t="str">
            <v>CONCEITO</v>
          </cell>
          <cell r="E5429">
            <v>44439</v>
          </cell>
          <cell r="J5429">
            <v>95.8</v>
          </cell>
          <cell r="K5429">
            <v>39.93</v>
          </cell>
          <cell r="M5429">
            <v>221.82</v>
          </cell>
        </row>
        <row r="5430">
          <cell r="D5430" t="str">
            <v>CONCEITO</v>
          </cell>
          <cell r="E5430">
            <v>44439</v>
          </cell>
          <cell r="J5430">
            <v>110</v>
          </cell>
          <cell r="K5430">
            <v>43.12</v>
          </cell>
          <cell r="M5430">
            <v>239.1</v>
          </cell>
        </row>
        <row r="5431">
          <cell r="D5431" t="str">
            <v>CONCEITO</v>
          </cell>
          <cell r="E5431">
            <v>44439</v>
          </cell>
          <cell r="J5431">
            <v>211.6</v>
          </cell>
          <cell r="K5431">
            <v>66.16</v>
          </cell>
          <cell r="M5431">
            <v>363.2</v>
          </cell>
        </row>
        <row r="5432">
          <cell r="D5432" t="str">
            <v>CONCEITO</v>
          </cell>
          <cell r="E5432">
            <v>44439</v>
          </cell>
          <cell r="J5432">
            <v>110</v>
          </cell>
          <cell r="K5432">
            <v>42.480000000000004</v>
          </cell>
          <cell r="M5432">
            <v>236.05</v>
          </cell>
        </row>
        <row r="5433">
          <cell r="D5433" t="str">
            <v>CONCEITO</v>
          </cell>
          <cell r="E5433">
            <v>44439</v>
          </cell>
          <cell r="J5433">
            <v>106.22</v>
          </cell>
          <cell r="K5433">
            <v>70.150000000000006</v>
          </cell>
          <cell r="M5433">
            <v>259.8</v>
          </cell>
        </row>
        <row r="5434">
          <cell r="D5434" t="str">
            <v>CONCEITO</v>
          </cell>
          <cell r="E5434">
            <v>44439</v>
          </cell>
          <cell r="J5434">
            <v>228</v>
          </cell>
          <cell r="K5434">
            <v>69.5</v>
          </cell>
          <cell r="M5434">
            <v>380.68</v>
          </cell>
        </row>
        <row r="5435">
          <cell r="D5435" t="str">
            <v>CONCEITO</v>
          </cell>
          <cell r="E5435">
            <v>44439</v>
          </cell>
          <cell r="J5435">
            <v>49.9</v>
          </cell>
          <cell r="K5435">
            <v>29.14</v>
          </cell>
          <cell r="M5435">
            <v>161.91</v>
          </cell>
        </row>
        <row r="5436">
          <cell r="D5436" t="str">
            <v>CONCEITO</v>
          </cell>
          <cell r="E5436">
            <v>44439</v>
          </cell>
          <cell r="J5436">
            <v>105.8</v>
          </cell>
          <cell r="K5436">
            <v>41.15</v>
          </cell>
          <cell r="M5436">
            <v>228.62</v>
          </cell>
        </row>
        <row r="5437">
          <cell r="D5437" t="str">
            <v>CONCEITO</v>
          </cell>
          <cell r="E5437">
            <v>44439</v>
          </cell>
          <cell r="J5437">
            <v>71.400000000000006</v>
          </cell>
          <cell r="K5437">
            <v>33.57</v>
          </cell>
          <cell r="M5437">
            <v>186.48</v>
          </cell>
        </row>
        <row r="5438">
          <cell r="D5438" t="str">
            <v>CONCEITO</v>
          </cell>
          <cell r="E5438">
            <v>44439</v>
          </cell>
          <cell r="J5438">
            <v>104.82</v>
          </cell>
          <cell r="K5438">
            <v>41.21</v>
          </cell>
          <cell r="M5438">
            <v>226.88</v>
          </cell>
        </row>
        <row r="5439">
          <cell r="D5439" t="str">
            <v>CONCEITO</v>
          </cell>
          <cell r="E5439">
            <v>44439</v>
          </cell>
          <cell r="J5439">
            <v>215.70000000000002</v>
          </cell>
          <cell r="K5439">
            <v>65.31989999999999</v>
          </cell>
          <cell r="M5439">
            <v>361.62</v>
          </cell>
        </row>
        <row r="5440">
          <cell r="D5440" t="str">
            <v>CONCEITO</v>
          </cell>
          <cell r="E5440">
            <v>44439</v>
          </cell>
          <cell r="J5440">
            <v>111.8</v>
          </cell>
          <cell r="K5440">
            <v>42.15</v>
          </cell>
          <cell r="M5440">
            <v>233.76</v>
          </cell>
        </row>
        <row r="5441">
          <cell r="D5441" t="str">
            <v>CONCEITO</v>
          </cell>
          <cell r="E5441">
            <v>44439</v>
          </cell>
          <cell r="J5441">
            <v>119.8</v>
          </cell>
          <cell r="K5441">
            <v>46.31</v>
          </cell>
          <cell r="M5441">
            <v>243.96</v>
          </cell>
        </row>
        <row r="5442">
          <cell r="D5442" t="str">
            <v>CONCEITO</v>
          </cell>
          <cell r="E5442">
            <v>44439</v>
          </cell>
          <cell r="J5442">
            <v>110</v>
          </cell>
          <cell r="K5442">
            <v>41.43</v>
          </cell>
          <cell r="M5442">
            <v>229.25</v>
          </cell>
        </row>
        <row r="5443">
          <cell r="D5443" t="str">
            <v>CONCEITO</v>
          </cell>
          <cell r="E5443">
            <v>44439</v>
          </cell>
          <cell r="J5443">
            <v>74.699999999999989</v>
          </cell>
          <cell r="K5443">
            <v>33.459899999999998</v>
          </cell>
          <cell r="M5443">
            <v>185.94</v>
          </cell>
        </row>
        <row r="5444">
          <cell r="D5444" t="str">
            <v>CONCEITO</v>
          </cell>
          <cell r="E5444">
            <v>44439</v>
          </cell>
          <cell r="J5444">
            <v>79.199999999999989</v>
          </cell>
          <cell r="K5444">
            <v>34.14</v>
          </cell>
          <cell r="M5444">
            <v>189.96</v>
          </cell>
        </row>
        <row r="5445">
          <cell r="D5445" t="str">
            <v>CONCEITO</v>
          </cell>
          <cell r="E5445">
            <v>44439</v>
          </cell>
          <cell r="J5445">
            <v>64.900000000000006</v>
          </cell>
          <cell r="K5445">
            <v>31.33</v>
          </cell>
          <cell r="M5445">
            <v>170.78</v>
          </cell>
        </row>
        <row r="5446">
          <cell r="D5446" t="str">
            <v>CONCEITO</v>
          </cell>
          <cell r="E5446">
            <v>44439</v>
          </cell>
          <cell r="J5446">
            <v>59.1</v>
          </cell>
          <cell r="K5446">
            <v>29.2</v>
          </cell>
          <cell r="M5446">
            <v>161.9</v>
          </cell>
        </row>
        <row r="5447">
          <cell r="D5447" t="str">
            <v>CONCEITO</v>
          </cell>
          <cell r="E5447">
            <v>44439</v>
          </cell>
          <cell r="J5447">
            <v>132</v>
          </cell>
          <cell r="K5447">
            <v>45</v>
          </cell>
          <cell r="M5447">
            <v>250</v>
          </cell>
        </row>
        <row r="5448">
          <cell r="D5448" t="str">
            <v>CONCEITO</v>
          </cell>
          <cell r="E5448">
            <v>44439</v>
          </cell>
          <cell r="J5448">
            <v>66</v>
          </cell>
          <cell r="K5448">
            <v>30.48</v>
          </cell>
          <cell r="M5448">
            <v>169.08</v>
          </cell>
        </row>
        <row r="5449">
          <cell r="D5449" t="str">
            <v>CONCEITO</v>
          </cell>
          <cell r="E5449">
            <v>44439</v>
          </cell>
          <cell r="J5449">
            <v>80</v>
          </cell>
          <cell r="K5449">
            <v>33.7104</v>
          </cell>
          <cell r="M5449">
            <v>185.84</v>
          </cell>
        </row>
        <row r="5450">
          <cell r="D5450" t="str">
            <v>CONCEITO</v>
          </cell>
          <cell r="E5450">
            <v>44439</v>
          </cell>
          <cell r="J5450">
            <v>126</v>
          </cell>
          <cell r="K5450">
            <v>62.390100000000004</v>
          </cell>
          <cell r="M5450">
            <v>258.54000000000002</v>
          </cell>
        </row>
        <row r="5451">
          <cell r="D5451" t="str">
            <v>CONCEITO</v>
          </cell>
          <cell r="E5451">
            <v>44439</v>
          </cell>
          <cell r="J5451">
            <v>215.70000000000002</v>
          </cell>
          <cell r="K5451">
            <v>63.260100000000001</v>
          </cell>
          <cell r="M5451">
            <v>348.9</v>
          </cell>
        </row>
        <row r="5452">
          <cell r="D5452" t="str">
            <v>CONCEITO</v>
          </cell>
          <cell r="E5452">
            <v>44439</v>
          </cell>
          <cell r="J5452">
            <v>59.8</v>
          </cell>
          <cell r="K5452">
            <v>28.33</v>
          </cell>
          <cell r="M5452">
            <v>157.34</v>
          </cell>
        </row>
        <row r="5453">
          <cell r="D5453" t="str">
            <v>CONCEITO</v>
          </cell>
          <cell r="E5453">
            <v>44439</v>
          </cell>
          <cell r="J5453">
            <v>105.8</v>
          </cell>
          <cell r="K5453">
            <v>34.94</v>
          </cell>
          <cell r="M5453">
            <v>209.88</v>
          </cell>
        </row>
        <row r="5454">
          <cell r="D5454" t="str">
            <v>CONCEITO</v>
          </cell>
          <cell r="E5454">
            <v>44439</v>
          </cell>
          <cell r="J5454">
            <v>99.9</v>
          </cell>
          <cell r="K5454">
            <v>36.92</v>
          </cell>
          <cell r="M5454">
            <v>204.96</v>
          </cell>
        </row>
        <row r="5455">
          <cell r="D5455" t="str">
            <v>CONCEITO</v>
          </cell>
          <cell r="E5455">
            <v>44439</v>
          </cell>
          <cell r="J5455">
            <v>129.80000000000001</v>
          </cell>
          <cell r="K5455">
            <v>45.88</v>
          </cell>
          <cell r="M5455">
            <v>243.72</v>
          </cell>
        </row>
        <row r="5456">
          <cell r="D5456" t="str">
            <v>CONCEITO</v>
          </cell>
          <cell r="E5456">
            <v>44439</v>
          </cell>
          <cell r="J5456">
            <v>156.93</v>
          </cell>
          <cell r="K5456">
            <v>49.56</v>
          </cell>
          <cell r="M5456">
            <v>274.29000000000002</v>
          </cell>
        </row>
        <row r="5457">
          <cell r="D5457" t="str">
            <v>CONCEITO</v>
          </cell>
          <cell r="E5457">
            <v>44439</v>
          </cell>
          <cell r="J5457">
            <v>39.9</v>
          </cell>
          <cell r="K5457">
            <v>23.38</v>
          </cell>
          <cell r="M5457">
            <v>129.9</v>
          </cell>
        </row>
        <row r="5458">
          <cell r="D5458" t="str">
            <v>CONCEITO</v>
          </cell>
          <cell r="E5458">
            <v>44439</v>
          </cell>
          <cell r="J5458">
            <v>109.8</v>
          </cell>
          <cell r="K5458">
            <v>71.41</v>
          </cell>
          <cell r="M5458">
            <v>247.56</v>
          </cell>
        </row>
        <row r="5459">
          <cell r="D5459" t="str">
            <v>CONCEITO</v>
          </cell>
          <cell r="E5459">
            <v>44439</v>
          </cell>
          <cell r="J5459">
            <v>55</v>
          </cell>
          <cell r="K5459">
            <v>26.7102</v>
          </cell>
          <cell r="M5459">
            <v>147.84</v>
          </cell>
        </row>
        <row r="5460">
          <cell r="D5460" t="str">
            <v>CONCEITO</v>
          </cell>
          <cell r="E5460">
            <v>44439</v>
          </cell>
          <cell r="J5460">
            <v>79.8</v>
          </cell>
          <cell r="K5460">
            <v>32.020000000000003</v>
          </cell>
          <cell r="M5460">
            <v>177.6</v>
          </cell>
        </row>
        <row r="5461">
          <cell r="D5461" t="str">
            <v>CONCEITO</v>
          </cell>
          <cell r="E5461">
            <v>44439</v>
          </cell>
          <cell r="J5461">
            <v>57.7</v>
          </cell>
          <cell r="K5461">
            <v>27.09</v>
          </cell>
          <cell r="M5461">
            <v>150.5</v>
          </cell>
        </row>
        <row r="5462">
          <cell r="D5462" t="str">
            <v>CONCEITO</v>
          </cell>
          <cell r="E5462">
            <v>44439</v>
          </cell>
          <cell r="J5462">
            <v>71.92</v>
          </cell>
          <cell r="K5462">
            <v>30.209599999999998</v>
          </cell>
          <cell r="M5462">
            <v>167.36</v>
          </cell>
        </row>
        <row r="5463">
          <cell r="D5463" t="str">
            <v>CONCEITO</v>
          </cell>
          <cell r="E5463">
            <v>44439</v>
          </cell>
          <cell r="J5463">
            <v>81.5</v>
          </cell>
          <cell r="K5463">
            <v>32.270000000000003</v>
          </cell>
          <cell r="M5463">
            <v>178.4</v>
          </cell>
        </row>
        <row r="5464">
          <cell r="D5464" t="str">
            <v>CONCEITO</v>
          </cell>
          <cell r="E5464">
            <v>44439</v>
          </cell>
          <cell r="J5464">
            <v>52.9</v>
          </cell>
          <cell r="K5464">
            <v>25.6</v>
          </cell>
          <cell r="M5464">
            <v>141.79</v>
          </cell>
        </row>
        <row r="5465">
          <cell r="D5465" t="str">
            <v>CONCEITO</v>
          </cell>
          <cell r="E5465">
            <v>44439</v>
          </cell>
          <cell r="J5465">
            <v>109.8</v>
          </cell>
          <cell r="K5465">
            <v>38.44</v>
          </cell>
          <cell r="M5465">
            <v>210.98</v>
          </cell>
        </row>
        <row r="5466">
          <cell r="D5466" t="str">
            <v>CONCEITO</v>
          </cell>
          <cell r="E5466">
            <v>44439</v>
          </cell>
          <cell r="J5466">
            <v>57.47</v>
          </cell>
          <cell r="K5466">
            <v>25.18</v>
          </cell>
          <cell r="M5466">
            <v>144.9</v>
          </cell>
        </row>
        <row r="5467">
          <cell r="D5467" t="str">
            <v>CONCEITO</v>
          </cell>
          <cell r="E5467">
            <v>44439</v>
          </cell>
          <cell r="J5467">
            <v>49.9</v>
          </cell>
          <cell r="K5467">
            <v>24.61</v>
          </cell>
          <cell r="M5467">
            <v>136.65</v>
          </cell>
        </row>
        <row r="5468">
          <cell r="D5468" t="str">
            <v>CONCEITO</v>
          </cell>
          <cell r="E5468">
            <v>44439</v>
          </cell>
          <cell r="J5468">
            <v>139.80000000000001</v>
          </cell>
          <cell r="K5468">
            <v>44.63</v>
          </cell>
          <cell r="M5468">
            <v>246.48</v>
          </cell>
        </row>
        <row r="5469">
          <cell r="D5469" t="str">
            <v>CONCEITO</v>
          </cell>
          <cell r="E5469">
            <v>44439</v>
          </cell>
          <cell r="J5469">
            <v>125.8</v>
          </cell>
          <cell r="K5469">
            <v>41.53</v>
          </cell>
          <cell r="M5469">
            <v>228.94</v>
          </cell>
        </row>
        <row r="5470">
          <cell r="D5470" t="str">
            <v>CONCEITO</v>
          </cell>
          <cell r="E5470">
            <v>44439</v>
          </cell>
          <cell r="J5470">
            <v>68.949999999999989</v>
          </cell>
          <cell r="K5470">
            <v>36.25</v>
          </cell>
          <cell r="M5470">
            <v>166.4</v>
          </cell>
        </row>
        <row r="5471">
          <cell r="D5471" t="str">
            <v>CONCEITO</v>
          </cell>
          <cell r="E5471">
            <v>44439</v>
          </cell>
          <cell r="J5471">
            <v>43.9</v>
          </cell>
          <cell r="K5471">
            <v>22.94</v>
          </cell>
          <cell r="M5471">
            <v>127.42</v>
          </cell>
        </row>
        <row r="5472">
          <cell r="D5472" t="str">
            <v>CONCEITO</v>
          </cell>
          <cell r="E5472">
            <v>44439</v>
          </cell>
          <cell r="J5472">
            <v>68.2</v>
          </cell>
          <cell r="K5472">
            <v>28.2</v>
          </cell>
          <cell r="M5472">
            <v>156.5</v>
          </cell>
        </row>
        <row r="5473">
          <cell r="D5473" t="str">
            <v>CONCEITO</v>
          </cell>
          <cell r="E5473">
            <v>44439</v>
          </cell>
          <cell r="J5473">
            <v>67.5</v>
          </cell>
          <cell r="K5473">
            <v>28.520099999999999</v>
          </cell>
          <cell r="M5473">
            <v>156.06</v>
          </cell>
        </row>
        <row r="5474">
          <cell r="D5474" t="str">
            <v>CONCEITO</v>
          </cell>
          <cell r="E5474">
            <v>44439</v>
          </cell>
          <cell r="J5474">
            <v>70</v>
          </cell>
          <cell r="K5474">
            <v>28.75</v>
          </cell>
          <cell r="M5474">
            <v>158.62</v>
          </cell>
        </row>
        <row r="5475">
          <cell r="D5475" t="str">
            <v>CONCEITO</v>
          </cell>
          <cell r="E5475">
            <v>44439</v>
          </cell>
          <cell r="J5475">
            <v>49.9</v>
          </cell>
          <cell r="K5475">
            <v>24.13</v>
          </cell>
          <cell r="M5475">
            <v>133.81</v>
          </cell>
        </row>
        <row r="5476">
          <cell r="D5476" t="str">
            <v>CONCEITO</v>
          </cell>
          <cell r="E5476">
            <v>44439</v>
          </cell>
          <cell r="J5476">
            <v>55</v>
          </cell>
          <cell r="K5476">
            <v>25.18</v>
          </cell>
          <cell r="M5476">
            <v>139.9</v>
          </cell>
        </row>
        <row r="5477">
          <cell r="D5477" t="str">
            <v>CONCEITO</v>
          </cell>
          <cell r="E5477">
            <v>44439</v>
          </cell>
          <cell r="J5477">
            <v>49.9</v>
          </cell>
          <cell r="K5477">
            <v>24.67</v>
          </cell>
          <cell r="M5477">
            <v>133.28</v>
          </cell>
        </row>
        <row r="5478">
          <cell r="D5478" t="str">
            <v>CONCEITO</v>
          </cell>
          <cell r="E5478">
            <v>44439</v>
          </cell>
          <cell r="J5478">
            <v>57.7</v>
          </cell>
          <cell r="K5478">
            <v>25.56</v>
          </cell>
          <cell r="M5478">
            <v>141.46</v>
          </cell>
        </row>
        <row r="5479">
          <cell r="D5479" t="str">
            <v>CONCEITO</v>
          </cell>
          <cell r="E5479">
            <v>44439</v>
          </cell>
          <cell r="J5479">
            <v>105.8</v>
          </cell>
          <cell r="K5479">
            <v>36.01</v>
          </cell>
          <cell r="M5479">
            <v>199.22</v>
          </cell>
        </row>
        <row r="5480">
          <cell r="D5480" t="str">
            <v>CONCEITO</v>
          </cell>
          <cell r="E5480">
            <v>44439</v>
          </cell>
          <cell r="J5480">
            <v>115.8</v>
          </cell>
          <cell r="K5480">
            <v>38.01</v>
          </cell>
          <cell r="M5480">
            <v>211.16</v>
          </cell>
        </row>
        <row r="5481">
          <cell r="D5481" t="str">
            <v>CONCEITO</v>
          </cell>
          <cell r="E5481">
            <v>44439</v>
          </cell>
          <cell r="J5481">
            <v>90</v>
          </cell>
          <cell r="K5481">
            <v>32.72</v>
          </cell>
          <cell r="M5481">
            <v>179.98</v>
          </cell>
        </row>
        <row r="5482">
          <cell r="D5482" t="str">
            <v>CONCEITO</v>
          </cell>
          <cell r="E5482">
            <v>44439</v>
          </cell>
          <cell r="J5482">
            <v>64.900000000000006</v>
          </cell>
          <cell r="K5482">
            <v>26.9</v>
          </cell>
          <cell r="M5482">
            <v>148.74</v>
          </cell>
        </row>
        <row r="5483">
          <cell r="D5483" t="str">
            <v>CONCEITO</v>
          </cell>
          <cell r="E5483">
            <v>44439</v>
          </cell>
          <cell r="J5483">
            <v>105.8</v>
          </cell>
          <cell r="K5483">
            <v>35.81</v>
          </cell>
          <cell r="M5483">
            <v>198</v>
          </cell>
        </row>
        <row r="5484">
          <cell r="D5484" t="str">
            <v>CONCEITO</v>
          </cell>
          <cell r="E5484">
            <v>44439</v>
          </cell>
          <cell r="J5484">
            <v>65.599999999999994</v>
          </cell>
          <cell r="K5484">
            <v>26.9</v>
          </cell>
          <cell r="M5484">
            <v>148.68</v>
          </cell>
        </row>
        <row r="5485">
          <cell r="D5485" t="str">
            <v>CONCEITO</v>
          </cell>
          <cell r="E5485">
            <v>44439</v>
          </cell>
          <cell r="J5485">
            <v>45</v>
          </cell>
          <cell r="K5485">
            <v>22.239899999999999</v>
          </cell>
          <cell r="M5485">
            <v>123.3</v>
          </cell>
        </row>
        <row r="5486">
          <cell r="D5486" t="str">
            <v>CONCEITO</v>
          </cell>
          <cell r="E5486">
            <v>44439</v>
          </cell>
          <cell r="J5486">
            <v>73.8</v>
          </cell>
          <cell r="K5486">
            <v>30.18</v>
          </cell>
          <cell r="M5486">
            <v>159.82</v>
          </cell>
        </row>
        <row r="5487">
          <cell r="D5487" t="str">
            <v>CONCEITO</v>
          </cell>
          <cell r="E5487">
            <v>44439</v>
          </cell>
          <cell r="J5487">
            <v>95.6</v>
          </cell>
          <cell r="K5487">
            <v>33.33</v>
          </cell>
          <cell r="M5487">
            <v>184.68</v>
          </cell>
        </row>
        <row r="5488">
          <cell r="D5488" t="str">
            <v>CONCEITO</v>
          </cell>
          <cell r="E5488">
            <v>44439</v>
          </cell>
          <cell r="J5488">
            <v>54.9</v>
          </cell>
          <cell r="K5488">
            <v>24.27</v>
          </cell>
          <cell r="M5488">
            <v>134.59</v>
          </cell>
        </row>
        <row r="5489">
          <cell r="D5489" t="str">
            <v>CONCEITO</v>
          </cell>
          <cell r="E5489">
            <v>44439</v>
          </cell>
          <cell r="J5489">
            <v>58.199999999999996</v>
          </cell>
          <cell r="K5489">
            <v>24.879899999999999</v>
          </cell>
          <cell r="M5489">
            <v>138.18</v>
          </cell>
        </row>
        <row r="5490">
          <cell r="D5490" t="str">
            <v>CONCEITO</v>
          </cell>
          <cell r="E5490">
            <v>44439</v>
          </cell>
          <cell r="J5490">
            <v>38.97</v>
          </cell>
          <cell r="K5490">
            <v>20.73</v>
          </cell>
          <cell r="M5490">
            <v>114.78</v>
          </cell>
        </row>
        <row r="5491">
          <cell r="D5491" t="str">
            <v>CONCEITO</v>
          </cell>
          <cell r="E5491">
            <v>44439</v>
          </cell>
          <cell r="J5491">
            <v>64</v>
          </cell>
          <cell r="K5491">
            <v>26.23</v>
          </cell>
          <cell r="M5491">
            <v>145.16</v>
          </cell>
        </row>
        <row r="5492">
          <cell r="D5492" t="str">
            <v>CONCEITO</v>
          </cell>
          <cell r="E5492">
            <v>44439</v>
          </cell>
          <cell r="J5492">
            <v>43.199999999999996</v>
          </cell>
          <cell r="K5492">
            <v>21.639599999999998</v>
          </cell>
          <cell r="M5492">
            <v>119.42999999999999</v>
          </cell>
        </row>
        <row r="5493">
          <cell r="D5493" t="str">
            <v>CONCEITO</v>
          </cell>
          <cell r="E5493">
            <v>44439</v>
          </cell>
          <cell r="J5493">
            <v>75</v>
          </cell>
          <cell r="K5493">
            <v>29.23</v>
          </cell>
          <cell r="M5493">
            <v>158.65</v>
          </cell>
        </row>
        <row r="5494">
          <cell r="D5494" t="str">
            <v>CONCEITO</v>
          </cell>
          <cell r="E5494">
            <v>44439</v>
          </cell>
          <cell r="J5494">
            <v>75.900000000000006</v>
          </cell>
          <cell r="K5494">
            <v>28.5</v>
          </cell>
          <cell r="M5494">
            <v>158.31</v>
          </cell>
        </row>
        <row r="5495">
          <cell r="D5495" t="str">
            <v>CONCEITO</v>
          </cell>
          <cell r="E5495">
            <v>44439</v>
          </cell>
          <cell r="J5495">
            <v>56.9</v>
          </cell>
          <cell r="K5495">
            <v>24.28</v>
          </cell>
          <cell r="M5495">
            <v>134.99</v>
          </cell>
        </row>
        <row r="5496">
          <cell r="D5496" t="str">
            <v>CONCEITO</v>
          </cell>
          <cell r="E5496">
            <v>44439</v>
          </cell>
          <cell r="J5496">
            <v>68.900000000000006</v>
          </cell>
          <cell r="K5496">
            <v>26.91</v>
          </cell>
          <cell r="M5496">
            <v>149.51</v>
          </cell>
        </row>
        <row r="5497">
          <cell r="D5497" t="str">
            <v>CONCEITO</v>
          </cell>
          <cell r="E5497">
            <v>44439</v>
          </cell>
          <cell r="J5497">
            <v>46.45</v>
          </cell>
          <cell r="K5497">
            <v>22.38</v>
          </cell>
          <cell r="M5497">
            <v>122.4</v>
          </cell>
        </row>
        <row r="5498">
          <cell r="D5498" t="str">
            <v>CONCEITO</v>
          </cell>
          <cell r="E5498">
            <v>44439</v>
          </cell>
          <cell r="J5498">
            <v>49.9</v>
          </cell>
          <cell r="K5498">
            <v>22.96</v>
          </cell>
          <cell r="M5498">
            <v>126.35</v>
          </cell>
        </row>
        <row r="5499">
          <cell r="D5499" t="str">
            <v>CONCEITO</v>
          </cell>
          <cell r="E5499">
            <v>44439</v>
          </cell>
          <cell r="J5499">
            <v>110</v>
          </cell>
          <cell r="K5499">
            <v>36.65</v>
          </cell>
          <cell r="M5499">
            <v>199.88</v>
          </cell>
        </row>
        <row r="5500">
          <cell r="D5500" t="str">
            <v>CONCEITO</v>
          </cell>
          <cell r="E5500">
            <v>44439</v>
          </cell>
          <cell r="J5500">
            <v>89.8</v>
          </cell>
          <cell r="K5500">
            <v>31.38</v>
          </cell>
          <cell r="M5500">
            <v>174.34</v>
          </cell>
        </row>
        <row r="5501">
          <cell r="D5501" t="str">
            <v>CONCEITO</v>
          </cell>
          <cell r="E5501">
            <v>44439</v>
          </cell>
          <cell r="J5501">
            <v>55.1</v>
          </cell>
          <cell r="K5501">
            <v>24.14</v>
          </cell>
          <cell r="M5501">
            <v>132.25</v>
          </cell>
        </row>
        <row r="5502">
          <cell r="D5502" t="str">
            <v>CONCEITO</v>
          </cell>
          <cell r="E5502">
            <v>44439</v>
          </cell>
          <cell r="J5502">
            <v>63.9</v>
          </cell>
          <cell r="K5502">
            <v>25.33</v>
          </cell>
          <cell r="M5502">
            <v>140.71</v>
          </cell>
        </row>
        <row r="5503">
          <cell r="D5503" t="str">
            <v>CONCEITO</v>
          </cell>
          <cell r="E5503">
            <v>44439</v>
          </cell>
          <cell r="J5503">
            <v>39.599999999999994</v>
          </cell>
          <cell r="K5503">
            <v>19.959899999999998</v>
          </cell>
          <cell r="M5503">
            <v>110.91</v>
          </cell>
        </row>
        <row r="5504">
          <cell r="D5504" t="str">
            <v>CONCEITO</v>
          </cell>
          <cell r="E5504">
            <v>44439</v>
          </cell>
          <cell r="J5504">
            <v>49.9</v>
          </cell>
          <cell r="K5504">
            <v>22.16</v>
          </cell>
          <cell r="M5504">
            <v>123.11</v>
          </cell>
        </row>
        <row r="5505">
          <cell r="D5505" t="str">
            <v>CONCEITO</v>
          </cell>
          <cell r="E5505">
            <v>44439</v>
          </cell>
          <cell r="J5505">
            <v>104.9</v>
          </cell>
          <cell r="K5505">
            <v>34.31</v>
          </cell>
          <cell r="M5505">
            <v>189.92</v>
          </cell>
        </row>
        <row r="5506">
          <cell r="D5506" t="str">
            <v>CONCEITO</v>
          </cell>
          <cell r="E5506">
            <v>44439</v>
          </cell>
          <cell r="J5506">
            <v>145.80000000000001</v>
          </cell>
          <cell r="K5506">
            <v>43.23</v>
          </cell>
          <cell r="M5506">
            <v>239.34</v>
          </cell>
        </row>
        <row r="5507">
          <cell r="D5507" t="str">
            <v>CONCEITO</v>
          </cell>
          <cell r="E5507">
            <v>44439</v>
          </cell>
          <cell r="J5507">
            <v>81.52</v>
          </cell>
          <cell r="K5507">
            <v>51.37</v>
          </cell>
          <cell r="M5507">
            <v>183.14</v>
          </cell>
        </row>
        <row r="5508">
          <cell r="D5508" t="str">
            <v>CONCEITO</v>
          </cell>
          <cell r="E5508">
            <v>44439</v>
          </cell>
          <cell r="J5508">
            <v>39.599999999999994</v>
          </cell>
          <cell r="K5508">
            <v>19.649999999999999</v>
          </cell>
          <cell r="M5508">
            <v>108.63</v>
          </cell>
        </row>
        <row r="5509">
          <cell r="D5509" t="str">
            <v>CONCEITO</v>
          </cell>
          <cell r="E5509">
            <v>44439</v>
          </cell>
          <cell r="J5509">
            <v>67.8</v>
          </cell>
          <cell r="K5509">
            <v>25.8</v>
          </cell>
          <cell r="M5509">
            <v>142.78</v>
          </cell>
        </row>
        <row r="5510">
          <cell r="D5510" t="str">
            <v>CONCEITO</v>
          </cell>
          <cell r="E5510">
            <v>44439</v>
          </cell>
          <cell r="J5510">
            <v>57.47</v>
          </cell>
          <cell r="K5510">
            <v>23.39</v>
          </cell>
          <cell r="M5510">
            <v>129.91</v>
          </cell>
        </row>
        <row r="5511">
          <cell r="D5511" t="str">
            <v>CONCEITO</v>
          </cell>
          <cell r="E5511">
            <v>44439</v>
          </cell>
          <cell r="J5511">
            <v>38.4</v>
          </cell>
          <cell r="K5511">
            <v>19.260000000000002</v>
          </cell>
          <cell r="M5511">
            <v>106.4</v>
          </cell>
        </row>
        <row r="5512">
          <cell r="D5512" t="str">
            <v>CONCEITO</v>
          </cell>
          <cell r="E5512">
            <v>44439</v>
          </cell>
          <cell r="J5512">
            <v>38.4</v>
          </cell>
          <cell r="K5512">
            <v>19.1296</v>
          </cell>
          <cell r="M5512">
            <v>106.08</v>
          </cell>
        </row>
        <row r="5513">
          <cell r="D5513" t="str">
            <v>CONCEITO</v>
          </cell>
          <cell r="E5513">
            <v>44439</v>
          </cell>
          <cell r="J5513">
            <v>49.9</v>
          </cell>
          <cell r="K5513">
            <v>21.58</v>
          </cell>
          <cell r="M5513">
            <v>119.9</v>
          </cell>
        </row>
        <row r="5514">
          <cell r="D5514" t="str">
            <v>CONCEITO</v>
          </cell>
          <cell r="E5514">
            <v>44439</v>
          </cell>
          <cell r="J5514">
            <v>66.900000000000006</v>
          </cell>
          <cell r="K5514">
            <v>25.46</v>
          </cell>
          <cell r="M5514">
            <v>140.51</v>
          </cell>
        </row>
        <row r="5515">
          <cell r="D5515" t="str">
            <v>CONCEITO</v>
          </cell>
          <cell r="E5515">
            <v>44439</v>
          </cell>
          <cell r="J5515">
            <v>64.900000000000006</v>
          </cell>
          <cell r="K5515">
            <v>24.59</v>
          </cell>
          <cell r="M5515">
            <v>136.55000000000001</v>
          </cell>
        </row>
        <row r="5516">
          <cell r="D5516" t="str">
            <v>CONCEITO</v>
          </cell>
          <cell r="E5516">
            <v>44439</v>
          </cell>
          <cell r="J5516">
            <v>71.699999999999989</v>
          </cell>
          <cell r="K5516">
            <v>26.04</v>
          </cell>
          <cell r="M5516">
            <v>144.72</v>
          </cell>
        </row>
        <row r="5517">
          <cell r="D5517" t="str">
            <v>CONCEITO</v>
          </cell>
          <cell r="E5517">
            <v>44439</v>
          </cell>
          <cell r="J5517">
            <v>39.799999999999997</v>
          </cell>
          <cell r="K5517">
            <v>18.98</v>
          </cell>
          <cell r="M5517">
            <v>105.42</v>
          </cell>
        </row>
        <row r="5518">
          <cell r="D5518" t="str">
            <v>CONCEITO</v>
          </cell>
          <cell r="E5518">
            <v>44439</v>
          </cell>
          <cell r="J5518">
            <v>66.900000000000006</v>
          </cell>
          <cell r="K5518">
            <v>24.91</v>
          </cell>
          <cell r="M5518">
            <v>138.34</v>
          </cell>
        </row>
        <row r="5519">
          <cell r="D5519" t="str">
            <v>CONCEITO</v>
          </cell>
          <cell r="E5519">
            <v>44439</v>
          </cell>
          <cell r="J5519">
            <v>49.95</v>
          </cell>
          <cell r="K5519">
            <v>21.04</v>
          </cell>
          <cell r="M5519">
            <v>116.91</v>
          </cell>
        </row>
        <row r="5520">
          <cell r="D5520" t="str">
            <v>CONCEITO</v>
          </cell>
          <cell r="E5520">
            <v>44439</v>
          </cell>
          <cell r="J5520">
            <v>55</v>
          </cell>
          <cell r="K5520">
            <v>22.48</v>
          </cell>
          <cell r="M5520">
            <v>123.11</v>
          </cell>
        </row>
        <row r="5521">
          <cell r="D5521" t="str">
            <v>CONCEITO</v>
          </cell>
          <cell r="E5521">
            <v>44439</v>
          </cell>
          <cell r="J5521">
            <v>56.9</v>
          </cell>
          <cell r="K5521">
            <v>22.5</v>
          </cell>
          <cell r="M5521">
            <v>125</v>
          </cell>
        </row>
        <row r="5522">
          <cell r="D5522" t="str">
            <v>CONCEITO</v>
          </cell>
          <cell r="E5522">
            <v>44439</v>
          </cell>
          <cell r="J5522">
            <v>56.9</v>
          </cell>
          <cell r="K5522">
            <v>22.5</v>
          </cell>
          <cell r="M5522">
            <v>125</v>
          </cell>
        </row>
        <row r="5523">
          <cell r="D5523" t="str">
            <v>CONCEITO</v>
          </cell>
          <cell r="E5523">
            <v>44439</v>
          </cell>
          <cell r="J5523">
            <v>56.9</v>
          </cell>
          <cell r="K5523">
            <v>22.5</v>
          </cell>
          <cell r="M5523">
            <v>125</v>
          </cell>
        </row>
        <row r="5524">
          <cell r="D5524" t="str">
            <v>CONCEITO</v>
          </cell>
          <cell r="E5524">
            <v>44439</v>
          </cell>
          <cell r="J5524">
            <v>56.9</v>
          </cell>
          <cell r="K5524">
            <v>22.5</v>
          </cell>
          <cell r="M5524">
            <v>125</v>
          </cell>
        </row>
        <row r="5525">
          <cell r="D5525" t="str">
            <v>CONCEITO</v>
          </cell>
          <cell r="E5525">
            <v>44439</v>
          </cell>
          <cell r="J5525">
            <v>56.9</v>
          </cell>
          <cell r="K5525">
            <v>22.5</v>
          </cell>
          <cell r="M5525">
            <v>125</v>
          </cell>
        </row>
        <row r="5526">
          <cell r="D5526" t="str">
            <v>CONCEITO</v>
          </cell>
          <cell r="E5526">
            <v>44439</v>
          </cell>
          <cell r="J5526">
            <v>67.900000000000006</v>
          </cell>
          <cell r="K5526">
            <v>24.89</v>
          </cell>
          <cell r="M5526">
            <v>138.22</v>
          </cell>
        </row>
        <row r="5527">
          <cell r="D5527" t="str">
            <v>CONCEITO</v>
          </cell>
          <cell r="E5527">
            <v>44439</v>
          </cell>
          <cell r="J5527">
            <v>50</v>
          </cell>
          <cell r="K5527">
            <v>20.880000000000003</v>
          </cell>
          <cell r="M5527">
            <v>116</v>
          </cell>
        </row>
        <row r="5528">
          <cell r="D5528" t="str">
            <v>CONCEITO</v>
          </cell>
          <cell r="E5528">
            <v>44439</v>
          </cell>
          <cell r="J5528">
            <v>69.900000000000006</v>
          </cell>
          <cell r="K5528">
            <v>25.25</v>
          </cell>
          <cell r="M5528">
            <v>139.65</v>
          </cell>
        </row>
        <row r="5529">
          <cell r="D5529" t="str">
            <v>CONCEITO</v>
          </cell>
          <cell r="E5529">
            <v>44439</v>
          </cell>
          <cell r="J5529">
            <v>59.8</v>
          </cell>
          <cell r="K5529">
            <v>23.1</v>
          </cell>
          <cell r="M5529">
            <v>127.12</v>
          </cell>
        </row>
        <row r="5530">
          <cell r="D5530" t="str">
            <v>CONCEITO</v>
          </cell>
          <cell r="E5530">
            <v>44439</v>
          </cell>
          <cell r="J5530">
            <v>58.9</v>
          </cell>
          <cell r="K5530">
            <v>22.89</v>
          </cell>
          <cell r="M5530">
            <v>125.91</v>
          </cell>
        </row>
        <row r="5531">
          <cell r="D5531" t="str">
            <v>CONCEITO</v>
          </cell>
          <cell r="E5531">
            <v>44439</v>
          </cell>
          <cell r="J5531">
            <v>69</v>
          </cell>
          <cell r="K5531">
            <v>25.01</v>
          </cell>
          <cell r="M5531">
            <v>137.99</v>
          </cell>
        </row>
        <row r="5532">
          <cell r="D5532" t="str">
            <v>CONCEITO</v>
          </cell>
          <cell r="E5532">
            <v>44439</v>
          </cell>
          <cell r="J5532">
            <v>66.900000000000006</v>
          </cell>
          <cell r="K5532">
            <v>24.39</v>
          </cell>
          <cell r="M5532">
            <v>134.88999999999999</v>
          </cell>
        </row>
        <row r="5533">
          <cell r="D5533" t="str">
            <v>CONCEITO</v>
          </cell>
          <cell r="E5533">
            <v>44439</v>
          </cell>
          <cell r="J5533">
            <v>29.04</v>
          </cell>
          <cell r="K5533">
            <v>15.93</v>
          </cell>
          <cell r="M5533">
            <v>88.52</v>
          </cell>
        </row>
        <row r="5534">
          <cell r="D5534" t="str">
            <v>CONCEITO</v>
          </cell>
          <cell r="E5534">
            <v>44439</v>
          </cell>
          <cell r="J5534">
            <v>64.900000000000006</v>
          </cell>
          <cell r="K5534">
            <v>23.74</v>
          </cell>
          <cell r="M5534">
            <v>131.91</v>
          </cell>
        </row>
        <row r="5535">
          <cell r="D5535" t="str">
            <v>CONCEITO</v>
          </cell>
          <cell r="E5535">
            <v>44439</v>
          </cell>
          <cell r="J5535">
            <v>64.900000000000006</v>
          </cell>
          <cell r="K5535">
            <v>23.74</v>
          </cell>
          <cell r="M5535">
            <v>131.91</v>
          </cell>
        </row>
        <row r="5536">
          <cell r="D5536" t="str">
            <v>CONCEITO</v>
          </cell>
          <cell r="E5536">
            <v>44439</v>
          </cell>
          <cell r="J5536">
            <v>95.6</v>
          </cell>
          <cell r="K5536">
            <v>30.74</v>
          </cell>
          <cell r="M5536">
            <v>169.4</v>
          </cell>
        </row>
        <row r="5537">
          <cell r="D5537" t="str">
            <v>CONCEITO</v>
          </cell>
          <cell r="E5537">
            <v>44439</v>
          </cell>
          <cell r="J5537">
            <v>57.86</v>
          </cell>
          <cell r="K5537">
            <v>22.11</v>
          </cell>
          <cell r="M5537">
            <v>122.13</v>
          </cell>
        </row>
        <row r="5538">
          <cell r="D5538" t="str">
            <v>CONCEITO</v>
          </cell>
          <cell r="E5538">
            <v>44439</v>
          </cell>
          <cell r="J5538">
            <v>67.900000000000006</v>
          </cell>
          <cell r="K5538">
            <v>24.18</v>
          </cell>
          <cell r="M5538">
            <v>134.01</v>
          </cell>
        </row>
        <row r="5539">
          <cell r="D5539" t="str">
            <v>CONCEITO</v>
          </cell>
          <cell r="E5539">
            <v>44439</v>
          </cell>
          <cell r="J5539">
            <v>58.9</v>
          </cell>
          <cell r="K5539">
            <v>22.48</v>
          </cell>
          <cell r="M5539">
            <v>123.11</v>
          </cell>
        </row>
        <row r="5540">
          <cell r="D5540" t="str">
            <v>CONCEITO</v>
          </cell>
          <cell r="E5540">
            <v>44439</v>
          </cell>
          <cell r="J5540">
            <v>61.9</v>
          </cell>
          <cell r="K5540">
            <v>22.79</v>
          </cell>
          <cell r="M5540">
            <v>126.41</v>
          </cell>
        </row>
        <row r="5541">
          <cell r="D5541" t="str">
            <v>CONCEITO</v>
          </cell>
          <cell r="E5541">
            <v>44439</v>
          </cell>
          <cell r="J5541">
            <v>67.900000000000006</v>
          </cell>
          <cell r="K5541">
            <v>23.97</v>
          </cell>
          <cell r="M5541">
            <v>132.74</v>
          </cell>
        </row>
        <row r="5542">
          <cell r="D5542" t="str">
            <v>CONCEITO</v>
          </cell>
          <cell r="E5542">
            <v>44439</v>
          </cell>
          <cell r="J5542">
            <v>49.9</v>
          </cell>
          <cell r="K5542">
            <v>19.88</v>
          </cell>
          <cell r="M5542">
            <v>110.42</v>
          </cell>
        </row>
        <row r="5543">
          <cell r="D5543" t="str">
            <v>CONCEITO</v>
          </cell>
          <cell r="E5543">
            <v>44439</v>
          </cell>
          <cell r="J5543">
            <v>29.55</v>
          </cell>
          <cell r="K5543">
            <v>15.31</v>
          </cell>
          <cell r="M5543">
            <v>84.81</v>
          </cell>
        </row>
        <row r="5544">
          <cell r="D5544" t="str">
            <v>CONCEITO</v>
          </cell>
          <cell r="E5544">
            <v>44439</v>
          </cell>
          <cell r="J5544">
            <v>74.900000000000006</v>
          </cell>
          <cell r="K5544">
            <v>25.18</v>
          </cell>
          <cell r="M5544">
            <v>139.9</v>
          </cell>
        </row>
        <row r="5545">
          <cell r="D5545" t="str">
            <v>CONCEITO</v>
          </cell>
          <cell r="E5545">
            <v>44439</v>
          </cell>
          <cell r="J5545">
            <v>42.66</v>
          </cell>
          <cell r="K5545">
            <v>17.98</v>
          </cell>
          <cell r="M5545">
            <v>99.9</v>
          </cell>
        </row>
        <row r="5546">
          <cell r="D5546" t="str">
            <v>CONCEITO</v>
          </cell>
          <cell r="E5546">
            <v>44439</v>
          </cell>
          <cell r="J5546">
            <v>59.9</v>
          </cell>
          <cell r="K5546">
            <v>21.77</v>
          </cell>
          <cell r="M5546">
            <v>120.93</v>
          </cell>
        </row>
        <row r="5547">
          <cell r="D5547" t="str">
            <v>CONCEITO</v>
          </cell>
          <cell r="E5547">
            <v>44439</v>
          </cell>
          <cell r="J5547">
            <v>45</v>
          </cell>
          <cell r="K5547">
            <v>19.100099999999998</v>
          </cell>
          <cell r="M5547">
            <v>102.44999999999999</v>
          </cell>
        </row>
        <row r="5548">
          <cell r="D5548" t="str">
            <v>CONCEITO</v>
          </cell>
          <cell r="E5548">
            <v>44439</v>
          </cell>
          <cell r="J5548">
            <v>61.9</v>
          </cell>
          <cell r="K5548">
            <v>22.38</v>
          </cell>
          <cell r="M5548">
            <v>122.4</v>
          </cell>
        </row>
        <row r="5549">
          <cell r="D5549" t="str">
            <v>CONCEITO</v>
          </cell>
          <cell r="E5549">
            <v>44439</v>
          </cell>
          <cell r="J5549">
            <v>83.16</v>
          </cell>
          <cell r="K5549">
            <v>27.240000000000002</v>
          </cell>
          <cell r="M5549">
            <v>148.44</v>
          </cell>
        </row>
        <row r="5550">
          <cell r="D5550" t="str">
            <v>CONCEITO</v>
          </cell>
          <cell r="E5550">
            <v>44439</v>
          </cell>
          <cell r="J5550">
            <v>69.900000000000006</v>
          </cell>
          <cell r="K5550">
            <v>23.67</v>
          </cell>
          <cell r="M5550">
            <v>131.5</v>
          </cell>
        </row>
        <row r="5551">
          <cell r="D5551" t="str">
            <v>CONCEITO</v>
          </cell>
          <cell r="E5551">
            <v>44439</v>
          </cell>
          <cell r="J5551">
            <v>35.9</v>
          </cell>
          <cell r="K5551">
            <v>16.18</v>
          </cell>
          <cell r="M5551">
            <v>89.9</v>
          </cell>
        </row>
        <row r="5552">
          <cell r="D5552" t="str">
            <v>CONCEITO</v>
          </cell>
          <cell r="E5552">
            <v>44439</v>
          </cell>
          <cell r="J5552">
            <v>52.9</v>
          </cell>
          <cell r="K5552">
            <v>19.88</v>
          </cell>
          <cell r="M5552">
            <v>110.42</v>
          </cell>
        </row>
        <row r="5553">
          <cell r="D5553" t="str">
            <v>CONCEITO</v>
          </cell>
          <cell r="E5553">
            <v>44439</v>
          </cell>
          <cell r="J5553">
            <v>45</v>
          </cell>
          <cell r="K5553">
            <v>18.07</v>
          </cell>
          <cell r="M5553">
            <v>100.35</v>
          </cell>
        </row>
        <row r="5554">
          <cell r="D5554" t="str">
            <v>CONCEITO</v>
          </cell>
          <cell r="E5554">
            <v>44439</v>
          </cell>
          <cell r="J5554">
            <v>66</v>
          </cell>
          <cell r="K5554">
            <v>22.5</v>
          </cell>
          <cell r="M5554">
            <v>125</v>
          </cell>
        </row>
        <row r="5555">
          <cell r="D5555" t="str">
            <v>CONCEITO</v>
          </cell>
          <cell r="E5555">
            <v>44439</v>
          </cell>
          <cell r="J5555">
            <v>61.9</v>
          </cell>
          <cell r="K5555">
            <v>21.76</v>
          </cell>
          <cell r="M5555">
            <v>119.91</v>
          </cell>
        </row>
        <row r="5556">
          <cell r="D5556" t="str">
            <v>CONCEITO</v>
          </cell>
          <cell r="E5556">
            <v>44439</v>
          </cell>
          <cell r="J5556">
            <v>38.72</v>
          </cell>
          <cell r="K5556">
            <v>26.15</v>
          </cell>
          <cell r="M5556">
            <v>100.96</v>
          </cell>
        </row>
        <row r="5557">
          <cell r="D5557" t="str">
            <v>CONCEITO</v>
          </cell>
          <cell r="E5557">
            <v>44439</v>
          </cell>
          <cell r="J5557">
            <v>61.9</v>
          </cell>
          <cell r="K5557">
            <v>21.48</v>
          </cell>
          <cell r="M5557">
            <v>119.21</v>
          </cell>
        </row>
        <row r="5558">
          <cell r="D5558" t="str">
            <v>CONCEITO</v>
          </cell>
          <cell r="E5558">
            <v>44439</v>
          </cell>
          <cell r="J5558">
            <v>211.5</v>
          </cell>
          <cell r="K5558">
            <v>58.479900000000001</v>
          </cell>
          <cell r="M5558">
            <v>305.31</v>
          </cell>
        </row>
        <row r="5559">
          <cell r="D5559" t="str">
            <v>CONCEITO</v>
          </cell>
          <cell r="E5559">
            <v>44439</v>
          </cell>
          <cell r="J5559">
            <v>104.85000000000001</v>
          </cell>
          <cell r="K5559">
            <v>46.179900000000004</v>
          </cell>
          <cell r="M5559">
            <v>186.24</v>
          </cell>
        </row>
        <row r="5560">
          <cell r="D5560" t="str">
            <v>CONCEITO</v>
          </cell>
          <cell r="E5560">
            <v>44439</v>
          </cell>
          <cell r="J5560">
            <v>22.2</v>
          </cell>
          <cell r="K5560">
            <v>12.58</v>
          </cell>
          <cell r="M5560">
            <v>69.900000000000006</v>
          </cell>
        </row>
        <row r="5561">
          <cell r="D5561" t="str">
            <v>CONCEITO</v>
          </cell>
          <cell r="E5561">
            <v>44439</v>
          </cell>
          <cell r="J5561">
            <v>47.21</v>
          </cell>
          <cell r="K5561">
            <v>17.98</v>
          </cell>
          <cell r="M5561">
            <v>99.9</v>
          </cell>
        </row>
        <row r="5562">
          <cell r="D5562" t="str">
            <v>CONCEITO</v>
          </cell>
          <cell r="E5562">
            <v>44439</v>
          </cell>
          <cell r="J5562">
            <v>53.11</v>
          </cell>
          <cell r="K5562">
            <v>19.399999999999999</v>
          </cell>
          <cell r="M5562">
            <v>107.02</v>
          </cell>
        </row>
        <row r="5563">
          <cell r="D5563" t="str">
            <v>CONCEITO</v>
          </cell>
          <cell r="E5563">
            <v>44439</v>
          </cell>
          <cell r="J5563">
            <v>39.9</v>
          </cell>
          <cell r="K5563">
            <v>16.18</v>
          </cell>
          <cell r="M5563">
            <v>89.9</v>
          </cell>
        </row>
        <row r="5564">
          <cell r="D5564" t="str">
            <v>CONCEITO</v>
          </cell>
          <cell r="E5564">
            <v>44439</v>
          </cell>
          <cell r="J5564">
            <v>39.9</v>
          </cell>
          <cell r="K5564">
            <v>16.18</v>
          </cell>
          <cell r="M5564">
            <v>89.9</v>
          </cell>
        </row>
        <row r="5565">
          <cell r="D5565" t="str">
            <v>CONCEITO</v>
          </cell>
          <cell r="E5565">
            <v>44439</v>
          </cell>
          <cell r="J5565">
            <v>37.979999999999997</v>
          </cell>
          <cell r="K5565">
            <v>15.72</v>
          </cell>
          <cell r="M5565">
            <v>87.32</v>
          </cell>
        </row>
        <row r="5566">
          <cell r="D5566" t="str">
            <v>CONCEITO</v>
          </cell>
          <cell r="E5566">
            <v>44439</v>
          </cell>
          <cell r="J5566">
            <v>23.06</v>
          </cell>
          <cell r="K5566">
            <v>12.45</v>
          </cell>
          <cell r="M5566">
            <v>69.099999999999994</v>
          </cell>
        </row>
        <row r="5567">
          <cell r="D5567" t="str">
            <v>CONCEITO</v>
          </cell>
          <cell r="E5567">
            <v>44439</v>
          </cell>
          <cell r="J5567">
            <v>50</v>
          </cell>
          <cell r="K5567">
            <v>18.350000000000001</v>
          </cell>
          <cell r="M5567">
            <v>101.92</v>
          </cell>
        </row>
        <row r="5568">
          <cell r="D5568" t="str">
            <v>CONCEITO</v>
          </cell>
          <cell r="E5568">
            <v>44439</v>
          </cell>
          <cell r="J5568">
            <v>49.8</v>
          </cell>
          <cell r="K5568">
            <v>18.239999999999998</v>
          </cell>
          <cell r="M5568">
            <v>101.06</v>
          </cell>
        </row>
        <row r="5569">
          <cell r="D5569" t="str">
            <v>CONCEITO</v>
          </cell>
          <cell r="E5569">
            <v>44439</v>
          </cell>
          <cell r="J5569">
            <v>14.100000000000001</v>
          </cell>
          <cell r="K5569">
            <v>10.3101</v>
          </cell>
          <cell r="M5569">
            <v>57.300000000000004</v>
          </cell>
        </row>
        <row r="5570">
          <cell r="D5570" t="str">
            <v>CONCEITO</v>
          </cell>
          <cell r="E5570">
            <v>44439</v>
          </cell>
          <cell r="J5570">
            <v>40</v>
          </cell>
          <cell r="K5570">
            <v>15.94</v>
          </cell>
          <cell r="M5570">
            <v>88.44</v>
          </cell>
        </row>
        <row r="5571">
          <cell r="D5571" t="str">
            <v>CONCEITO</v>
          </cell>
          <cell r="E5571">
            <v>44439</v>
          </cell>
          <cell r="J5571">
            <v>39.9</v>
          </cell>
          <cell r="K5571">
            <v>15.82</v>
          </cell>
          <cell r="M5571">
            <v>87.91</v>
          </cell>
        </row>
        <row r="5572">
          <cell r="D5572" t="str">
            <v>CONCEITO</v>
          </cell>
          <cell r="E5572">
            <v>44439</v>
          </cell>
          <cell r="J5572">
            <v>39.9</v>
          </cell>
          <cell r="K5572">
            <v>15.82</v>
          </cell>
          <cell r="M5572">
            <v>87.91</v>
          </cell>
        </row>
        <row r="5573">
          <cell r="D5573" t="str">
            <v>CONCEITO</v>
          </cell>
          <cell r="E5573">
            <v>44439</v>
          </cell>
          <cell r="J5573">
            <v>54.9</v>
          </cell>
          <cell r="K5573">
            <v>19.14</v>
          </cell>
          <cell r="M5573">
            <v>106.2</v>
          </cell>
        </row>
        <row r="5574">
          <cell r="D5574" t="str">
            <v>CONCEITO</v>
          </cell>
          <cell r="E5574">
            <v>44439</v>
          </cell>
          <cell r="J5574">
            <v>18.899999999999999</v>
          </cell>
          <cell r="K5574">
            <v>11.07</v>
          </cell>
          <cell r="M5574">
            <v>61.51</v>
          </cell>
        </row>
        <row r="5575">
          <cell r="D5575" t="str">
            <v>CONCEITO</v>
          </cell>
          <cell r="E5575">
            <v>44439</v>
          </cell>
          <cell r="J5575">
            <v>35</v>
          </cell>
          <cell r="K5575">
            <v>14.36</v>
          </cell>
          <cell r="M5575">
            <v>79.8</v>
          </cell>
        </row>
        <row r="5576">
          <cell r="D5576" t="str">
            <v>CONCEITO</v>
          </cell>
          <cell r="E5576">
            <v>44439</v>
          </cell>
          <cell r="J5576">
            <v>14.100000000000001</v>
          </cell>
          <cell r="K5576">
            <v>9.7599</v>
          </cell>
          <cell r="M5576">
            <v>54.21</v>
          </cell>
        </row>
        <row r="5577">
          <cell r="D5577" t="str">
            <v>CONCEITO</v>
          </cell>
          <cell r="E5577">
            <v>44439</v>
          </cell>
          <cell r="J5577">
            <v>42</v>
          </cell>
          <cell r="K5577">
            <v>15.82</v>
          </cell>
          <cell r="M5577">
            <v>87.91</v>
          </cell>
        </row>
        <row r="5578">
          <cell r="D5578" t="str">
            <v>CONCEITO</v>
          </cell>
          <cell r="E5578">
            <v>44439</v>
          </cell>
          <cell r="J5578">
            <v>27.58</v>
          </cell>
          <cell r="K5578">
            <v>12.64</v>
          </cell>
          <cell r="M5578">
            <v>70.22</v>
          </cell>
        </row>
        <row r="5579">
          <cell r="D5579" t="str">
            <v>CONCEITO</v>
          </cell>
          <cell r="E5579">
            <v>44439</v>
          </cell>
          <cell r="J5579">
            <v>27.9</v>
          </cell>
          <cell r="K5579">
            <v>12.66</v>
          </cell>
          <cell r="M5579">
            <v>70.31</v>
          </cell>
        </row>
        <row r="5580">
          <cell r="D5580" t="str">
            <v>CONCEITO</v>
          </cell>
          <cell r="E5580">
            <v>44439</v>
          </cell>
          <cell r="J5580">
            <v>72.900000000000006</v>
          </cell>
          <cell r="K5580">
            <v>22.5</v>
          </cell>
          <cell r="M5580">
            <v>125</v>
          </cell>
        </row>
        <row r="5581">
          <cell r="D5581" t="str">
            <v>CONCEITO</v>
          </cell>
          <cell r="E5581">
            <v>44439</v>
          </cell>
          <cell r="J5581">
            <v>19.899999999999999</v>
          </cell>
          <cell r="K5581">
            <v>10.78</v>
          </cell>
          <cell r="M5581">
            <v>59.9</v>
          </cell>
        </row>
        <row r="5582">
          <cell r="D5582" t="str">
            <v>CONCEITO</v>
          </cell>
          <cell r="E5582">
            <v>44439</v>
          </cell>
          <cell r="J5582">
            <v>42.9</v>
          </cell>
          <cell r="K5582">
            <v>15.82</v>
          </cell>
          <cell r="M5582">
            <v>87.91</v>
          </cell>
        </row>
        <row r="5583">
          <cell r="D5583" t="str">
            <v>CONCEITO</v>
          </cell>
          <cell r="E5583">
            <v>44439</v>
          </cell>
          <cell r="J5583">
            <v>36</v>
          </cell>
          <cell r="K5583">
            <v>14.24</v>
          </cell>
          <cell r="M5583">
            <v>79.11</v>
          </cell>
        </row>
        <row r="5584">
          <cell r="D5584" t="str">
            <v>CONCEITO</v>
          </cell>
          <cell r="E5584">
            <v>44439</v>
          </cell>
          <cell r="J5584">
            <v>17.399999999999999</v>
          </cell>
          <cell r="K5584">
            <v>10.15</v>
          </cell>
          <cell r="M5584">
            <v>56.38</v>
          </cell>
        </row>
        <row r="5585">
          <cell r="D5585" t="str">
            <v>CONCEITO</v>
          </cell>
          <cell r="E5585">
            <v>44439</v>
          </cell>
          <cell r="J5585">
            <v>27.8</v>
          </cell>
          <cell r="K5585">
            <v>12.44</v>
          </cell>
          <cell r="M5585">
            <v>68.760000000000005</v>
          </cell>
        </row>
        <row r="5586">
          <cell r="D5586" t="str">
            <v>CONCEITO</v>
          </cell>
          <cell r="E5586">
            <v>44439</v>
          </cell>
          <cell r="J5586">
            <v>52.9</v>
          </cell>
          <cell r="K5586">
            <v>17.8</v>
          </cell>
          <cell r="M5586">
            <v>98.91</v>
          </cell>
        </row>
        <row r="5587">
          <cell r="D5587" t="str">
            <v>CONCEITO</v>
          </cell>
          <cell r="E5587">
            <v>44439</v>
          </cell>
          <cell r="J5587">
            <v>52.9</v>
          </cell>
          <cell r="K5587">
            <v>17.8</v>
          </cell>
          <cell r="M5587">
            <v>98.91</v>
          </cell>
        </row>
        <row r="5588">
          <cell r="D5588" t="str">
            <v>CONCEITO</v>
          </cell>
          <cell r="E5588">
            <v>44439</v>
          </cell>
          <cell r="J5588">
            <v>27.8</v>
          </cell>
          <cell r="K5588">
            <v>12.12</v>
          </cell>
          <cell r="M5588">
            <v>67.2</v>
          </cell>
        </row>
        <row r="5589">
          <cell r="D5589" t="str">
            <v>CONCEITO</v>
          </cell>
          <cell r="E5589">
            <v>44439</v>
          </cell>
          <cell r="J5589">
            <v>62.91</v>
          </cell>
          <cell r="K5589">
            <v>22.14</v>
          </cell>
          <cell r="M5589">
            <v>111.93</v>
          </cell>
        </row>
        <row r="5590">
          <cell r="D5590" t="str">
            <v>CONCEITO</v>
          </cell>
          <cell r="E5590">
            <v>44439</v>
          </cell>
          <cell r="J5590">
            <v>30.87</v>
          </cell>
          <cell r="K5590">
            <v>12.66</v>
          </cell>
          <cell r="M5590">
            <v>70.31</v>
          </cell>
        </row>
        <row r="5591">
          <cell r="D5591" t="str">
            <v>CONCEITO</v>
          </cell>
          <cell r="E5591">
            <v>44439</v>
          </cell>
          <cell r="J5591">
            <v>35</v>
          </cell>
          <cell r="K5591">
            <v>13.5</v>
          </cell>
          <cell r="M5591">
            <v>75.02</v>
          </cell>
        </row>
        <row r="5592">
          <cell r="D5592" t="str">
            <v>CONCEITO</v>
          </cell>
          <cell r="E5592">
            <v>44439</v>
          </cell>
          <cell r="J5592">
            <v>22.66</v>
          </cell>
          <cell r="K5592">
            <v>10.78</v>
          </cell>
          <cell r="M5592">
            <v>59.9</v>
          </cell>
        </row>
        <row r="5593">
          <cell r="D5593" t="str">
            <v>CONCEITO</v>
          </cell>
          <cell r="E5593">
            <v>44439</v>
          </cell>
          <cell r="J5593">
            <v>43</v>
          </cell>
          <cell r="K5593">
            <v>15.31</v>
          </cell>
          <cell r="M5593">
            <v>84.76</v>
          </cell>
        </row>
        <row r="5594">
          <cell r="D5594" t="str">
            <v>CONCEITO</v>
          </cell>
          <cell r="E5594">
            <v>44439</v>
          </cell>
          <cell r="J5594">
            <v>44.91</v>
          </cell>
          <cell r="K5594">
            <v>15.69</v>
          </cell>
          <cell r="M5594">
            <v>87.05</v>
          </cell>
        </row>
        <row r="5595">
          <cell r="D5595" t="str">
            <v>CONCEITO</v>
          </cell>
          <cell r="E5595">
            <v>44439</v>
          </cell>
          <cell r="J5595">
            <v>31.8</v>
          </cell>
          <cell r="K5595">
            <v>12.78</v>
          </cell>
          <cell r="M5595">
            <v>71.02</v>
          </cell>
        </row>
        <row r="5596">
          <cell r="D5596" t="str">
            <v>CONCEITO</v>
          </cell>
          <cell r="E5596">
            <v>44439</v>
          </cell>
          <cell r="J5596">
            <v>35</v>
          </cell>
          <cell r="K5596">
            <v>13.59</v>
          </cell>
          <cell r="M5596">
            <v>75.02</v>
          </cell>
        </row>
        <row r="5597">
          <cell r="D5597" t="str">
            <v>CONCEITO</v>
          </cell>
          <cell r="E5597">
            <v>44439</v>
          </cell>
          <cell r="J5597">
            <v>35.9</v>
          </cell>
          <cell r="K5597">
            <v>14.06</v>
          </cell>
          <cell r="M5597">
            <v>76.36</v>
          </cell>
        </row>
        <row r="5598">
          <cell r="D5598" t="str">
            <v>CONCEITO</v>
          </cell>
          <cell r="E5598">
            <v>44439</v>
          </cell>
          <cell r="J5598">
            <v>52.9</v>
          </cell>
          <cell r="K5598">
            <v>17.41</v>
          </cell>
          <cell r="M5598">
            <v>96.71</v>
          </cell>
        </row>
        <row r="5599">
          <cell r="D5599" t="str">
            <v>CONCEITO</v>
          </cell>
          <cell r="E5599">
            <v>44439</v>
          </cell>
          <cell r="J5599">
            <v>39.9</v>
          </cell>
          <cell r="K5599">
            <v>14.71</v>
          </cell>
          <cell r="M5599">
            <v>80.900000000000006</v>
          </cell>
        </row>
        <row r="5600">
          <cell r="D5600" t="str">
            <v>CONCEITO</v>
          </cell>
          <cell r="E5600">
            <v>44439</v>
          </cell>
          <cell r="J5600">
            <v>29.5</v>
          </cell>
          <cell r="K5600">
            <v>12.12</v>
          </cell>
          <cell r="M5600">
            <v>67.22</v>
          </cell>
        </row>
        <row r="5601">
          <cell r="D5601" t="str">
            <v>CONCEITO</v>
          </cell>
          <cell r="E5601">
            <v>44439</v>
          </cell>
          <cell r="J5601">
            <v>42.900000000000006</v>
          </cell>
          <cell r="K5601">
            <v>14.97</v>
          </cell>
          <cell r="M5601">
            <v>83.01</v>
          </cell>
        </row>
        <row r="5602">
          <cell r="D5602" t="str">
            <v>CONCEITO</v>
          </cell>
          <cell r="E5602">
            <v>44439</v>
          </cell>
          <cell r="J5602">
            <v>14.52</v>
          </cell>
          <cell r="K5602">
            <v>8.65</v>
          </cell>
          <cell r="M5602">
            <v>47.92</v>
          </cell>
        </row>
        <row r="5603">
          <cell r="D5603" t="str">
            <v>CONCEITO</v>
          </cell>
          <cell r="E5603">
            <v>44439</v>
          </cell>
          <cell r="J5603">
            <v>44.9</v>
          </cell>
          <cell r="K5603">
            <v>15.29</v>
          </cell>
          <cell r="M5603">
            <v>84.92</v>
          </cell>
        </row>
        <row r="5604">
          <cell r="D5604" t="str">
            <v>CONCEITO</v>
          </cell>
          <cell r="E5604">
            <v>44439</v>
          </cell>
          <cell r="J5604">
            <v>40</v>
          </cell>
          <cell r="K5604">
            <v>14.45</v>
          </cell>
          <cell r="M5604">
            <v>79.14</v>
          </cell>
        </row>
        <row r="5605">
          <cell r="D5605" t="str">
            <v>CONCEITO</v>
          </cell>
          <cell r="E5605">
            <v>44439</v>
          </cell>
          <cell r="J5605">
            <v>43.6</v>
          </cell>
          <cell r="K5605">
            <v>15.07</v>
          </cell>
          <cell r="M5605">
            <v>83.24</v>
          </cell>
        </row>
        <row r="5606">
          <cell r="D5606" t="str">
            <v>CONCEITO</v>
          </cell>
          <cell r="E5606">
            <v>44439</v>
          </cell>
          <cell r="J5606">
            <v>27.61</v>
          </cell>
          <cell r="K5606">
            <v>12.65</v>
          </cell>
          <cell r="M5606">
            <v>64.81</v>
          </cell>
        </row>
        <row r="5607">
          <cell r="D5607" t="str">
            <v>CONCEITO</v>
          </cell>
          <cell r="E5607">
            <v>44439</v>
          </cell>
          <cell r="J5607">
            <v>21.9</v>
          </cell>
          <cell r="K5607">
            <v>10.23</v>
          </cell>
          <cell r="M5607">
            <v>56.66</v>
          </cell>
        </row>
        <row r="5608">
          <cell r="D5608" t="str">
            <v>CONCEITO</v>
          </cell>
          <cell r="E5608">
            <v>44439</v>
          </cell>
          <cell r="J5608">
            <v>29.9</v>
          </cell>
          <cell r="K5608">
            <v>11.97</v>
          </cell>
          <cell r="M5608">
            <v>66.34</v>
          </cell>
        </row>
        <row r="5609">
          <cell r="D5609" t="str">
            <v>CONCEITO</v>
          </cell>
          <cell r="E5609">
            <v>44439</v>
          </cell>
          <cell r="J5609">
            <v>24.9</v>
          </cell>
          <cell r="K5609">
            <v>10.78</v>
          </cell>
          <cell r="M5609">
            <v>59.9</v>
          </cell>
        </row>
        <row r="5610">
          <cell r="D5610" t="str">
            <v>CONCEITO</v>
          </cell>
          <cell r="E5610">
            <v>44439</v>
          </cell>
          <cell r="J5610">
            <v>28</v>
          </cell>
          <cell r="K5610">
            <v>11.07</v>
          </cell>
          <cell r="M5610">
            <v>61.51</v>
          </cell>
        </row>
        <row r="5611">
          <cell r="D5611" t="str">
            <v>CONCEITO</v>
          </cell>
          <cell r="E5611">
            <v>44439</v>
          </cell>
          <cell r="J5611">
            <v>32</v>
          </cell>
          <cell r="K5611">
            <v>11.88</v>
          </cell>
          <cell r="M5611">
            <v>66</v>
          </cell>
        </row>
        <row r="5612">
          <cell r="D5612" t="str">
            <v>CONCEITO</v>
          </cell>
          <cell r="E5612">
            <v>44439</v>
          </cell>
          <cell r="J5612">
            <v>58.9</v>
          </cell>
          <cell r="K5612">
            <v>18.149999999999999</v>
          </cell>
          <cell r="M5612">
            <v>99.06</v>
          </cell>
        </row>
        <row r="5613">
          <cell r="D5613" t="str">
            <v>CONCEITO</v>
          </cell>
          <cell r="E5613">
            <v>44439</v>
          </cell>
          <cell r="J5613">
            <v>54.9</v>
          </cell>
          <cell r="K5613">
            <v>16.86</v>
          </cell>
          <cell r="M5613">
            <v>93.59</v>
          </cell>
        </row>
        <row r="5614">
          <cell r="D5614" t="str">
            <v>CONCEITO</v>
          </cell>
          <cell r="E5614">
            <v>44439</v>
          </cell>
          <cell r="J5614">
            <v>20.25</v>
          </cell>
          <cell r="K5614">
            <v>9.2301000000000002</v>
          </cell>
          <cell r="M5614">
            <v>51.239999999999995</v>
          </cell>
        </row>
        <row r="5615">
          <cell r="D5615" t="str">
            <v>CONCEITO</v>
          </cell>
          <cell r="E5615">
            <v>44439</v>
          </cell>
          <cell r="J5615">
            <v>46.45</v>
          </cell>
          <cell r="K5615">
            <v>15.07</v>
          </cell>
          <cell r="M5615">
            <v>83.24</v>
          </cell>
        </row>
        <row r="5616">
          <cell r="D5616" t="str">
            <v>CONCEITO</v>
          </cell>
          <cell r="E5616">
            <v>44439</v>
          </cell>
          <cell r="J5616">
            <v>102.4</v>
          </cell>
          <cell r="K5616">
            <v>55.74</v>
          </cell>
          <cell r="M5616">
            <v>179.8</v>
          </cell>
        </row>
        <row r="5617">
          <cell r="D5617" t="str">
            <v>CONCEITO</v>
          </cell>
          <cell r="E5617">
            <v>44439</v>
          </cell>
          <cell r="J5617">
            <v>29</v>
          </cell>
          <cell r="K5617">
            <v>11.07</v>
          </cell>
          <cell r="M5617">
            <v>61.51</v>
          </cell>
        </row>
        <row r="5618">
          <cell r="D5618" t="str">
            <v>CONCEITO</v>
          </cell>
          <cell r="E5618">
            <v>44439</v>
          </cell>
          <cell r="J5618">
            <v>38.72</v>
          </cell>
          <cell r="K5618">
            <v>13.14</v>
          </cell>
          <cell r="M5618">
            <v>72.900000000000006</v>
          </cell>
        </row>
        <row r="5619">
          <cell r="D5619" t="str">
            <v>CONCEITO</v>
          </cell>
          <cell r="E5619">
            <v>44439</v>
          </cell>
          <cell r="J5619">
            <v>39.799999999999997</v>
          </cell>
          <cell r="K5619">
            <v>23.2</v>
          </cell>
          <cell r="M5619">
            <v>83.9</v>
          </cell>
        </row>
        <row r="5620">
          <cell r="D5620" t="str">
            <v>CONCEITO</v>
          </cell>
          <cell r="E5620">
            <v>44439</v>
          </cell>
          <cell r="J5620">
            <v>38.9</v>
          </cell>
          <cell r="K5620">
            <v>13.56</v>
          </cell>
          <cell r="M5620">
            <v>73.25</v>
          </cell>
        </row>
        <row r="5621">
          <cell r="D5621" t="str">
            <v>CONCEITO</v>
          </cell>
          <cell r="E5621">
            <v>44439</v>
          </cell>
          <cell r="J5621">
            <v>72.900000000000006</v>
          </cell>
          <cell r="K5621">
            <v>20.73</v>
          </cell>
          <cell r="M5621">
            <v>114.35</v>
          </cell>
        </row>
        <row r="5622">
          <cell r="D5622" t="str">
            <v>CONCEITO</v>
          </cell>
          <cell r="E5622">
            <v>44439</v>
          </cell>
          <cell r="J5622">
            <v>72.900000000000006</v>
          </cell>
          <cell r="K5622">
            <v>20.73</v>
          </cell>
          <cell r="M5622">
            <v>114.35</v>
          </cell>
        </row>
        <row r="5623">
          <cell r="D5623" t="str">
            <v>CONCEITO</v>
          </cell>
          <cell r="E5623">
            <v>44439</v>
          </cell>
          <cell r="J5623">
            <v>42.900000000000006</v>
          </cell>
          <cell r="K5623">
            <v>14.25</v>
          </cell>
          <cell r="M5623">
            <v>77.429999999999993</v>
          </cell>
        </row>
        <row r="5624">
          <cell r="D5624" t="str">
            <v>CONCEITO</v>
          </cell>
          <cell r="E5624">
            <v>44439</v>
          </cell>
          <cell r="J5624">
            <v>28.9</v>
          </cell>
          <cell r="K5624">
            <v>10.78</v>
          </cell>
          <cell r="M5624">
            <v>59.9</v>
          </cell>
        </row>
        <row r="5625">
          <cell r="D5625" t="str">
            <v>CONCEITO</v>
          </cell>
          <cell r="E5625">
            <v>44439</v>
          </cell>
          <cell r="J5625">
            <v>119.9</v>
          </cell>
          <cell r="K5625">
            <v>82.1</v>
          </cell>
          <cell r="M5625">
            <v>222.05</v>
          </cell>
        </row>
        <row r="5626">
          <cell r="D5626" t="str">
            <v>CONCEITO</v>
          </cell>
          <cell r="E5626">
            <v>44439</v>
          </cell>
          <cell r="J5626">
            <v>29.9</v>
          </cell>
          <cell r="K5626">
            <v>10.78</v>
          </cell>
          <cell r="M5626">
            <v>59.9</v>
          </cell>
        </row>
        <row r="5627">
          <cell r="D5627" t="str">
            <v>CONCEITO</v>
          </cell>
          <cell r="E5627">
            <v>44439</v>
          </cell>
          <cell r="J5627">
            <v>40</v>
          </cell>
          <cell r="K5627">
            <v>14.28</v>
          </cell>
          <cell r="M5627">
            <v>73.400000000000006</v>
          </cell>
        </row>
        <row r="5628">
          <cell r="D5628" t="str">
            <v>CONCEITO</v>
          </cell>
          <cell r="E5628">
            <v>44439</v>
          </cell>
          <cell r="J5628">
            <v>22</v>
          </cell>
          <cell r="K5628">
            <v>8.98</v>
          </cell>
          <cell r="M5628">
            <v>49.9</v>
          </cell>
        </row>
        <row r="5629">
          <cell r="D5629" t="str">
            <v>CONCEITO</v>
          </cell>
          <cell r="E5629">
            <v>44439</v>
          </cell>
          <cell r="J5629">
            <v>30</v>
          </cell>
          <cell r="K5629">
            <v>11.4</v>
          </cell>
          <cell r="M5629">
            <v>59.96</v>
          </cell>
        </row>
        <row r="5630">
          <cell r="D5630" t="str">
            <v>CONCEITO</v>
          </cell>
          <cell r="E5630">
            <v>44439</v>
          </cell>
          <cell r="J5630">
            <v>12.74</v>
          </cell>
          <cell r="K5630">
            <v>6.86</v>
          </cell>
          <cell r="M5630">
            <v>38.03</v>
          </cell>
        </row>
        <row r="5631">
          <cell r="D5631" t="str">
            <v>CONCEITO</v>
          </cell>
          <cell r="E5631">
            <v>44439</v>
          </cell>
          <cell r="J5631">
            <v>51.96</v>
          </cell>
          <cell r="K5631">
            <v>44.27</v>
          </cell>
          <cell r="M5631">
            <v>114.4</v>
          </cell>
        </row>
        <row r="5632">
          <cell r="D5632" t="str">
            <v>CONCEITO</v>
          </cell>
          <cell r="E5632">
            <v>44439</v>
          </cell>
          <cell r="J5632">
            <v>21.53</v>
          </cell>
          <cell r="K5632">
            <v>8.6999999999999993</v>
          </cell>
          <cell r="M5632">
            <v>48.31</v>
          </cell>
        </row>
        <row r="5633">
          <cell r="D5633" t="str">
            <v>CONCEITO</v>
          </cell>
          <cell r="E5633">
            <v>44439</v>
          </cell>
          <cell r="J5633">
            <v>24</v>
          </cell>
          <cell r="K5633">
            <v>9.2301000000000002</v>
          </cell>
          <cell r="M5633">
            <v>51.21</v>
          </cell>
        </row>
        <row r="5634">
          <cell r="D5634" t="str">
            <v>CONCEITO</v>
          </cell>
          <cell r="E5634">
            <v>44439</v>
          </cell>
          <cell r="J5634">
            <v>23.38</v>
          </cell>
          <cell r="K5634">
            <v>9.09</v>
          </cell>
          <cell r="M5634">
            <v>50.4</v>
          </cell>
        </row>
        <row r="5635">
          <cell r="D5635" t="str">
            <v>CONCEITO</v>
          </cell>
          <cell r="E5635">
            <v>44439</v>
          </cell>
          <cell r="J5635">
            <v>15</v>
          </cell>
          <cell r="K5635">
            <v>7.18</v>
          </cell>
          <cell r="M5635">
            <v>39.9</v>
          </cell>
        </row>
        <row r="5636">
          <cell r="D5636" t="str">
            <v>CONCEITO</v>
          </cell>
          <cell r="E5636">
            <v>44439</v>
          </cell>
          <cell r="J5636">
            <v>15</v>
          </cell>
          <cell r="K5636">
            <v>7.18</v>
          </cell>
          <cell r="M5636">
            <v>39.9</v>
          </cell>
        </row>
        <row r="5637">
          <cell r="D5637" t="str">
            <v>CONCEITO</v>
          </cell>
          <cell r="E5637">
            <v>44439</v>
          </cell>
          <cell r="J5637">
            <v>15</v>
          </cell>
          <cell r="K5637">
            <v>7.16</v>
          </cell>
          <cell r="M5637">
            <v>39.799999999999997</v>
          </cell>
        </row>
        <row r="5638">
          <cell r="D5638" t="str">
            <v>CONCEITO</v>
          </cell>
          <cell r="E5638">
            <v>44439</v>
          </cell>
          <cell r="J5638">
            <v>102.42</v>
          </cell>
          <cell r="K5638">
            <v>27.38</v>
          </cell>
          <cell r="M5638">
            <v>147.08000000000001</v>
          </cell>
        </row>
        <row r="5639">
          <cell r="D5639" t="str">
            <v>CONCEITO</v>
          </cell>
          <cell r="E5639">
            <v>44439</v>
          </cell>
          <cell r="J5639">
            <v>49.9</v>
          </cell>
          <cell r="K5639">
            <v>14.77</v>
          </cell>
          <cell r="M5639">
            <v>81.33</v>
          </cell>
        </row>
        <row r="5640">
          <cell r="D5640" t="str">
            <v>CONCEITO</v>
          </cell>
          <cell r="E5640">
            <v>44439</v>
          </cell>
          <cell r="J5640">
            <v>16</v>
          </cell>
          <cell r="K5640">
            <v>7.16</v>
          </cell>
          <cell r="M5640">
            <v>39.799999999999997</v>
          </cell>
        </row>
        <row r="5641">
          <cell r="D5641" t="str">
            <v>CONCEITO</v>
          </cell>
          <cell r="E5641">
            <v>44439</v>
          </cell>
          <cell r="J5641">
            <v>96</v>
          </cell>
          <cell r="K5641">
            <v>45.58</v>
          </cell>
          <cell r="M5641">
            <v>158.06</v>
          </cell>
        </row>
        <row r="5642">
          <cell r="D5642" t="str">
            <v>CONCEITO</v>
          </cell>
          <cell r="E5642">
            <v>44439</v>
          </cell>
          <cell r="J5642">
            <v>75.900000000000006</v>
          </cell>
          <cell r="K5642">
            <v>55.93</v>
          </cell>
          <cell r="M5642">
            <v>148.19</v>
          </cell>
        </row>
        <row r="5643">
          <cell r="D5643" t="str">
            <v>CONCEITO</v>
          </cell>
          <cell r="E5643">
            <v>44439</v>
          </cell>
          <cell r="J5643">
            <v>35.9</v>
          </cell>
          <cell r="K5643">
            <v>11.98</v>
          </cell>
          <cell r="M5643">
            <v>63.9</v>
          </cell>
        </row>
        <row r="5644">
          <cell r="D5644" t="str">
            <v>CONCEITO</v>
          </cell>
          <cell r="E5644">
            <v>44439</v>
          </cell>
          <cell r="J5644">
            <v>23.9</v>
          </cell>
          <cell r="K5644">
            <v>8.7799999999999994</v>
          </cell>
          <cell r="M5644">
            <v>48.47</v>
          </cell>
        </row>
        <row r="5645">
          <cell r="D5645" t="str">
            <v>CONCEITO</v>
          </cell>
          <cell r="E5645">
            <v>44439</v>
          </cell>
          <cell r="J5645">
            <v>20</v>
          </cell>
          <cell r="K5645">
            <v>7.98</v>
          </cell>
          <cell r="M5645">
            <v>43.65</v>
          </cell>
        </row>
        <row r="5646">
          <cell r="D5646" t="str">
            <v>CONCEITO</v>
          </cell>
          <cell r="E5646">
            <v>44439</v>
          </cell>
          <cell r="J5646">
            <v>19.399999999999999</v>
          </cell>
          <cell r="K5646">
            <v>7.64</v>
          </cell>
          <cell r="M5646">
            <v>42.42</v>
          </cell>
        </row>
        <row r="5647">
          <cell r="D5647" t="str">
            <v>CONCEITO</v>
          </cell>
          <cell r="E5647">
            <v>44439</v>
          </cell>
          <cell r="J5647">
            <v>26.23</v>
          </cell>
          <cell r="K5647">
            <v>9.6199999999999992</v>
          </cell>
          <cell r="M5647">
            <v>50.56</v>
          </cell>
        </row>
        <row r="5648">
          <cell r="D5648" t="str">
            <v>CONCEITO</v>
          </cell>
          <cell r="E5648">
            <v>44439</v>
          </cell>
          <cell r="J5648">
            <v>16</v>
          </cell>
          <cell r="K5648">
            <v>6.78</v>
          </cell>
          <cell r="M5648">
            <v>37.4</v>
          </cell>
        </row>
        <row r="5649">
          <cell r="D5649" t="str">
            <v>CONCEITO</v>
          </cell>
          <cell r="E5649">
            <v>44439</v>
          </cell>
          <cell r="J5649">
            <v>15</v>
          </cell>
          <cell r="K5649">
            <v>6.53</v>
          </cell>
          <cell r="M5649">
            <v>35.9</v>
          </cell>
        </row>
        <row r="5650">
          <cell r="D5650" t="str">
            <v>CONCEITO</v>
          </cell>
          <cell r="E5650">
            <v>44439</v>
          </cell>
          <cell r="J5650">
            <v>54.9</v>
          </cell>
          <cell r="K5650">
            <v>15.27</v>
          </cell>
          <cell r="M5650">
            <v>84.5</v>
          </cell>
        </row>
        <row r="5651">
          <cell r="D5651" t="str">
            <v>CONCEITO</v>
          </cell>
          <cell r="E5651">
            <v>44439</v>
          </cell>
          <cell r="J5651">
            <v>9</v>
          </cell>
          <cell r="K5651">
            <v>5.05</v>
          </cell>
          <cell r="M5651">
            <v>27.91</v>
          </cell>
        </row>
        <row r="5652">
          <cell r="D5652" t="str">
            <v>CONCEITO</v>
          </cell>
          <cell r="E5652">
            <v>44439</v>
          </cell>
          <cell r="J5652">
            <v>15.9</v>
          </cell>
          <cell r="K5652">
            <v>6.46</v>
          </cell>
          <cell r="M5652">
            <v>35.909999999999997</v>
          </cell>
        </row>
        <row r="5653">
          <cell r="D5653" t="str">
            <v>CONCEITO</v>
          </cell>
          <cell r="E5653">
            <v>44439</v>
          </cell>
          <cell r="J5653">
            <v>38.79</v>
          </cell>
          <cell r="K5653">
            <v>12.65</v>
          </cell>
          <cell r="M5653">
            <v>64.81</v>
          </cell>
        </row>
        <row r="5654">
          <cell r="D5654" t="str">
            <v>CONCEITO</v>
          </cell>
          <cell r="E5654">
            <v>44439</v>
          </cell>
          <cell r="J5654">
            <v>7.27</v>
          </cell>
          <cell r="K5654">
            <v>4.5</v>
          </cell>
          <cell r="M5654">
            <v>25</v>
          </cell>
        </row>
        <row r="5655">
          <cell r="D5655" t="str">
            <v>CONCEITO</v>
          </cell>
          <cell r="E5655">
            <v>44439</v>
          </cell>
          <cell r="J5655">
            <v>69</v>
          </cell>
          <cell r="K5655">
            <v>17.98</v>
          </cell>
          <cell r="M5655">
            <v>99.9</v>
          </cell>
        </row>
        <row r="5656">
          <cell r="D5656" t="str">
            <v>CONCEITO</v>
          </cell>
          <cell r="E5656">
            <v>44439</v>
          </cell>
          <cell r="J5656">
            <v>12</v>
          </cell>
          <cell r="K5656">
            <v>5.38</v>
          </cell>
          <cell r="M5656">
            <v>29.9</v>
          </cell>
        </row>
        <row r="5657">
          <cell r="D5657" t="str">
            <v>CONCEITO</v>
          </cell>
          <cell r="E5657">
            <v>44439</v>
          </cell>
          <cell r="J5657">
            <v>12.74</v>
          </cell>
          <cell r="K5657">
            <v>5.68</v>
          </cell>
          <cell r="M5657">
            <v>30.93</v>
          </cell>
        </row>
        <row r="5658">
          <cell r="D5658" t="str">
            <v>CONCEITO</v>
          </cell>
          <cell r="E5658">
            <v>44439</v>
          </cell>
          <cell r="J5658">
            <v>14.99</v>
          </cell>
          <cell r="K5658">
            <v>5.74</v>
          </cell>
          <cell r="M5658">
            <v>31.82</v>
          </cell>
        </row>
        <row r="5659">
          <cell r="D5659" t="str">
            <v>CONCEITO</v>
          </cell>
          <cell r="E5659">
            <v>44439</v>
          </cell>
          <cell r="J5659">
            <v>16</v>
          </cell>
          <cell r="K5659">
            <v>6.11</v>
          </cell>
          <cell r="M5659">
            <v>33</v>
          </cell>
        </row>
        <row r="5660">
          <cell r="D5660" t="str">
            <v>CONCEITO</v>
          </cell>
          <cell r="E5660">
            <v>44439</v>
          </cell>
          <cell r="J5660">
            <v>8.9</v>
          </cell>
          <cell r="K5660">
            <v>4.3499999999999996</v>
          </cell>
          <cell r="M5660">
            <v>24.13</v>
          </cell>
        </row>
        <row r="5661">
          <cell r="D5661" t="str">
            <v>CONCEITO</v>
          </cell>
          <cell r="E5661">
            <v>44439</v>
          </cell>
          <cell r="J5661">
            <v>39.979999999999997</v>
          </cell>
          <cell r="K5661">
            <v>12.45</v>
          </cell>
          <cell r="M5661">
            <v>62.93</v>
          </cell>
        </row>
        <row r="5662">
          <cell r="D5662" t="str">
            <v>CONCEITO</v>
          </cell>
          <cell r="E5662">
            <v>44439</v>
          </cell>
          <cell r="J5662">
            <v>15</v>
          </cell>
          <cell r="K5662">
            <v>5.93</v>
          </cell>
          <cell r="M5662">
            <v>31.4</v>
          </cell>
        </row>
        <row r="5663">
          <cell r="D5663" t="str">
            <v>CONCEITO</v>
          </cell>
          <cell r="E5663">
            <v>44439</v>
          </cell>
          <cell r="J5663">
            <v>26</v>
          </cell>
          <cell r="K5663">
            <v>8.56</v>
          </cell>
          <cell r="M5663">
            <v>44.37</v>
          </cell>
        </row>
        <row r="5664">
          <cell r="D5664" t="str">
            <v>CONCEITO</v>
          </cell>
          <cell r="E5664">
            <v>44439</v>
          </cell>
          <cell r="J5664">
            <v>53.1</v>
          </cell>
          <cell r="K5664">
            <v>14.16</v>
          </cell>
          <cell r="M5664">
            <v>77.040000000000006</v>
          </cell>
        </row>
        <row r="5665">
          <cell r="D5665" t="str">
            <v>CONCEITO</v>
          </cell>
          <cell r="E5665">
            <v>44439</v>
          </cell>
          <cell r="J5665">
            <v>10.89</v>
          </cell>
          <cell r="K5665">
            <v>4.5</v>
          </cell>
          <cell r="M5665">
            <v>25</v>
          </cell>
        </row>
        <row r="5666">
          <cell r="D5666" t="str">
            <v>CONCEITO</v>
          </cell>
          <cell r="E5666">
            <v>44439</v>
          </cell>
          <cell r="J5666">
            <v>52.9</v>
          </cell>
          <cell r="K5666">
            <v>34.94</v>
          </cell>
          <cell r="M5666">
            <v>97.3</v>
          </cell>
        </row>
        <row r="5667">
          <cell r="D5667" t="str">
            <v>CONCEITO</v>
          </cell>
          <cell r="E5667">
            <v>44439</v>
          </cell>
          <cell r="J5667">
            <v>12</v>
          </cell>
          <cell r="K5667">
            <v>4.78</v>
          </cell>
          <cell r="M5667">
            <v>26.15</v>
          </cell>
        </row>
        <row r="5668">
          <cell r="D5668" t="str">
            <v>CONCEITO</v>
          </cell>
          <cell r="E5668">
            <v>44439</v>
          </cell>
          <cell r="J5668">
            <v>12</v>
          </cell>
          <cell r="K5668">
            <v>4.71</v>
          </cell>
          <cell r="M5668">
            <v>25.62</v>
          </cell>
        </row>
        <row r="5669">
          <cell r="D5669" t="str">
            <v>CONCEITO</v>
          </cell>
          <cell r="E5669">
            <v>44439</v>
          </cell>
          <cell r="J5669">
            <v>7.5</v>
          </cell>
          <cell r="K5669">
            <v>3.58</v>
          </cell>
          <cell r="M5669">
            <v>19.899999999999999</v>
          </cell>
        </row>
        <row r="5670">
          <cell r="D5670" t="str">
            <v>CONCEITO</v>
          </cell>
          <cell r="E5670">
            <v>44439</v>
          </cell>
          <cell r="J5670">
            <v>14.9</v>
          </cell>
          <cell r="K5670">
            <v>5.25</v>
          </cell>
          <cell r="M5670">
            <v>28.71</v>
          </cell>
        </row>
        <row r="5671">
          <cell r="D5671" t="str">
            <v>CONCEITO</v>
          </cell>
          <cell r="E5671">
            <v>44439</v>
          </cell>
          <cell r="J5671">
            <v>7.9</v>
          </cell>
          <cell r="K5671">
            <v>3.58</v>
          </cell>
          <cell r="M5671">
            <v>19.899999999999999</v>
          </cell>
        </row>
        <row r="5672">
          <cell r="D5672" t="str">
            <v>CONCEITO</v>
          </cell>
          <cell r="E5672">
            <v>44439</v>
          </cell>
          <cell r="J5672">
            <v>7.9</v>
          </cell>
          <cell r="K5672">
            <v>3.58</v>
          </cell>
          <cell r="M5672">
            <v>19.899999999999999</v>
          </cell>
        </row>
        <row r="5673">
          <cell r="D5673" t="str">
            <v>CONCEITO</v>
          </cell>
          <cell r="E5673">
            <v>44439</v>
          </cell>
          <cell r="J5673">
            <v>9.68</v>
          </cell>
          <cell r="K5673">
            <v>3.89</v>
          </cell>
          <cell r="M5673">
            <v>21.61</v>
          </cell>
        </row>
        <row r="5674">
          <cell r="D5674" t="str">
            <v>CONCEITO</v>
          </cell>
          <cell r="E5674">
            <v>44439</v>
          </cell>
          <cell r="J5674">
            <v>100</v>
          </cell>
          <cell r="K5674">
            <v>23.67</v>
          </cell>
          <cell r="M5674">
            <v>131.5</v>
          </cell>
        </row>
        <row r="5675">
          <cell r="D5675" t="str">
            <v>CONCEITO</v>
          </cell>
          <cell r="E5675">
            <v>44439</v>
          </cell>
          <cell r="J5675">
            <v>10</v>
          </cell>
          <cell r="K5675">
            <v>3.98</v>
          </cell>
          <cell r="M5675">
            <v>21.78</v>
          </cell>
        </row>
        <row r="5676">
          <cell r="D5676" t="str">
            <v>CONCEITO</v>
          </cell>
          <cell r="E5676">
            <v>44439</v>
          </cell>
          <cell r="J5676">
            <v>10</v>
          </cell>
          <cell r="K5676">
            <v>3.97</v>
          </cell>
          <cell r="M5676">
            <v>21.7</v>
          </cell>
        </row>
        <row r="5677">
          <cell r="D5677" t="str">
            <v>CONCEITO</v>
          </cell>
          <cell r="E5677">
            <v>44439</v>
          </cell>
          <cell r="J5677">
            <v>6.75</v>
          </cell>
          <cell r="K5677">
            <v>3.15</v>
          </cell>
          <cell r="M5677">
            <v>17.510000000000002</v>
          </cell>
        </row>
        <row r="5678">
          <cell r="D5678" t="str">
            <v>CONCEITO</v>
          </cell>
          <cell r="E5678">
            <v>44439</v>
          </cell>
          <cell r="J5678">
            <v>4.8</v>
          </cell>
          <cell r="K5678">
            <v>2.7</v>
          </cell>
          <cell r="M5678">
            <v>15</v>
          </cell>
        </row>
        <row r="5679">
          <cell r="D5679" t="str">
            <v>CONCEITO</v>
          </cell>
          <cell r="E5679">
            <v>44439</v>
          </cell>
          <cell r="J5679">
            <v>10</v>
          </cell>
          <cell r="K5679">
            <v>3.77</v>
          </cell>
          <cell r="M5679">
            <v>20.91</v>
          </cell>
        </row>
        <row r="5680">
          <cell r="D5680" t="str">
            <v>CONCEITO</v>
          </cell>
          <cell r="E5680">
            <v>44439</v>
          </cell>
          <cell r="J5680">
            <v>9.35</v>
          </cell>
          <cell r="K5680">
            <v>3.6</v>
          </cell>
          <cell r="M5680">
            <v>19.989999999999998</v>
          </cell>
        </row>
        <row r="5681">
          <cell r="D5681" t="str">
            <v>CONCEITO</v>
          </cell>
          <cell r="E5681">
            <v>44439</v>
          </cell>
          <cell r="J5681">
            <v>10</v>
          </cell>
          <cell r="K5681">
            <v>3.73</v>
          </cell>
          <cell r="M5681">
            <v>20.59</v>
          </cell>
        </row>
        <row r="5682">
          <cell r="D5682" t="str">
            <v>CONCEITO</v>
          </cell>
          <cell r="E5682">
            <v>44439</v>
          </cell>
          <cell r="J5682">
            <v>5.8</v>
          </cell>
          <cell r="K5682">
            <v>2.7</v>
          </cell>
          <cell r="M5682">
            <v>15</v>
          </cell>
        </row>
        <row r="5683">
          <cell r="D5683" t="str">
            <v>CONCEITO</v>
          </cell>
          <cell r="E5683">
            <v>44439</v>
          </cell>
          <cell r="J5683">
            <v>8</v>
          </cell>
          <cell r="K5683">
            <v>3.04</v>
          </cell>
          <cell r="M5683">
            <v>16.86</v>
          </cell>
        </row>
        <row r="5684">
          <cell r="D5684" t="str">
            <v>CONCEITO</v>
          </cell>
          <cell r="E5684">
            <v>44439</v>
          </cell>
          <cell r="J5684">
            <v>47.52</v>
          </cell>
          <cell r="K5684">
            <v>11.79</v>
          </cell>
          <cell r="M5684">
            <v>65.040000000000006</v>
          </cell>
        </row>
        <row r="5685">
          <cell r="D5685" t="str">
            <v>CONCEITO</v>
          </cell>
          <cell r="E5685">
            <v>44439</v>
          </cell>
          <cell r="J5685">
            <v>9.9</v>
          </cell>
          <cell r="K5685">
            <v>3.15</v>
          </cell>
          <cell r="M5685">
            <v>17.510000000000002</v>
          </cell>
        </row>
        <row r="5686">
          <cell r="D5686" t="str">
            <v>CONCEITO</v>
          </cell>
          <cell r="E5686">
            <v>44439</v>
          </cell>
          <cell r="J5686">
            <v>8</v>
          </cell>
          <cell r="K5686">
            <v>2.62</v>
          </cell>
          <cell r="M5686">
            <v>14.2</v>
          </cell>
        </row>
        <row r="5687">
          <cell r="D5687" t="str">
            <v>CONCEITO</v>
          </cell>
          <cell r="E5687">
            <v>44439</v>
          </cell>
          <cell r="J5687">
            <v>52.9</v>
          </cell>
          <cell r="K5687">
            <v>34.08</v>
          </cell>
          <cell r="M5687">
            <v>90.37</v>
          </cell>
        </row>
        <row r="5688">
          <cell r="D5688" t="str">
            <v>CONCEITO</v>
          </cell>
          <cell r="E5688">
            <v>44439</v>
          </cell>
          <cell r="J5688">
            <v>7.5</v>
          </cell>
          <cell r="K5688">
            <v>2.71</v>
          </cell>
          <cell r="M5688">
            <v>13.48</v>
          </cell>
        </row>
        <row r="5689">
          <cell r="D5689" t="str">
            <v>CONCEITO</v>
          </cell>
          <cell r="E5689">
            <v>44439</v>
          </cell>
          <cell r="J5689">
            <v>8.5</v>
          </cell>
          <cell r="K5689">
            <v>2.62</v>
          </cell>
          <cell r="M5689">
            <v>14.21</v>
          </cell>
        </row>
        <row r="5690">
          <cell r="D5690" t="str">
            <v>CONCEITO</v>
          </cell>
          <cell r="E5690">
            <v>44439</v>
          </cell>
          <cell r="J5690">
            <v>56.9</v>
          </cell>
          <cell r="K5690">
            <v>13.69</v>
          </cell>
          <cell r="M5690">
            <v>73.540000000000006</v>
          </cell>
        </row>
        <row r="5691">
          <cell r="D5691" t="str">
            <v>CONCEITO</v>
          </cell>
          <cell r="E5691">
            <v>44439</v>
          </cell>
          <cell r="J5691">
            <v>5.8</v>
          </cell>
          <cell r="K5691">
            <v>1.98</v>
          </cell>
          <cell r="M5691">
            <v>10.71</v>
          </cell>
        </row>
        <row r="5692">
          <cell r="D5692" t="str">
            <v>CONCEITO</v>
          </cell>
          <cell r="E5692">
            <v>44439</v>
          </cell>
          <cell r="J5692">
            <v>79</v>
          </cell>
          <cell r="K5692">
            <v>17.98</v>
          </cell>
          <cell r="M5692">
            <v>99.9</v>
          </cell>
        </row>
        <row r="5693">
          <cell r="D5693" t="str">
            <v>CONCEITO</v>
          </cell>
          <cell r="E5693">
            <v>44439</v>
          </cell>
          <cell r="J5693">
            <v>200</v>
          </cell>
          <cell r="K5693">
            <v>44.63</v>
          </cell>
          <cell r="M5693">
            <v>246.48</v>
          </cell>
        </row>
        <row r="5694">
          <cell r="D5694" t="str">
            <v>CONCEITO</v>
          </cell>
          <cell r="E5694">
            <v>44439</v>
          </cell>
          <cell r="J5694">
            <v>0</v>
          </cell>
          <cell r="K5694">
            <v>0</v>
          </cell>
          <cell r="M5694">
            <v>0</v>
          </cell>
        </row>
        <row r="5695">
          <cell r="D5695" t="str">
            <v>CONCEITO</v>
          </cell>
          <cell r="E5695">
            <v>44439</v>
          </cell>
          <cell r="J5695">
            <v>0</v>
          </cell>
          <cell r="K5695">
            <v>0</v>
          </cell>
          <cell r="M5695">
            <v>0</v>
          </cell>
        </row>
        <row r="5696">
          <cell r="D5696" t="str">
            <v>CONCEITO</v>
          </cell>
          <cell r="E5696">
            <v>44439</v>
          </cell>
          <cell r="J5696">
            <v>74.59</v>
          </cell>
          <cell r="K5696">
            <v>46.41</v>
          </cell>
          <cell r="M5696">
            <v>117.72</v>
          </cell>
        </row>
        <row r="5697">
          <cell r="D5697" t="str">
            <v>CONCEITO</v>
          </cell>
          <cell r="E5697">
            <v>44439</v>
          </cell>
          <cell r="J5697">
            <v>146.69999999999999</v>
          </cell>
          <cell r="K5697">
            <v>34.86</v>
          </cell>
          <cell r="M5697">
            <v>176.25</v>
          </cell>
        </row>
        <row r="5698">
          <cell r="D5698" t="str">
            <v>CONCEITO</v>
          </cell>
          <cell r="E5698">
            <v>44439</v>
          </cell>
          <cell r="J5698">
            <v>150</v>
          </cell>
          <cell r="K5698">
            <v>46.179900000000004</v>
          </cell>
          <cell r="M5698">
            <v>186.24</v>
          </cell>
        </row>
        <row r="5699">
          <cell r="D5699" t="str">
            <v>CONCEITO</v>
          </cell>
          <cell r="E5699">
            <v>44439</v>
          </cell>
          <cell r="J5699">
            <v>57.9</v>
          </cell>
          <cell r="K5699">
            <v>11.93</v>
          </cell>
          <cell r="M5699">
            <v>57.81</v>
          </cell>
        </row>
        <row r="5700">
          <cell r="D5700" t="str">
            <v>CONCEITO</v>
          </cell>
          <cell r="E5700">
            <v>44439</v>
          </cell>
          <cell r="J5700">
            <v>2133</v>
          </cell>
          <cell r="K5700">
            <v>511.1397</v>
          </cell>
          <cell r="M5700">
            <v>2630.61</v>
          </cell>
        </row>
        <row r="5701">
          <cell r="D5701" t="str">
            <v>CONCEITO</v>
          </cell>
          <cell r="E5701">
            <v>44439</v>
          </cell>
          <cell r="J5701">
            <v>100</v>
          </cell>
          <cell r="K5701">
            <v>18</v>
          </cell>
          <cell r="M5701">
            <v>100</v>
          </cell>
        </row>
        <row r="5702">
          <cell r="D5702" t="str">
            <v>CONCEITO</v>
          </cell>
          <cell r="E5702">
            <v>44439</v>
          </cell>
          <cell r="J5702">
            <v>250</v>
          </cell>
          <cell r="K5702">
            <v>52.58</v>
          </cell>
          <cell r="M5702">
            <v>284.10000000000002</v>
          </cell>
        </row>
        <row r="5703">
          <cell r="D5703" t="str">
            <v>CONCEITO</v>
          </cell>
          <cell r="E5703">
            <v>44439</v>
          </cell>
          <cell r="J5703">
            <v>49.9</v>
          </cell>
          <cell r="K5703">
            <v>37.61</v>
          </cell>
          <cell r="M5703">
            <v>66.91</v>
          </cell>
        </row>
        <row r="5704">
          <cell r="D5704" t="str">
            <v>CONCEITO</v>
          </cell>
          <cell r="E5704">
            <v>44439</v>
          </cell>
          <cell r="J5704">
            <v>200</v>
          </cell>
          <cell r="K5704">
            <v>31.5</v>
          </cell>
          <cell r="M5704">
            <v>175</v>
          </cell>
        </row>
        <row r="5705">
          <cell r="D5705" t="str">
            <v>CONCEITO</v>
          </cell>
          <cell r="E5705">
            <v>44439</v>
          </cell>
          <cell r="J5705">
            <v>-42.9</v>
          </cell>
          <cell r="K5705">
            <v>0</v>
          </cell>
          <cell r="M5705">
            <v>-99.9</v>
          </cell>
        </row>
        <row r="5706">
          <cell r="D5706" t="str">
            <v>CONCEITO</v>
          </cell>
          <cell r="E5706">
            <v>44439</v>
          </cell>
          <cell r="J5706">
            <v>-56.9</v>
          </cell>
          <cell r="K5706">
            <v>0</v>
          </cell>
          <cell r="M5706">
            <v>-114.31</v>
          </cell>
        </row>
        <row r="5707">
          <cell r="D5707" t="str">
            <v>CONCEITO</v>
          </cell>
          <cell r="E5707">
            <v>44439</v>
          </cell>
          <cell r="J5707">
            <v>57.56</v>
          </cell>
          <cell r="K5707">
            <v>118.4</v>
          </cell>
          <cell r="M5707">
            <v>115.34</v>
          </cell>
        </row>
        <row r="5708">
          <cell r="D5708" t="str">
            <v>CONCEITO</v>
          </cell>
          <cell r="E5708">
            <v>44439</v>
          </cell>
          <cell r="J5708">
            <v>-37.9</v>
          </cell>
          <cell r="K5708">
            <v>0</v>
          </cell>
          <cell r="M5708">
            <v>-99.9</v>
          </cell>
        </row>
        <row r="5709">
          <cell r="D5709" t="str">
            <v>CONCEITO</v>
          </cell>
          <cell r="E5709">
            <v>44439</v>
          </cell>
          <cell r="J5709">
            <v>-52.9</v>
          </cell>
          <cell r="K5709">
            <v>0</v>
          </cell>
          <cell r="M5709">
            <v>-116.91</v>
          </cell>
        </row>
        <row r="5710">
          <cell r="D5710" t="str">
            <v>CONCEITO</v>
          </cell>
          <cell r="E5710">
            <v>44439</v>
          </cell>
          <cell r="J5710">
            <v>-59.9</v>
          </cell>
          <cell r="K5710">
            <v>0</v>
          </cell>
          <cell r="M5710">
            <v>-139.9</v>
          </cell>
        </row>
        <row r="5711">
          <cell r="D5711" t="str">
            <v>CONCEITO</v>
          </cell>
          <cell r="E5711">
            <v>44439</v>
          </cell>
          <cell r="J5711">
            <v>-68.900000000000006</v>
          </cell>
          <cell r="K5711">
            <v>0</v>
          </cell>
          <cell r="M5711">
            <v>-152.91</v>
          </cell>
        </row>
        <row r="5712">
          <cell r="D5712" t="str">
            <v>CONCEITO</v>
          </cell>
          <cell r="E5712">
            <v>44439</v>
          </cell>
          <cell r="J5712">
            <v>-56.9</v>
          </cell>
          <cell r="K5712">
            <v>0</v>
          </cell>
          <cell r="M5712">
            <v>-149.9</v>
          </cell>
        </row>
        <row r="5713">
          <cell r="D5713" t="str">
            <v>ECOMMERCE</v>
          </cell>
          <cell r="E5713">
            <v>44439</v>
          </cell>
          <cell r="J5713">
            <v>14718</v>
          </cell>
          <cell r="K5713">
            <v>7123.6904000000004</v>
          </cell>
          <cell r="M5713">
            <v>38335.93</v>
          </cell>
        </row>
        <row r="5714">
          <cell r="D5714" t="str">
            <v>ECOMMERCE</v>
          </cell>
          <cell r="E5714">
            <v>44439</v>
          </cell>
          <cell r="J5714">
            <v>5676</v>
          </cell>
          <cell r="K5714">
            <v>2817.4030000000002</v>
          </cell>
          <cell r="M5714">
            <v>15041.4</v>
          </cell>
        </row>
        <row r="5715">
          <cell r="D5715" t="str">
            <v>ECOMMERCE</v>
          </cell>
          <cell r="E5715">
            <v>44439</v>
          </cell>
          <cell r="J5715">
            <v>2875.2</v>
          </cell>
          <cell r="K5715">
            <v>1463.3904</v>
          </cell>
          <cell r="M5715">
            <v>8287.2000000000007</v>
          </cell>
        </row>
        <row r="5716">
          <cell r="D5716" t="str">
            <v>ECOMMERCE</v>
          </cell>
          <cell r="E5716">
            <v>44439</v>
          </cell>
          <cell r="J5716">
            <v>2716.6000000000004</v>
          </cell>
          <cell r="K5716">
            <v>1485.9394</v>
          </cell>
          <cell r="M5716">
            <v>8096.08</v>
          </cell>
        </row>
        <row r="5717">
          <cell r="D5717" t="str">
            <v>ECOMMERCE</v>
          </cell>
          <cell r="E5717">
            <v>44439</v>
          </cell>
          <cell r="J5717">
            <v>1692</v>
          </cell>
          <cell r="K5717">
            <v>994.08</v>
          </cell>
          <cell r="M5717">
            <v>5878.32</v>
          </cell>
        </row>
        <row r="5718">
          <cell r="D5718" t="str">
            <v>ECOMMERCE</v>
          </cell>
          <cell r="E5718">
            <v>44439</v>
          </cell>
          <cell r="J5718">
            <v>1757.8000000000002</v>
          </cell>
          <cell r="K5718">
            <v>933.75920000000008</v>
          </cell>
          <cell r="M5718">
            <v>5228.3</v>
          </cell>
        </row>
        <row r="5719">
          <cell r="D5719" t="str">
            <v>ECOMMERCE</v>
          </cell>
          <cell r="E5719">
            <v>44439</v>
          </cell>
          <cell r="J5719">
            <v>1410</v>
          </cell>
          <cell r="K5719">
            <v>894.37</v>
          </cell>
          <cell r="M5719">
            <v>4817.6000000000004</v>
          </cell>
        </row>
        <row r="5720">
          <cell r="D5720" t="str">
            <v>ECOMMERCE</v>
          </cell>
          <cell r="E5720">
            <v>44439</v>
          </cell>
          <cell r="J5720">
            <v>2539.92</v>
          </cell>
          <cell r="K5720">
            <v>1064.9480999999998</v>
          </cell>
          <cell r="M5720">
            <v>6080.1900000000005</v>
          </cell>
        </row>
        <row r="5721">
          <cell r="D5721" t="str">
            <v>ECOMMERCE</v>
          </cell>
          <cell r="E5721">
            <v>44439</v>
          </cell>
          <cell r="J5721">
            <v>1834.35</v>
          </cell>
          <cell r="K5721">
            <v>844.77049999999997</v>
          </cell>
          <cell r="M5721">
            <v>4649.4000000000005</v>
          </cell>
        </row>
        <row r="5722">
          <cell r="D5722" t="str">
            <v>ECOMMERCE</v>
          </cell>
          <cell r="E5722">
            <v>44439</v>
          </cell>
          <cell r="J5722">
            <v>897</v>
          </cell>
          <cell r="K5722">
            <v>546.99059999999997</v>
          </cell>
          <cell r="M5722">
            <v>3038.62</v>
          </cell>
        </row>
        <row r="5723">
          <cell r="D5723" t="str">
            <v>ECOMMERCE</v>
          </cell>
          <cell r="E5723">
            <v>44439</v>
          </cell>
          <cell r="J5723">
            <v>660</v>
          </cell>
          <cell r="K5723">
            <v>460.63050000000004</v>
          </cell>
          <cell r="M5723">
            <v>2641.54</v>
          </cell>
        </row>
        <row r="5724">
          <cell r="D5724" t="str">
            <v>ECOMMERCE</v>
          </cell>
          <cell r="E5724">
            <v>44439</v>
          </cell>
          <cell r="J5724">
            <v>1122</v>
          </cell>
          <cell r="K5724">
            <v>554.88</v>
          </cell>
          <cell r="M5724">
            <v>3159.28</v>
          </cell>
        </row>
        <row r="5725">
          <cell r="D5725" t="str">
            <v>ECOMMERCE</v>
          </cell>
          <cell r="E5725">
            <v>44439</v>
          </cell>
          <cell r="J5725">
            <v>1336.8000000000002</v>
          </cell>
          <cell r="K5725">
            <v>571.68899999999996</v>
          </cell>
          <cell r="M5725">
            <v>3186</v>
          </cell>
        </row>
        <row r="5726">
          <cell r="D5726" t="str">
            <v>ECOMMERCE</v>
          </cell>
          <cell r="E5726">
            <v>44439</v>
          </cell>
          <cell r="J5726">
            <v>699</v>
          </cell>
          <cell r="K5726">
            <v>415.15</v>
          </cell>
          <cell r="M5726">
            <v>2385.6999999999998</v>
          </cell>
        </row>
        <row r="5727">
          <cell r="D5727" t="str">
            <v>ECOMMERCE</v>
          </cell>
          <cell r="E5727">
            <v>44439</v>
          </cell>
          <cell r="J5727">
            <v>778.69999999999993</v>
          </cell>
          <cell r="K5727">
            <v>391.87979999999999</v>
          </cell>
          <cell r="M5727">
            <v>2308.02</v>
          </cell>
        </row>
        <row r="5728">
          <cell r="D5728" t="str">
            <v>ECOMMERCE</v>
          </cell>
          <cell r="E5728">
            <v>44439</v>
          </cell>
          <cell r="J5728">
            <v>420</v>
          </cell>
          <cell r="K5728">
            <v>295.36990000000003</v>
          </cell>
          <cell r="M5728">
            <v>1724.3100000000002</v>
          </cell>
        </row>
        <row r="5729">
          <cell r="D5729" t="str">
            <v>ECOMMERCE</v>
          </cell>
          <cell r="E5729">
            <v>44439</v>
          </cell>
          <cell r="J5729">
            <v>799.2</v>
          </cell>
          <cell r="K5729">
            <v>372.97919999999999</v>
          </cell>
          <cell r="M5729">
            <v>2091.36</v>
          </cell>
        </row>
        <row r="5730">
          <cell r="D5730" t="str">
            <v>ECOMMERCE</v>
          </cell>
          <cell r="E5730">
            <v>44439</v>
          </cell>
          <cell r="J5730">
            <v>360</v>
          </cell>
          <cell r="K5730">
            <v>269.88</v>
          </cell>
          <cell r="M5730">
            <v>1499.4</v>
          </cell>
        </row>
        <row r="5731">
          <cell r="D5731" t="str">
            <v>ECOMMERCE</v>
          </cell>
          <cell r="E5731">
            <v>44439</v>
          </cell>
          <cell r="J5731">
            <v>360</v>
          </cell>
          <cell r="K5731">
            <v>250.3998</v>
          </cell>
          <cell r="M5731">
            <v>1474.44</v>
          </cell>
        </row>
        <row r="5732">
          <cell r="D5732" t="str">
            <v>ECOMMERCE</v>
          </cell>
          <cell r="E5732">
            <v>44439</v>
          </cell>
          <cell r="J5732">
            <v>591.20000000000005</v>
          </cell>
          <cell r="K5732">
            <v>284.24959999999999</v>
          </cell>
          <cell r="M5732">
            <v>1579.2</v>
          </cell>
        </row>
        <row r="5733">
          <cell r="D5733" t="str">
            <v>ECOMMERCE</v>
          </cell>
          <cell r="E5733">
            <v>44439</v>
          </cell>
          <cell r="J5733">
            <v>647.1</v>
          </cell>
          <cell r="K5733">
            <v>265.96979999999996</v>
          </cell>
          <cell r="M5733">
            <v>1597.5</v>
          </cell>
        </row>
        <row r="5734">
          <cell r="D5734" t="str">
            <v>ECOMMERCE</v>
          </cell>
          <cell r="E5734">
            <v>44439</v>
          </cell>
          <cell r="J5734">
            <v>324.5</v>
          </cell>
          <cell r="K5734">
            <v>215.9</v>
          </cell>
          <cell r="M5734">
            <v>1199.5</v>
          </cell>
        </row>
        <row r="5735">
          <cell r="D5735" t="str">
            <v>ECOMMERCE</v>
          </cell>
          <cell r="E5735">
            <v>44439</v>
          </cell>
          <cell r="J5735">
            <v>389.5</v>
          </cell>
          <cell r="K5735">
            <v>213.63</v>
          </cell>
          <cell r="M5735">
            <v>1123.5</v>
          </cell>
        </row>
        <row r="5736">
          <cell r="D5736" t="str">
            <v>ECOMMERCE</v>
          </cell>
          <cell r="E5736">
            <v>44439</v>
          </cell>
          <cell r="J5736">
            <v>311.92</v>
          </cell>
          <cell r="K5736">
            <v>166.2003</v>
          </cell>
          <cell r="M5736">
            <v>965.30000000000007</v>
          </cell>
        </row>
        <row r="5737">
          <cell r="D5737" t="str">
            <v>ECOMMERCE</v>
          </cell>
          <cell r="E5737">
            <v>44439</v>
          </cell>
          <cell r="J5737">
            <v>649</v>
          </cell>
          <cell r="K5737">
            <v>279.40999999999997</v>
          </cell>
          <cell r="M5737">
            <v>1408.5</v>
          </cell>
        </row>
        <row r="5738">
          <cell r="D5738" t="str">
            <v>ECOMMERCE</v>
          </cell>
          <cell r="E5738">
            <v>44439</v>
          </cell>
          <cell r="J5738">
            <v>170.7</v>
          </cell>
          <cell r="K5738">
            <v>106.2099</v>
          </cell>
          <cell r="M5738">
            <v>666.72</v>
          </cell>
        </row>
        <row r="5739">
          <cell r="D5739" t="str">
            <v>ECOMMERCE</v>
          </cell>
          <cell r="E5739">
            <v>44439</v>
          </cell>
          <cell r="J5739">
            <v>380.7</v>
          </cell>
          <cell r="K5739">
            <v>189.33750000000001</v>
          </cell>
          <cell r="M5739">
            <v>933.12</v>
          </cell>
        </row>
        <row r="5740">
          <cell r="D5740" t="str">
            <v>ECOMMERCE</v>
          </cell>
          <cell r="E5740">
            <v>44439</v>
          </cell>
          <cell r="J5740">
            <v>287.8</v>
          </cell>
          <cell r="K5740">
            <v>133.64000000000001</v>
          </cell>
          <cell r="M5740">
            <v>742.09999999999991</v>
          </cell>
        </row>
        <row r="5741">
          <cell r="D5741" t="str">
            <v>ECOMMERCE</v>
          </cell>
          <cell r="E5741">
            <v>44439</v>
          </cell>
          <cell r="J5741">
            <v>239.70000000000002</v>
          </cell>
          <cell r="K5741">
            <v>122.0787</v>
          </cell>
          <cell r="M5741">
            <v>677.79</v>
          </cell>
        </row>
        <row r="5742">
          <cell r="D5742" t="str">
            <v>ECOMMERCE</v>
          </cell>
          <cell r="E5742">
            <v>44439</v>
          </cell>
          <cell r="J5742">
            <v>1656</v>
          </cell>
          <cell r="K5742">
            <v>369.53039999999999</v>
          </cell>
          <cell r="M5742">
            <v>2334.48</v>
          </cell>
        </row>
        <row r="5743">
          <cell r="D5743" t="str">
            <v>ECOMMERCE</v>
          </cell>
          <cell r="E5743">
            <v>44439</v>
          </cell>
          <cell r="J5743">
            <v>139.80000000000001</v>
          </cell>
          <cell r="K5743">
            <v>71.97</v>
          </cell>
          <cell r="M5743">
            <v>479.8</v>
          </cell>
        </row>
        <row r="5744">
          <cell r="D5744" t="str">
            <v>ECOMMERCE</v>
          </cell>
          <cell r="E5744">
            <v>44439</v>
          </cell>
          <cell r="J5744">
            <v>324.5</v>
          </cell>
          <cell r="K5744">
            <v>109.13</v>
          </cell>
          <cell r="M5744">
            <v>699.5</v>
          </cell>
        </row>
        <row r="5745">
          <cell r="D5745" t="str">
            <v>ECOMMERCE</v>
          </cell>
          <cell r="E5745">
            <v>44439</v>
          </cell>
          <cell r="J5745">
            <v>269.70000000000005</v>
          </cell>
          <cell r="K5745">
            <v>177.60000000000002</v>
          </cell>
          <cell r="M5745">
            <v>704.06999999999994</v>
          </cell>
        </row>
        <row r="5746">
          <cell r="D5746" t="str">
            <v>ECOMMERCE</v>
          </cell>
          <cell r="E5746">
            <v>44439</v>
          </cell>
          <cell r="J5746">
            <v>192</v>
          </cell>
          <cell r="K5746">
            <v>93.53</v>
          </cell>
          <cell r="M5746">
            <v>519.6</v>
          </cell>
        </row>
        <row r="5747">
          <cell r="D5747" t="str">
            <v>ECOMMERCE</v>
          </cell>
          <cell r="E5747">
            <v>44439</v>
          </cell>
          <cell r="J5747">
            <v>259.8</v>
          </cell>
          <cell r="K5747">
            <v>116.89999999999999</v>
          </cell>
          <cell r="M5747">
            <v>599.5</v>
          </cell>
        </row>
        <row r="5748">
          <cell r="D5748" t="str">
            <v>ECOMMERCE</v>
          </cell>
          <cell r="E5748">
            <v>44439</v>
          </cell>
          <cell r="J5748">
            <v>529.4</v>
          </cell>
          <cell r="K5748">
            <v>156.43</v>
          </cell>
          <cell r="M5748">
            <v>899</v>
          </cell>
        </row>
        <row r="5749">
          <cell r="D5749" t="str">
            <v>ECOMMERCE</v>
          </cell>
          <cell r="E5749">
            <v>44439</v>
          </cell>
          <cell r="J5749">
            <v>252</v>
          </cell>
          <cell r="K5749">
            <v>91.69980000000001</v>
          </cell>
          <cell r="M5749">
            <v>539.40000000000009</v>
          </cell>
        </row>
        <row r="5750">
          <cell r="D5750" t="str">
            <v>ECOMMERCE</v>
          </cell>
          <cell r="E5750">
            <v>44439</v>
          </cell>
          <cell r="J5750">
            <v>172.41</v>
          </cell>
          <cell r="K5750">
            <v>78.239999999999995</v>
          </cell>
          <cell r="M5750">
            <v>434.70000000000005</v>
          </cell>
        </row>
        <row r="5751">
          <cell r="D5751" t="str">
            <v>ECOMMERCE</v>
          </cell>
          <cell r="E5751">
            <v>44439</v>
          </cell>
          <cell r="J5751">
            <v>155.1</v>
          </cell>
          <cell r="K5751">
            <v>81.189900000000009</v>
          </cell>
          <cell r="M5751">
            <v>398.96999999999997</v>
          </cell>
        </row>
        <row r="5752">
          <cell r="D5752" t="str">
            <v>ECOMMERCE</v>
          </cell>
          <cell r="E5752">
            <v>44439</v>
          </cell>
          <cell r="J5752">
            <v>50</v>
          </cell>
          <cell r="K5752">
            <v>43.18</v>
          </cell>
          <cell r="M5752">
            <v>239.9</v>
          </cell>
        </row>
        <row r="5753">
          <cell r="D5753" t="str">
            <v>ECOMMERCE</v>
          </cell>
          <cell r="E5753">
            <v>44439</v>
          </cell>
          <cell r="J5753">
            <v>60</v>
          </cell>
          <cell r="K5753">
            <v>44.98</v>
          </cell>
          <cell r="M5753">
            <v>249.9</v>
          </cell>
        </row>
        <row r="5754">
          <cell r="D5754" t="str">
            <v>ECOMMERCE</v>
          </cell>
          <cell r="E5754">
            <v>44439</v>
          </cell>
          <cell r="J5754">
            <v>119.8</v>
          </cell>
          <cell r="K5754">
            <v>44.97</v>
          </cell>
          <cell r="M5754">
            <v>299.8</v>
          </cell>
        </row>
        <row r="5755">
          <cell r="D5755" t="str">
            <v>ECOMMERCE</v>
          </cell>
          <cell r="E5755">
            <v>44439</v>
          </cell>
          <cell r="J5755">
            <v>96</v>
          </cell>
          <cell r="K5755">
            <v>50.36</v>
          </cell>
          <cell r="M5755">
            <v>279.8</v>
          </cell>
        </row>
        <row r="5756">
          <cell r="D5756" t="str">
            <v>ECOMMERCE</v>
          </cell>
          <cell r="E5756">
            <v>44439</v>
          </cell>
          <cell r="J5756">
            <v>69.900000000000006</v>
          </cell>
          <cell r="K5756">
            <v>43.18</v>
          </cell>
          <cell r="M5756">
            <v>239.9</v>
          </cell>
        </row>
        <row r="5757">
          <cell r="D5757" t="str">
            <v>ECOMMERCE</v>
          </cell>
          <cell r="E5757">
            <v>44439</v>
          </cell>
          <cell r="J5757">
            <v>112.1</v>
          </cell>
          <cell r="K5757">
            <v>42.81</v>
          </cell>
          <cell r="M5757">
            <v>281.7</v>
          </cell>
        </row>
        <row r="5758">
          <cell r="D5758" t="str">
            <v>ECOMMERCE</v>
          </cell>
          <cell r="E5758">
            <v>44439</v>
          </cell>
          <cell r="J5758">
            <v>87.2</v>
          </cell>
          <cell r="K5758">
            <v>46.76</v>
          </cell>
          <cell r="M5758">
            <v>259.8</v>
          </cell>
        </row>
        <row r="5759">
          <cell r="D5759" t="str">
            <v>ECOMMERCE</v>
          </cell>
          <cell r="E5759">
            <v>44439</v>
          </cell>
          <cell r="J5759">
            <v>75</v>
          </cell>
          <cell r="K5759">
            <v>43.45</v>
          </cell>
          <cell r="M5759">
            <v>241.08</v>
          </cell>
        </row>
        <row r="5760">
          <cell r="D5760" t="str">
            <v>ECOMMERCE</v>
          </cell>
          <cell r="E5760">
            <v>44439</v>
          </cell>
          <cell r="J5760">
            <v>59.9</v>
          </cell>
          <cell r="K5760">
            <v>39.58</v>
          </cell>
          <cell r="M5760">
            <v>219.9</v>
          </cell>
        </row>
        <row r="5761">
          <cell r="D5761" t="str">
            <v>ECOMMERCE</v>
          </cell>
          <cell r="E5761">
            <v>44439</v>
          </cell>
          <cell r="J5761">
            <v>110</v>
          </cell>
          <cell r="K5761">
            <v>50.36</v>
          </cell>
          <cell r="M5761">
            <v>279.8</v>
          </cell>
        </row>
        <row r="5762">
          <cell r="D5762" t="str">
            <v>ECOMMERCE</v>
          </cell>
          <cell r="E5762">
            <v>44439</v>
          </cell>
          <cell r="J5762">
            <v>282</v>
          </cell>
          <cell r="K5762">
            <v>92.45</v>
          </cell>
          <cell r="M5762">
            <v>492.4</v>
          </cell>
        </row>
        <row r="5763">
          <cell r="D5763" t="str">
            <v>ECOMMERCE</v>
          </cell>
          <cell r="E5763">
            <v>44439</v>
          </cell>
          <cell r="J5763">
            <v>64.900000000000006</v>
          </cell>
          <cell r="K5763">
            <v>39.58</v>
          </cell>
          <cell r="M5763">
            <v>219.9</v>
          </cell>
        </row>
        <row r="5764">
          <cell r="D5764" t="str">
            <v>ECOMMERCE</v>
          </cell>
          <cell r="E5764">
            <v>44439</v>
          </cell>
          <cell r="J5764">
            <v>180</v>
          </cell>
          <cell r="K5764">
            <v>64.72</v>
          </cell>
          <cell r="M5764">
            <v>359.6</v>
          </cell>
        </row>
        <row r="5765">
          <cell r="D5765" t="str">
            <v>ECOMMERCE</v>
          </cell>
          <cell r="E5765">
            <v>44439</v>
          </cell>
          <cell r="J5765">
            <v>104.82</v>
          </cell>
          <cell r="K5765">
            <v>46.76</v>
          </cell>
          <cell r="M5765">
            <v>259.8</v>
          </cell>
        </row>
        <row r="5766">
          <cell r="D5766" t="str">
            <v>ECOMMERCE</v>
          </cell>
          <cell r="E5766">
            <v>44439</v>
          </cell>
          <cell r="J5766">
            <v>92.9</v>
          </cell>
          <cell r="K5766">
            <v>43.16</v>
          </cell>
          <cell r="M5766">
            <v>239.8</v>
          </cell>
        </row>
        <row r="5767">
          <cell r="D5767" t="str">
            <v>ECOMMERCE</v>
          </cell>
          <cell r="E5767">
            <v>44439</v>
          </cell>
          <cell r="J5767">
            <v>129</v>
          </cell>
          <cell r="K5767">
            <v>50.34</v>
          </cell>
          <cell r="M5767">
            <v>279.69</v>
          </cell>
        </row>
        <row r="5768">
          <cell r="D5768" t="str">
            <v>ECOMMERCE</v>
          </cell>
          <cell r="E5768">
            <v>44439</v>
          </cell>
          <cell r="J5768">
            <v>132</v>
          </cell>
          <cell r="K5768">
            <v>50.85</v>
          </cell>
          <cell r="M5768">
            <v>282.5</v>
          </cell>
        </row>
        <row r="5769">
          <cell r="D5769" t="str">
            <v>ECOMMERCE</v>
          </cell>
          <cell r="E5769">
            <v>44439</v>
          </cell>
          <cell r="J5769">
            <v>92</v>
          </cell>
          <cell r="K5769">
            <v>34.24</v>
          </cell>
          <cell r="M5769">
            <v>225.34</v>
          </cell>
        </row>
        <row r="5770">
          <cell r="D5770" t="str">
            <v>ECOMMERCE</v>
          </cell>
          <cell r="E5770">
            <v>44439</v>
          </cell>
          <cell r="J5770">
            <v>49.9</v>
          </cell>
          <cell r="K5770">
            <v>32.380000000000003</v>
          </cell>
          <cell r="M5770">
            <v>179.9</v>
          </cell>
        </row>
        <row r="5771">
          <cell r="D5771" t="str">
            <v>ECOMMERCE</v>
          </cell>
          <cell r="E5771">
            <v>44439</v>
          </cell>
          <cell r="J5771">
            <v>113.8</v>
          </cell>
          <cell r="K5771">
            <v>45</v>
          </cell>
          <cell r="M5771">
            <v>250</v>
          </cell>
        </row>
        <row r="5772">
          <cell r="D5772" t="str">
            <v>ECOMMERCE</v>
          </cell>
          <cell r="E5772">
            <v>44439</v>
          </cell>
          <cell r="J5772">
            <v>52.9</v>
          </cell>
          <cell r="K5772">
            <v>30.58</v>
          </cell>
          <cell r="M5772">
            <v>169.9</v>
          </cell>
        </row>
        <row r="5773">
          <cell r="D5773" t="str">
            <v>ECOMMERCE</v>
          </cell>
          <cell r="E5773">
            <v>44439</v>
          </cell>
          <cell r="J5773">
            <v>79.900000000000006</v>
          </cell>
          <cell r="K5773">
            <v>35.979999999999997</v>
          </cell>
          <cell r="M5773">
            <v>199.9</v>
          </cell>
        </row>
        <row r="5774">
          <cell r="D5774" t="str">
            <v>ECOMMERCE</v>
          </cell>
          <cell r="E5774">
            <v>44439</v>
          </cell>
          <cell r="J5774">
            <v>220</v>
          </cell>
          <cell r="K5774">
            <v>59.34</v>
          </cell>
          <cell r="M5774">
            <v>359.6</v>
          </cell>
        </row>
        <row r="5775">
          <cell r="D5775" t="str">
            <v>ECOMMERCE</v>
          </cell>
          <cell r="E5775">
            <v>44439</v>
          </cell>
          <cell r="J5775">
            <v>112</v>
          </cell>
          <cell r="K5775">
            <v>107.96</v>
          </cell>
          <cell r="M5775">
            <v>299.89999999999998</v>
          </cell>
        </row>
        <row r="5776">
          <cell r="D5776" t="str">
            <v>ECOMMERCE</v>
          </cell>
          <cell r="E5776">
            <v>44439</v>
          </cell>
          <cell r="J5776">
            <v>345</v>
          </cell>
          <cell r="K5776">
            <v>112.88</v>
          </cell>
          <cell r="M5776">
            <v>535.5</v>
          </cell>
        </row>
        <row r="5777">
          <cell r="D5777" t="str">
            <v>ECOMMERCE</v>
          </cell>
          <cell r="E5777">
            <v>44439</v>
          </cell>
          <cell r="J5777">
            <v>414</v>
          </cell>
          <cell r="K5777">
            <v>107.89019999999999</v>
          </cell>
          <cell r="M5777">
            <v>599.40000000000009</v>
          </cell>
        </row>
        <row r="5778">
          <cell r="D5778" t="str">
            <v>ECOMMERCE</v>
          </cell>
          <cell r="E5778">
            <v>44439</v>
          </cell>
          <cell r="J5778">
            <v>71.900000000000006</v>
          </cell>
          <cell r="K5778">
            <v>32.380000000000003</v>
          </cell>
          <cell r="M5778">
            <v>179.9</v>
          </cell>
        </row>
        <row r="5779">
          <cell r="D5779" t="str">
            <v>ECOMMERCE</v>
          </cell>
          <cell r="E5779">
            <v>44439</v>
          </cell>
          <cell r="J5779">
            <v>58.9</v>
          </cell>
          <cell r="K5779">
            <v>29.14</v>
          </cell>
          <cell r="M5779">
            <v>161.91</v>
          </cell>
        </row>
        <row r="5780">
          <cell r="D5780" t="str">
            <v>ECOMMERCE</v>
          </cell>
          <cell r="E5780">
            <v>44439</v>
          </cell>
          <cell r="J5780">
            <v>132</v>
          </cell>
          <cell r="K5780">
            <v>45</v>
          </cell>
          <cell r="M5780">
            <v>250</v>
          </cell>
        </row>
        <row r="5781">
          <cell r="D5781" t="str">
            <v>ECOMMERCE</v>
          </cell>
          <cell r="E5781">
            <v>44439</v>
          </cell>
          <cell r="J5781">
            <v>107.8</v>
          </cell>
          <cell r="K5781">
            <v>50.36</v>
          </cell>
          <cell r="M5781">
            <v>229.8</v>
          </cell>
        </row>
        <row r="5782">
          <cell r="D5782" t="str">
            <v>ECOMMERCE</v>
          </cell>
          <cell r="E5782">
            <v>44439</v>
          </cell>
          <cell r="J5782">
            <v>149.69999999999999</v>
          </cell>
          <cell r="K5782">
            <v>48.549899999999994</v>
          </cell>
          <cell r="M5782">
            <v>269.70000000000005</v>
          </cell>
        </row>
        <row r="5783">
          <cell r="D5783" t="str">
            <v>ECOMMERCE</v>
          </cell>
          <cell r="E5783">
            <v>44439</v>
          </cell>
          <cell r="J5783">
            <v>68.900000000000006</v>
          </cell>
          <cell r="K5783">
            <v>30.58</v>
          </cell>
          <cell r="M5783">
            <v>169.9</v>
          </cell>
        </row>
        <row r="5784">
          <cell r="D5784" t="str">
            <v>ECOMMERCE</v>
          </cell>
          <cell r="E5784">
            <v>44439</v>
          </cell>
          <cell r="J5784">
            <v>69.900000000000006</v>
          </cell>
          <cell r="K5784">
            <v>30.58</v>
          </cell>
          <cell r="M5784">
            <v>169.9</v>
          </cell>
        </row>
        <row r="5785">
          <cell r="D5785" t="str">
            <v>ECOMMERCE</v>
          </cell>
          <cell r="E5785">
            <v>44439</v>
          </cell>
          <cell r="J5785">
            <v>55.1</v>
          </cell>
          <cell r="K5785">
            <v>26.98</v>
          </cell>
          <cell r="M5785">
            <v>149.9</v>
          </cell>
        </row>
        <row r="5786">
          <cell r="D5786" t="str">
            <v>ECOMMERCE</v>
          </cell>
          <cell r="E5786">
            <v>44439</v>
          </cell>
          <cell r="J5786">
            <v>80</v>
          </cell>
          <cell r="K5786">
            <v>32.36</v>
          </cell>
          <cell r="M5786">
            <v>179.8</v>
          </cell>
        </row>
        <row r="5787">
          <cell r="D5787" t="str">
            <v>ECOMMERCE</v>
          </cell>
          <cell r="E5787">
            <v>44439</v>
          </cell>
          <cell r="J5787">
            <v>48</v>
          </cell>
          <cell r="K5787">
            <v>25.18</v>
          </cell>
          <cell r="M5787">
            <v>139.9</v>
          </cell>
        </row>
        <row r="5788">
          <cell r="D5788" t="str">
            <v>ECOMMERCE</v>
          </cell>
          <cell r="E5788">
            <v>44439</v>
          </cell>
          <cell r="J5788">
            <v>56.9</v>
          </cell>
          <cell r="K5788">
            <v>26.98</v>
          </cell>
          <cell r="M5788">
            <v>149.9</v>
          </cell>
        </row>
        <row r="5789">
          <cell r="D5789" t="str">
            <v>ECOMMERCE</v>
          </cell>
          <cell r="E5789">
            <v>44439</v>
          </cell>
          <cell r="J5789">
            <v>57.86</v>
          </cell>
          <cell r="K5789">
            <v>26.98</v>
          </cell>
          <cell r="M5789">
            <v>149.9</v>
          </cell>
        </row>
        <row r="5790">
          <cell r="D5790" t="str">
            <v>ECOMMERCE</v>
          </cell>
          <cell r="E5790">
            <v>44439</v>
          </cell>
          <cell r="J5790">
            <v>87.96</v>
          </cell>
          <cell r="K5790">
            <v>26.97</v>
          </cell>
          <cell r="M5790">
            <v>179.8</v>
          </cell>
        </row>
        <row r="5791">
          <cell r="D5791" t="str">
            <v>ECOMMERCE</v>
          </cell>
          <cell r="E5791">
            <v>44439</v>
          </cell>
          <cell r="J5791">
            <v>49.9</v>
          </cell>
          <cell r="K5791">
            <v>25.18</v>
          </cell>
          <cell r="M5791">
            <v>139.9</v>
          </cell>
        </row>
        <row r="5792">
          <cell r="D5792" t="str">
            <v>ECOMMERCE</v>
          </cell>
          <cell r="E5792">
            <v>44439</v>
          </cell>
          <cell r="J5792">
            <v>39.599999999999994</v>
          </cell>
          <cell r="K5792">
            <v>19.149900000000002</v>
          </cell>
          <cell r="M5792">
            <v>119.69999999999999</v>
          </cell>
        </row>
        <row r="5793">
          <cell r="D5793" t="str">
            <v>ECOMMERCE</v>
          </cell>
          <cell r="E5793">
            <v>44439</v>
          </cell>
          <cell r="J5793">
            <v>89.8</v>
          </cell>
          <cell r="K5793">
            <v>32.36</v>
          </cell>
          <cell r="M5793">
            <v>179.8</v>
          </cell>
        </row>
        <row r="5794">
          <cell r="D5794" t="str">
            <v>ECOMMERCE</v>
          </cell>
          <cell r="E5794">
            <v>44439</v>
          </cell>
          <cell r="J5794">
            <v>107.8</v>
          </cell>
          <cell r="K5794">
            <v>37.270000000000003</v>
          </cell>
          <cell r="M5794">
            <v>202.4</v>
          </cell>
        </row>
        <row r="5795">
          <cell r="D5795" t="str">
            <v>ECOMMERCE</v>
          </cell>
          <cell r="E5795">
            <v>44439</v>
          </cell>
          <cell r="J5795">
            <v>75.900000000000006</v>
          </cell>
          <cell r="K5795">
            <v>29.14</v>
          </cell>
          <cell r="M5795">
            <v>161.91</v>
          </cell>
        </row>
        <row r="5796">
          <cell r="D5796" t="str">
            <v>ECOMMERCE</v>
          </cell>
          <cell r="E5796">
            <v>44439</v>
          </cell>
          <cell r="J5796">
            <v>49.95</v>
          </cell>
          <cell r="K5796">
            <v>23.38</v>
          </cell>
          <cell r="M5796">
            <v>129.9</v>
          </cell>
        </row>
        <row r="5797">
          <cell r="D5797" t="str">
            <v>ECOMMERCE</v>
          </cell>
          <cell r="E5797">
            <v>44439</v>
          </cell>
          <cell r="J5797">
            <v>64.900000000000006</v>
          </cell>
          <cell r="K5797">
            <v>26.51</v>
          </cell>
          <cell r="M5797">
            <v>146.19</v>
          </cell>
        </row>
        <row r="5798">
          <cell r="D5798" t="str">
            <v>ECOMMERCE</v>
          </cell>
          <cell r="E5798">
            <v>44439</v>
          </cell>
          <cell r="J5798">
            <v>45.8</v>
          </cell>
          <cell r="K5798">
            <v>21.56</v>
          </cell>
          <cell r="M5798">
            <v>119.8</v>
          </cell>
        </row>
        <row r="5799">
          <cell r="D5799" t="str">
            <v>ECOMMERCE</v>
          </cell>
          <cell r="E5799">
            <v>44439</v>
          </cell>
          <cell r="J5799">
            <v>46</v>
          </cell>
          <cell r="K5799">
            <v>21.58</v>
          </cell>
          <cell r="M5799">
            <v>119.9</v>
          </cell>
        </row>
        <row r="5800">
          <cell r="D5800" t="str">
            <v>ECOMMERCE</v>
          </cell>
          <cell r="E5800">
            <v>44439</v>
          </cell>
          <cell r="J5800">
            <v>49.8</v>
          </cell>
          <cell r="K5800">
            <v>17.97</v>
          </cell>
          <cell r="M5800">
            <v>119.8</v>
          </cell>
        </row>
        <row r="5801">
          <cell r="D5801" t="str">
            <v>ECOMMERCE</v>
          </cell>
          <cell r="E5801">
            <v>44439</v>
          </cell>
          <cell r="J5801">
            <v>62.9</v>
          </cell>
          <cell r="K5801">
            <v>25.18</v>
          </cell>
          <cell r="M5801">
            <v>139.9</v>
          </cell>
        </row>
        <row r="5802">
          <cell r="D5802" t="str">
            <v>ECOMMERCE</v>
          </cell>
          <cell r="E5802">
            <v>44439</v>
          </cell>
          <cell r="J5802">
            <v>55.9</v>
          </cell>
          <cell r="K5802">
            <v>23.38</v>
          </cell>
          <cell r="M5802">
            <v>129.9</v>
          </cell>
        </row>
        <row r="5803">
          <cell r="D5803" t="str">
            <v>ECOMMERCE</v>
          </cell>
          <cell r="E5803">
            <v>44439</v>
          </cell>
          <cell r="J5803">
            <v>56.9</v>
          </cell>
          <cell r="K5803">
            <v>23.38</v>
          </cell>
          <cell r="M5803">
            <v>129.9</v>
          </cell>
        </row>
        <row r="5804">
          <cell r="D5804" t="str">
            <v>ECOMMERCE</v>
          </cell>
          <cell r="E5804">
            <v>44439</v>
          </cell>
          <cell r="J5804">
            <v>50</v>
          </cell>
          <cell r="K5804">
            <v>21.58</v>
          </cell>
          <cell r="M5804">
            <v>119.9</v>
          </cell>
        </row>
        <row r="5805">
          <cell r="D5805" t="str">
            <v>ECOMMERCE</v>
          </cell>
          <cell r="E5805">
            <v>44439</v>
          </cell>
          <cell r="J5805">
            <v>50</v>
          </cell>
          <cell r="K5805">
            <v>21.58</v>
          </cell>
          <cell r="M5805">
            <v>119.9</v>
          </cell>
        </row>
        <row r="5806">
          <cell r="D5806" t="str">
            <v>ECOMMERCE</v>
          </cell>
          <cell r="E5806">
            <v>44439</v>
          </cell>
          <cell r="J5806">
            <v>50</v>
          </cell>
          <cell r="K5806">
            <v>21.56</v>
          </cell>
          <cell r="M5806">
            <v>119.8</v>
          </cell>
        </row>
        <row r="5807">
          <cell r="D5807" t="str">
            <v>ECOMMERCE</v>
          </cell>
          <cell r="E5807">
            <v>44439</v>
          </cell>
          <cell r="J5807">
            <v>96.7</v>
          </cell>
          <cell r="K5807">
            <v>41</v>
          </cell>
          <cell r="M5807">
            <v>184.94</v>
          </cell>
        </row>
        <row r="5808">
          <cell r="D5808" t="str">
            <v>ECOMMERCE</v>
          </cell>
          <cell r="E5808">
            <v>44439</v>
          </cell>
          <cell r="J5808">
            <v>105.8</v>
          </cell>
          <cell r="K5808">
            <v>26.97</v>
          </cell>
          <cell r="M5808">
            <v>179.8</v>
          </cell>
        </row>
        <row r="5809">
          <cell r="D5809" t="str">
            <v>ECOMMERCE</v>
          </cell>
          <cell r="E5809">
            <v>44439</v>
          </cell>
          <cell r="J5809">
            <v>149.39999999999998</v>
          </cell>
          <cell r="K5809">
            <v>72.06</v>
          </cell>
          <cell r="M5809">
            <v>268.38</v>
          </cell>
        </row>
        <row r="5810">
          <cell r="D5810" t="str">
            <v>ECOMMERCE</v>
          </cell>
          <cell r="E5810">
            <v>44439</v>
          </cell>
          <cell r="J5810">
            <v>57</v>
          </cell>
          <cell r="K5810">
            <v>22.96</v>
          </cell>
          <cell r="M5810">
            <v>126.35</v>
          </cell>
        </row>
        <row r="5811">
          <cell r="D5811" t="str">
            <v>ECOMMERCE</v>
          </cell>
          <cell r="E5811">
            <v>44439</v>
          </cell>
          <cell r="J5811">
            <v>56.9</v>
          </cell>
          <cell r="K5811">
            <v>22.5</v>
          </cell>
          <cell r="M5811">
            <v>125</v>
          </cell>
        </row>
        <row r="5812">
          <cell r="D5812" t="str">
            <v>ECOMMERCE</v>
          </cell>
          <cell r="E5812">
            <v>44439</v>
          </cell>
          <cell r="J5812">
            <v>395</v>
          </cell>
          <cell r="K5812">
            <v>135</v>
          </cell>
          <cell r="M5812">
            <v>575</v>
          </cell>
        </row>
        <row r="5813">
          <cell r="D5813" t="str">
            <v>ECOMMERCE</v>
          </cell>
          <cell r="E5813">
            <v>44439</v>
          </cell>
          <cell r="J5813">
            <v>44.9</v>
          </cell>
          <cell r="K5813">
            <v>11.99</v>
          </cell>
          <cell r="M5813">
            <v>99.9</v>
          </cell>
        </row>
        <row r="5814">
          <cell r="D5814" t="str">
            <v>ECOMMERCE</v>
          </cell>
          <cell r="E5814">
            <v>44439</v>
          </cell>
          <cell r="J5814">
            <v>30.9</v>
          </cell>
          <cell r="K5814">
            <v>16.18</v>
          </cell>
          <cell r="M5814">
            <v>89.9</v>
          </cell>
        </row>
        <row r="5815">
          <cell r="D5815" t="str">
            <v>ECOMMERCE</v>
          </cell>
          <cell r="E5815">
            <v>44439</v>
          </cell>
          <cell r="J5815">
            <v>35.9</v>
          </cell>
          <cell r="K5815">
            <v>16.18</v>
          </cell>
          <cell r="M5815">
            <v>89.9</v>
          </cell>
        </row>
        <row r="5816">
          <cell r="D5816" t="str">
            <v>ECOMMERCE</v>
          </cell>
          <cell r="E5816">
            <v>44439</v>
          </cell>
          <cell r="J5816">
            <v>46.75</v>
          </cell>
          <cell r="K5816">
            <v>17.989999999999998</v>
          </cell>
          <cell r="M5816">
            <v>99.949999999999989</v>
          </cell>
        </row>
        <row r="5817">
          <cell r="D5817" t="str">
            <v>ECOMMERCE</v>
          </cell>
          <cell r="E5817">
            <v>44439</v>
          </cell>
          <cell r="J5817">
            <v>39.9</v>
          </cell>
          <cell r="K5817">
            <v>16.18</v>
          </cell>
          <cell r="M5817">
            <v>89.9</v>
          </cell>
        </row>
        <row r="5818">
          <cell r="D5818" t="str">
            <v>ECOMMERCE</v>
          </cell>
          <cell r="E5818">
            <v>44439</v>
          </cell>
          <cell r="J5818">
            <v>39.9</v>
          </cell>
          <cell r="K5818">
            <v>16.18</v>
          </cell>
          <cell r="M5818">
            <v>89.9</v>
          </cell>
        </row>
        <row r="5819">
          <cell r="D5819" t="str">
            <v>ECOMMERCE</v>
          </cell>
          <cell r="E5819">
            <v>44439</v>
          </cell>
          <cell r="J5819">
            <v>29</v>
          </cell>
          <cell r="K5819">
            <v>8.39</v>
          </cell>
          <cell r="M5819">
            <v>69.900000000000006</v>
          </cell>
        </row>
        <row r="5820">
          <cell r="D5820" t="str">
            <v>ECOMMERCE</v>
          </cell>
          <cell r="E5820">
            <v>44439</v>
          </cell>
          <cell r="J5820">
            <v>42</v>
          </cell>
          <cell r="K5820">
            <v>16.18</v>
          </cell>
          <cell r="M5820">
            <v>89.9</v>
          </cell>
        </row>
        <row r="5821">
          <cell r="D5821" t="str">
            <v>ECOMMERCE</v>
          </cell>
          <cell r="E5821">
            <v>44439</v>
          </cell>
          <cell r="J5821">
            <v>18</v>
          </cell>
          <cell r="K5821">
            <v>10.76</v>
          </cell>
          <cell r="M5821">
            <v>59.8</v>
          </cell>
        </row>
        <row r="5822">
          <cell r="D5822" t="str">
            <v>ECOMMERCE</v>
          </cell>
          <cell r="E5822">
            <v>44439</v>
          </cell>
          <cell r="J5822">
            <v>18</v>
          </cell>
          <cell r="K5822">
            <v>10.76</v>
          </cell>
          <cell r="M5822">
            <v>59.8</v>
          </cell>
        </row>
        <row r="5823">
          <cell r="D5823" t="str">
            <v>ECOMMERCE</v>
          </cell>
          <cell r="E5823">
            <v>44439</v>
          </cell>
          <cell r="J5823">
            <v>72.900000000000006</v>
          </cell>
          <cell r="K5823">
            <v>22.5</v>
          </cell>
          <cell r="M5823">
            <v>125</v>
          </cell>
        </row>
        <row r="5824">
          <cell r="D5824" t="str">
            <v>ECOMMERCE</v>
          </cell>
          <cell r="E5824">
            <v>44439</v>
          </cell>
          <cell r="J5824">
            <v>72.900000000000006</v>
          </cell>
          <cell r="K5824">
            <v>22.5</v>
          </cell>
          <cell r="M5824">
            <v>125</v>
          </cell>
        </row>
        <row r="5825">
          <cell r="D5825" t="str">
            <v>ECOMMERCE</v>
          </cell>
          <cell r="E5825">
            <v>44439</v>
          </cell>
          <cell r="J5825">
            <v>690</v>
          </cell>
          <cell r="K5825">
            <v>179.81</v>
          </cell>
          <cell r="M5825">
            <v>899</v>
          </cell>
        </row>
        <row r="5826">
          <cell r="D5826" t="str">
            <v>ECOMMERCE</v>
          </cell>
          <cell r="E5826">
            <v>44439</v>
          </cell>
          <cell r="J5826">
            <v>45</v>
          </cell>
          <cell r="K5826">
            <v>16.18</v>
          </cell>
          <cell r="M5826">
            <v>89.9</v>
          </cell>
        </row>
        <row r="5827">
          <cell r="D5827" t="str">
            <v>ECOMMERCE</v>
          </cell>
          <cell r="E5827">
            <v>44439</v>
          </cell>
          <cell r="J5827">
            <v>119.69999999999999</v>
          </cell>
          <cell r="K5827">
            <v>47.229900000000001</v>
          </cell>
          <cell r="M5827">
            <v>195.60000000000002</v>
          </cell>
        </row>
        <row r="5828">
          <cell r="D5828" t="str">
            <v>ECOMMERCE</v>
          </cell>
          <cell r="E5828">
            <v>44439</v>
          </cell>
          <cell r="J5828">
            <v>27.58</v>
          </cell>
          <cell r="K5828">
            <v>12.3</v>
          </cell>
          <cell r="M5828">
            <v>68.260000000000005</v>
          </cell>
        </row>
        <row r="5829">
          <cell r="D5829" t="str">
            <v>ECOMMERCE</v>
          </cell>
          <cell r="E5829">
            <v>44439</v>
          </cell>
          <cell r="J5829">
            <v>26.4</v>
          </cell>
          <cell r="K5829">
            <v>11.97</v>
          </cell>
          <cell r="M5829">
            <v>66.5</v>
          </cell>
        </row>
        <row r="5830">
          <cell r="D5830" t="str">
            <v>ECOMMERCE</v>
          </cell>
          <cell r="E5830">
            <v>44439</v>
          </cell>
          <cell r="J5830">
            <v>53.1</v>
          </cell>
          <cell r="K5830">
            <v>28.78</v>
          </cell>
          <cell r="M5830">
            <v>109.9</v>
          </cell>
        </row>
        <row r="5831">
          <cell r="D5831" t="str">
            <v>ECOMMERCE</v>
          </cell>
          <cell r="E5831">
            <v>44439</v>
          </cell>
          <cell r="J5831">
            <v>26.700000000000003</v>
          </cell>
          <cell r="K5831">
            <v>13.5</v>
          </cell>
          <cell r="M5831">
            <v>67.47</v>
          </cell>
        </row>
        <row r="5832">
          <cell r="D5832" t="str">
            <v>ECOMMERCE</v>
          </cell>
          <cell r="E5832">
            <v>44439</v>
          </cell>
          <cell r="J5832">
            <v>21.9</v>
          </cell>
          <cell r="K5832">
            <v>10.78</v>
          </cell>
          <cell r="M5832">
            <v>59.9</v>
          </cell>
        </row>
        <row r="5833">
          <cell r="D5833" t="str">
            <v>ECOMMERCE</v>
          </cell>
          <cell r="E5833">
            <v>44439</v>
          </cell>
          <cell r="J5833">
            <v>38.72</v>
          </cell>
          <cell r="K5833">
            <v>14.36</v>
          </cell>
          <cell r="M5833">
            <v>79.8</v>
          </cell>
        </row>
        <row r="5834">
          <cell r="D5834" t="str">
            <v>ECOMMERCE</v>
          </cell>
          <cell r="E5834">
            <v>44439</v>
          </cell>
          <cell r="J5834">
            <v>45</v>
          </cell>
          <cell r="K5834">
            <v>22.989599999999999</v>
          </cell>
          <cell r="M5834">
            <v>92.88</v>
          </cell>
        </row>
        <row r="5835">
          <cell r="D5835" t="str">
            <v>ECOMMERCE</v>
          </cell>
          <cell r="E5835">
            <v>44439</v>
          </cell>
          <cell r="J5835">
            <v>19.899999999999999</v>
          </cell>
          <cell r="K5835">
            <v>9.6999999999999993</v>
          </cell>
          <cell r="M5835">
            <v>53.91</v>
          </cell>
        </row>
        <row r="5836">
          <cell r="D5836" t="str">
            <v>ECOMMERCE</v>
          </cell>
          <cell r="E5836">
            <v>44439</v>
          </cell>
          <cell r="J5836">
            <v>49.9</v>
          </cell>
          <cell r="K5836">
            <v>16.18</v>
          </cell>
          <cell r="M5836">
            <v>89.9</v>
          </cell>
        </row>
        <row r="5837">
          <cell r="D5837" t="str">
            <v>ECOMMERCE</v>
          </cell>
          <cell r="E5837">
            <v>44439</v>
          </cell>
          <cell r="J5837">
            <v>79</v>
          </cell>
          <cell r="K5837">
            <v>22.5</v>
          </cell>
          <cell r="M5837">
            <v>125</v>
          </cell>
        </row>
        <row r="5838">
          <cell r="D5838" t="str">
            <v>ECOMMERCE</v>
          </cell>
          <cell r="E5838">
            <v>44439</v>
          </cell>
          <cell r="J5838">
            <v>24</v>
          </cell>
          <cell r="K5838">
            <v>12.330000000000002</v>
          </cell>
          <cell r="M5838">
            <v>59.800000000000004</v>
          </cell>
        </row>
        <row r="5839">
          <cell r="D5839" t="str">
            <v>ECOMMERCE</v>
          </cell>
          <cell r="E5839">
            <v>44439</v>
          </cell>
          <cell r="J5839">
            <v>50.26</v>
          </cell>
          <cell r="K5839">
            <v>16.18</v>
          </cell>
          <cell r="M5839">
            <v>89.9</v>
          </cell>
        </row>
        <row r="5840">
          <cell r="D5840" t="str">
            <v>ECOMMERCE</v>
          </cell>
          <cell r="E5840">
            <v>44439</v>
          </cell>
          <cell r="J5840">
            <v>13.5</v>
          </cell>
          <cell r="K5840">
            <v>8.1000000000000014</v>
          </cell>
          <cell r="M5840">
            <v>45</v>
          </cell>
        </row>
        <row r="5841">
          <cell r="D5841" t="str">
            <v>ECOMMERCE</v>
          </cell>
          <cell r="E5841">
            <v>44439</v>
          </cell>
          <cell r="J5841">
            <v>12.99</v>
          </cell>
          <cell r="K5841">
            <v>4.79</v>
          </cell>
          <cell r="M5841">
            <v>39.9</v>
          </cell>
        </row>
        <row r="5842">
          <cell r="D5842" t="str">
            <v>ECOMMERCE</v>
          </cell>
          <cell r="E5842">
            <v>44439</v>
          </cell>
          <cell r="J5842">
            <v>19.36</v>
          </cell>
          <cell r="K5842">
            <v>8.98</v>
          </cell>
          <cell r="M5842">
            <v>49.9</v>
          </cell>
        </row>
        <row r="5843">
          <cell r="D5843" t="str">
            <v>ECOMMERCE</v>
          </cell>
          <cell r="E5843">
            <v>44439</v>
          </cell>
          <cell r="J5843">
            <v>19.399999999999999</v>
          </cell>
          <cell r="K5843">
            <v>8.98</v>
          </cell>
          <cell r="M5843">
            <v>49.9</v>
          </cell>
        </row>
        <row r="5844">
          <cell r="D5844" t="str">
            <v>ECOMMERCE</v>
          </cell>
          <cell r="E5844">
            <v>44439</v>
          </cell>
          <cell r="J5844">
            <v>19.399999999999999</v>
          </cell>
          <cell r="K5844">
            <v>8.98</v>
          </cell>
          <cell r="M5844">
            <v>49.9</v>
          </cell>
        </row>
        <row r="5845">
          <cell r="D5845" t="str">
            <v>ECOMMERCE</v>
          </cell>
          <cell r="E5845">
            <v>44439</v>
          </cell>
          <cell r="J5845">
            <v>52.9</v>
          </cell>
          <cell r="K5845">
            <v>16.18</v>
          </cell>
          <cell r="M5845">
            <v>89.9</v>
          </cell>
        </row>
        <row r="5846">
          <cell r="D5846" t="str">
            <v>ECOMMERCE</v>
          </cell>
          <cell r="E5846">
            <v>44439</v>
          </cell>
          <cell r="J5846">
            <v>52.9</v>
          </cell>
          <cell r="K5846">
            <v>16.18</v>
          </cell>
          <cell r="M5846">
            <v>89.9</v>
          </cell>
        </row>
        <row r="5847">
          <cell r="D5847" t="str">
            <v>ECOMMERCE</v>
          </cell>
          <cell r="E5847">
            <v>44439</v>
          </cell>
          <cell r="J5847">
            <v>60.47</v>
          </cell>
          <cell r="K5847">
            <v>28.78</v>
          </cell>
          <cell r="M5847">
            <v>109.9</v>
          </cell>
        </row>
        <row r="5848">
          <cell r="D5848" t="str">
            <v>ECOMMERCE</v>
          </cell>
          <cell r="E5848">
            <v>44439</v>
          </cell>
          <cell r="J5848">
            <v>16.62</v>
          </cell>
          <cell r="K5848">
            <v>8.08</v>
          </cell>
          <cell r="M5848">
            <v>44.91</v>
          </cell>
        </row>
        <row r="5849">
          <cell r="D5849" t="str">
            <v>ECOMMERCE</v>
          </cell>
          <cell r="E5849">
            <v>44439</v>
          </cell>
          <cell r="J5849">
            <v>12.74</v>
          </cell>
          <cell r="K5849">
            <v>7.18</v>
          </cell>
          <cell r="M5849">
            <v>39.9</v>
          </cell>
        </row>
        <row r="5850">
          <cell r="D5850" t="str">
            <v>ECOMMERCE</v>
          </cell>
          <cell r="E5850">
            <v>44439</v>
          </cell>
          <cell r="J5850">
            <v>12.99</v>
          </cell>
          <cell r="K5850">
            <v>7.18</v>
          </cell>
          <cell r="M5850">
            <v>39.9</v>
          </cell>
        </row>
        <row r="5851">
          <cell r="D5851" t="str">
            <v>ECOMMERCE</v>
          </cell>
          <cell r="E5851">
            <v>44439</v>
          </cell>
          <cell r="J5851">
            <v>45</v>
          </cell>
          <cell r="K5851">
            <v>20.290199999999999</v>
          </cell>
          <cell r="M5851">
            <v>84.6</v>
          </cell>
        </row>
        <row r="5852">
          <cell r="D5852" t="str">
            <v>ECOMMERCE</v>
          </cell>
          <cell r="E5852">
            <v>44439</v>
          </cell>
          <cell r="J5852">
            <v>59.9</v>
          </cell>
          <cell r="K5852">
            <v>10.79</v>
          </cell>
          <cell r="M5852">
            <v>89.9</v>
          </cell>
        </row>
        <row r="5853">
          <cell r="D5853" t="str">
            <v>ECOMMERCE</v>
          </cell>
          <cell r="E5853">
            <v>44439</v>
          </cell>
          <cell r="J5853">
            <v>21.53</v>
          </cell>
          <cell r="K5853">
            <v>8.89</v>
          </cell>
          <cell r="M5853">
            <v>49.41</v>
          </cell>
        </row>
        <row r="5854">
          <cell r="D5854" t="str">
            <v>ECOMMERCE</v>
          </cell>
          <cell r="E5854">
            <v>44439</v>
          </cell>
          <cell r="J5854">
            <v>19.2</v>
          </cell>
          <cell r="K5854">
            <v>9.9</v>
          </cell>
          <cell r="M5854">
            <v>47.52</v>
          </cell>
        </row>
        <row r="5855">
          <cell r="D5855" t="str">
            <v>ECOMMERCE</v>
          </cell>
          <cell r="E5855">
            <v>44439</v>
          </cell>
          <cell r="J5855">
            <v>14.99</v>
          </cell>
          <cell r="K5855">
            <v>4.55</v>
          </cell>
          <cell r="M5855">
            <v>37.9</v>
          </cell>
        </row>
        <row r="5856">
          <cell r="D5856" t="str">
            <v>ECOMMERCE</v>
          </cell>
          <cell r="E5856">
            <v>44439</v>
          </cell>
          <cell r="J5856">
            <v>13.2</v>
          </cell>
          <cell r="K5856">
            <v>6.88</v>
          </cell>
          <cell r="M5856">
            <v>38.14</v>
          </cell>
        </row>
        <row r="5857">
          <cell r="D5857" t="str">
            <v>ECOMMERCE</v>
          </cell>
          <cell r="E5857">
            <v>44439</v>
          </cell>
          <cell r="J5857">
            <v>34.950000000000003</v>
          </cell>
          <cell r="K5857">
            <v>11.33</v>
          </cell>
          <cell r="M5857">
            <v>62.96</v>
          </cell>
        </row>
        <row r="5858">
          <cell r="D5858" t="str">
            <v>ECOMMERCE</v>
          </cell>
          <cell r="E5858">
            <v>44439</v>
          </cell>
          <cell r="J5858">
            <v>55</v>
          </cell>
          <cell r="K5858">
            <v>18.55</v>
          </cell>
          <cell r="M5858">
            <v>89.9</v>
          </cell>
        </row>
        <row r="5859">
          <cell r="D5859" t="str">
            <v>ECOMMERCE</v>
          </cell>
          <cell r="E5859">
            <v>44439</v>
          </cell>
          <cell r="J5859">
            <v>57.9</v>
          </cell>
          <cell r="K5859">
            <v>16.18</v>
          </cell>
          <cell r="M5859">
            <v>89.9</v>
          </cell>
        </row>
        <row r="5860">
          <cell r="D5860" t="str">
            <v>ECOMMERCE</v>
          </cell>
          <cell r="E5860">
            <v>44439</v>
          </cell>
          <cell r="J5860">
            <v>17</v>
          </cell>
          <cell r="K5860">
            <v>7.18</v>
          </cell>
          <cell r="M5860">
            <v>39.9</v>
          </cell>
        </row>
        <row r="5861">
          <cell r="D5861" t="str">
            <v>ECOMMERCE</v>
          </cell>
          <cell r="E5861">
            <v>44439</v>
          </cell>
          <cell r="J5861">
            <v>57.47</v>
          </cell>
          <cell r="K5861">
            <v>26.98</v>
          </cell>
          <cell r="M5861">
            <v>99.9</v>
          </cell>
        </row>
        <row r="5862">
          <cell r="D5862" t="str">
            <v>ECOMMERCE</v>
          </cell>
          <cell r="E5862">
            <v>44439</v>
          </cell>
          <cell r="J5862">
            <v>70</v>
          </cell>
          <cell r="K5862">
            <v>26.98</v>
          </cell>
          <cell r="M5862">
            <v>112.41</v>
          </cell>
        </row>
        <row r="5863">
          <cell r="D5863" t="str">
            <v>ECOMMERCE</v>
          </cell>
          <cell r="E5863">
            <v>44439</v>
          </cell>
          <cell r="J5863">
            <v>71.699999999999989</v>
          </cell>
          <cell r="K5863">
            <v>26.94</v>
          </cell>
          <cell r="M5863">
            <v>113.97</v>
          </cell>
        </row>
        <row r="5864">
          <cell r="D5864" t="str">
            <v>ECOMMERCE</v>
          </cell>
          <cell r="E5864">
            <v>44439</v>
          </cell>
          <cell r="J5864">
            <v>16</v>
          </cell>
          <cell r="K5864">
            <v>6.45</v>
          </cell>
          <cell r="M5864">
            <v>35.82</v>
          </cell>
        </row>
        <row r="5865">
          <cell r="D5865" t="str">
            <v>ECOMMERCE</v>
          </cell>
          <cell r="E5865">
            <v>44439</v>
          </cell>
          <cell r="J5865">
            <v>7.26</v>
          </cell>
          <cell r="K5865">
            <v>4.5</v>
          </cell>
          <cell r="M5865">
            <v>25</v>
          </cell>
        </row>
        <row r="5866">
          <cell r="D5866" t="str">
            <v>ECOMMERCE</v>
          </cell>
          <cell r="E5866">
            <v>44439</v>
          </cell>
          <cell r="J5866">
            <v>4.7</v>
          </cell>
          <cell r="K5866">
            <v>2.39</v>
          </cell>
          <cell r="M5866">
            <v>19.899999999999999</v>
          </cell>
        </row>
        <row r="5867">
          <cell r="D5867" t="str">
            <v>ECOMMERCE</v>
          </cell>
          <cell r="E5867">
            <v>44439</v>
          </cell>
          <cell r="J5867">
            <v>52.41</v>
          </cell>
          <cell r="K5867">
            <v>25.18</v>
          </cell>
          <cell r="M5867">
            <v>89.9</v>
          </cell>
        </row>
        <row r="5868">
          <cell r="D5868" t="str">
            <v>ECOMMERCE</v>
          </cell>
          <cell r="E5868">
            <v>44439</v>
          </cell>
          <cell r="J5868">
            <v>4.7</v>
          </cell>
          <cell r="K5868">
            <v>3.58</v>
          </cell>
          <cell r="M5868">
            <v>19.899999999999999</v>
          </cell>
        </row>
        <row r="5869">
          <cell r="D5869" t="str">
            <v>ECOMMERCE</v>
          </cell>
          <cell r="E5869">
            <v>44439</v>
          </cell>
          <cell r="J5869">
            <v>16</v>
          </cell>
          <cell r="K5869">
            <v>4.95</v>
          </cell>
          <cell r="M5869">
            <v>31.82</v>
          </cell>
        </row>
        <row r="5870">
          <cell r="D5870" t="str">
            <v>ECOMMERCE</v>
          </cell>
          <cell r="E5870">
            <v>44439</v>
          </cell>
          <cell r="J5870">
            <v>42.900000000000006</v>
          </cell>
          <cell r="K5870">
            <v>12.200099999999999</v>
          </cell>
          <cell r="M5870">
            <v>65.25</v>
          </cell>
        </row>
        <row r="5871">
          <cell r="D5871" t="str">
            <v>ECOMMERCE</v>
          </cell>
          <cell r="E5871">
            <v>44439</v>
          </cell>
          <cell r="J5871">
            <v>474</v>
          </cell>
          <cell r="K5871">
            <v>101.8998</v>
          </cell>
          <cell r="M5871">
            <v>585.12</v>
          </cell>
        </row>
        <row r="5872">
          <cell r="D5872" t="str">
            <v>ECOMMERCE</v>
          </cell>
          <cell r="E5872">
            <v>44439</v>
          </cell>
          <cell r="J5872">
            <v>7.5</v>
          </cell>
          <cell r="K5872">
            <v>3.58</v>
          </cell>
          <cell r="M5872">
            <v>19.899999999999999</v>
          </cell>
        </row>
        <row r="5873">
          <cell r="D5873" t="str">
            <v>ECOMMERCE</v>
          </cell>
          <cell r="E5873">
            <v>44439</v>
          </cell>
          <cell r="J5873">
            <v>7.5</v>
          </cell>
          <cell r="K5873">
            <v>3.58</v>
          </cell>
          <cell r="M5873">
            <v>19.899999999999999</v>
          </cell>
        </row>
        <row r="5874">
          <cell r="D5874" t="str">
            <v>ECOMMERCE</v>
          </cell>
          <cell r="E5874">
            <v>44439</v>
          </cell>
          <cell r="J5874">
            <v>20</v>
          </cell>
          <cell r="K5874">
            <v>9</v>
          </cell>
          <cell r="M5874">
            <v>37.49</v>
          </cell>
        </row>
        <row r="5875">
          <cell r="D5875" t="str">
            <v>ECOMMERCE</v>
          </cell>
          <cell r="E5875">
            <v>44439</v>
          </cell>
          <cell r="J5875">
            <v>7.9</v>
          </cell>
          <cell r="K5875">
            <v>3.58</v>
          </cell>
          <cell r="M5875">
            <v>19.899999999999999</v>
          </cell>
        </row>
        <row r="5876">
          <cell r="D5876" t="str">
            <v>ECOMMERCE</v>
          </cell>
          <cell r="E5876">
            <v>44439</v>
          </cell>
          <cell r="J5876">
            <v>43.9</v>
          </cell>
          <cell r="K5876">
            <v>11.33</v>
          </cell>
          <cell r="M5876">
            <v>62.93</v>
          </cell>
        </row>
        <row r="5877">
          <cell r="D5877" t="str">
            <v>ECOMMERCE</v>
          </cell>
          <cell r="E5877">
            <v>44439</v>
          </cell>
          <cell r="J5877">
            <v>8.9</v>
          </cell>
          <cell r="K5877">
            <v>3.58</v>
          </cell>
          <cell r="M5877">
            <v>19.899999999999999</v>
          </cell>
        </row>
        <row r="5878">
          <cell r="D5878" t="str">
            <v>ECOMMERCE</v>
          </cell>
          <cell r="E5878">
            <v>44439</v>
          </cell>
          <cell r="J5878">
            <v>7.5</v>
          </cell>
          <cell r="K5878">
            <v>3.22</v>
          </cell>
          <cell r="M5878">
            <v>17.91</v>
          </cell>
        </row>
        <row r="5879">
          <cell r="D5879" t="str">
            <v>ECOMMERCE</v>
          </cell>
          <cell r="E5879">
            <v>44439</v>
          </cell>
          <cell r="J5879">
            <v>4.8</v>
          </cell>
          <cell r="K5879">
            <v>2.4300000000000002</v>
          </cell>
          <cell r="M5879">
            <v>13.5</v>
          </cell>
        </row>
        <row r="5880">
          <cell r="D5880" t="str">
            <v>ECOMMERCE</v>
          </cell>
          <cell r="E5880">
            <v>44439</v>
          </cell>
          <cell r="J5880">
            <v>32.799999999999997</v>
          </cell>
          <cell r="K5880">
            <v>14.36</v>
          </cell>
          <cell r="M5880">
            <v>53.14</v>
          </cell>
        </row>
        <row r="5881">
          <cell r="D5881" t="str">
            <v>ECOMMERCE</v>
          </cell>
          <cell r="E5881">
            <v>44439</v>
          </cell>
          <cell r="J5881">
            <v>16</v>
          </cell>
          <cell r="K5881">
            <v>5.97</v>
          </cell>
          <cell r="M5881">
            <v>25.52</v>
          </cell>
        </row>
        <row r="5882">
          <cell r="D5882" t="str">
            <v>ECOMMERCE</v>
          </cell>
          <cell r="E5882">
            <v>44439</v>
          </cell>
          <cell r="J5882">
            <v>38.799999999999997</v>
          </cell>
          <cell r="K5882">
            <v>17.059999999999999</v>
          </cell>
          <cell r="M5882">
            <v>59.08</v>
          </cell>
        </row>
        <row r="5883">
          <cell r="D5883" t="str">
            <v>ECOMMERCE</v>
          </cell>
          <cell r="E5883">
            <v>44439</v>
          </cell>
          <cell r="J5883">
            <v>79</v>
          </cell>
          <cell r="K5883">
            <v>17.98</v>
          </cell>
          <cell r="M5883">
            <v>99.9</v>
          </cell>
        </row>
        <row r="5884">
          <cell r="D5884" t="str">
            <v>ECOMMERCE</v>
          </cell>
          <cell r="E5884">
            <v>44439</v>
          </cell>
          <cell r="J5884">
            <v>9.6</v>
          </cell>
          <cell r="K5884">
            <v>5.4</v>
          </cell>
          <cell r="M5884">
            <v>17.5</v>
          </cell>
        </row>
        <row r="5885">
          <cell r="D5885" t="str">
            <v>ECOMMERCE</v>
          </cell>
          <cell r="E5885">
            <v>44439</v>
          </cell>
          <cell r="J5885">
            <v>50</v>
          </cell>
          <cell r="K5885">
            <v>11.33</v>
          </cell>
          <cell r="M5885">
            <v>62.96</v>
          </cell>
        </row>
        <row r="5886">
          <cell r="D5886" t="str">
            <v>ECOMMERCE</v>
          </cell>
          <cell r="E5886">
            <v>44439</v>
          </cell>
          <cell r="J5886">
            <v>72</v>
          </cell>
          <cell r="K5886">
            <v>30.310199999999998</v>
          </cell>
          <cell r="M5886">
            <v>99.899999999999991</v>
          </cell>
        </row>
        <row r="5887">
          <cell r="D5887" t="str">
            <v>ECOMMERCE</v>
          </cell>
          <cell r="E5887">
            <v>44439</v>
          </cell>
          <cell r="J5887">
            <v>5.5</v>
          </cell>
          <cell r="K5887">
            <v>2.68</v>
          </cell>
          <cell r="M5887">
            <v>4.9400000000000004</v>
          </cell>
        </row>
        <row r="5888">
          <cell r="D5888" t="str">
            <v>ECOMMERCE</v>
          </cell>
          <cell r="E5888">
            <v>44439</v>
          </cell>
          <cell r="J5888">
            <v>25</v>
          </cell>
          <cell r="K5888">
            <v>13.5</v>
          </cell>
          <cell r="M5888">
            <v>35.200000000000003</v>
          </cell>
        </row>
        <row r="5889">
          <cell r="D5889" t="str">
            <v>ECOMMERCE</v>
          </cell>
          <cell r="E5889">
            <v>44439</v>
          </cell>
          <cell r="J5889">
            <v>56.9</v>
          </cell>
          <cell r="K5889">
            <v>22.5</v>
          </cell>
          <cell r="M5889">
            <v>75</v>
          </cell>
        </row>
        <row r="5890">
          <cell r="D5890" t="str">
            <v>ECOMMERCE</v>
          </cell>
          <cell r="E5890">
            <v>44439</v>
          </cell>
          <cell r="J5890">
            <v>16</v>
          </cell>
          <cell r="K5890">
            <v>7.16</v>
          </cell>
          <cell r="M5890">
            <v>18.420000000000002</v>
          </cell>
        </row>
        <row r="5891">
          <cell r="D5891" t="str">
            <v>ECOMMERCE</v>
          </cell>
          <cell r="E5891">
            <v>44439</v>
          </cell>
          <cell r="J5891">
            <v>88</v>
          </cell>
          <cell r="K5891">
            <v>33.799999999999997</v>
          </cell>
          <cell r="M5891">
            <v>116.38</v>
          </cell>
        </row>
        <row r="5892">
          <cell r="D5892" t="str">
            <v>ECOMMERCE</v>
          </cell>
          <cell r="E5892">
            <v>44439</v>
          </cell>
          <cell r="J5892">
            <v>52.31</v>
          </cell>
          <cell r="K5892">
            <v>16.579999999999998</v>
          </cell>
          <cell r="M5892">
            <v>62.81</v>
          </cell>
        </row>
        <row r="5893">
          <cell r="D5893" t="str">
            <v>ECOMMERCE</v>
          </cell>
          <cell r="E5893">
            <v>44439</v>
          </cell>
          <cell r="J5893">
            <v>9.5</v>
          </cell>
          <cell r="K5893">
            <v>3.6</v>
          </cell>
          <cell r="M5893">
            <v>6.63</v>
          </cell>
        </row>
        <row r="5894">
          <cell r="D5894" t="str">
            <v>ECOMMERCE</v>
          </cell>
          <cell r="E5894">
            <v>44439</v>
          </cell>
          <cell r="J5894">
            <v>46.9</v>
          </cell>
          <cell r="K5894">
            <v>19.78</v>
          </cell>
          <cell r="M5894">
            <v>59.9</v>
          </cell>
        </row>
        <row r="5895">
          <cell r="D5895" t="str">
            <v>ECOMMERCE</v>
          </cell>
          <cell r="E5895">
            <v>44439</v>
          </cell>
          <cell r="J5895">
            <v>10</v>
          </cell>
          <cell r="K5895">
            <v>4.4800000000000004</v>
          </cell>
          <cell r="M5895">
            <v>7.06</v>
          </cell>
        </row>
        <row r="5896">
          <cell r="D5896" t="str">
            <v>ECOMMERCE</v>
          </cell>
          <cell r="E5896">
            <v>44439</v>
          </cell>
          <cell r="J5896">
            <v>21.78</v>
          </cell>
          <cell r="K5896">
            <v>8.5500000000000007</v>
          </cell>
          <cell r="M5896">
            <v>22.5</v>
          </cell>
        </row>
        <row r="5897">
          <cell r="D5897" t="str">
            <v>ECOMMERCE</v>
          </cell>
          <cell r="E5897">
            <v>44439</v>
          </cell>
          <cell r="J5897">
            <v>8.6999999999999993</v>
          </cell>
          <cell r="K5897">
            <v>4.75</v>
          </cell>
          <cell r="M5897">
            <v>4.95</v>
          </cell>
        </row>
        <row r="5898">
          <cell r="D5898" t="str">
            <v>ECOMMERCE</v>
          </cell>
          <cell r="E5898">
            <v>44439</v>
          </cell>
          <cell r="J5898">
            <v>40.76</v>
          </cell>
          <cell r="K5898">
            <v>17.98</v>
          </cell>
          <cell r="M5898">
            <v>49.9</v>
          </cell>
        </row>
        <row r="5899">
          <cell r="D5899" t="str">
            <v>ECOMMERCE</v>
          </cell>
          <cell r="E5899">
            <v>44439</v>
          </cell>
          <cell r="J5899">
            <v>35.96</v>
          </cell>
          <cell r="K5899">
            <v>15.12</v>
          </cell>
          <cell r="M5899">
            <v>41.6</v>
          </cell>
        </row>
        <row r="5900">
          <cell r="D5900" t="str">
            <v>ECOMMERCE</v>
          </cell>
          <cell r="E5900">
            <v>44439</v>
          </cell>
          <cell r="J5900">
            <v>42.9</v>
          </cell>
          <cell r="K5900">
            <v>17.98</v>
          </cell>
          <cell r="M5900">
            <v>49.9</v>
          </cell>
        </row>
        <row r="5901">
          <cell r="D5901" t="str">
            <v>ECOMMERCE</v>
          </cell>
          <cell r="E5901">
            <v>44439</v>
          </cell>
          <cell r="J5901">
            <v>35</v>
          </cell>
          <cell r="K5901">
            <v>16.18</v>
          </cell>
          <cell r="M5901">
            <v>39.9</v>
          </cell>
        </row>
        <row r="5902">
          <cell r="D5902" t="str">
            <v>ECOMMERCE</v>
          </cell>
          <cell r="E5902">
            <v>44439</v>
          </cell>
          <cell r="J5902">
            <v>30</v>
          </cell>
          <cell r="K5902">
            <v>13.5</v>
          </cell>
          <cell r="M5902">
            <v>32.099999999999994</v>
          </cell>
        </row>
        <row r="5903">
          <cell r="D5903" t="str">
            <v>ECOMMERCE</v>
          </cell>
          <cell r="E5903">
            <v>44439</v>
          </cell>
          <cell r="J5903">
            <v>35.9</v>
          </cell>
          <cell r="K5903">
            <v>16.18</v>
          </cell>
          <cell r="M5903">
            <v>39.9</v>
          </cell>
        </row>
        <row r="5904">
          <cell r="D5904" t="str">
            <v>ECOMMERCE</v>
          </cell>
          <cell r="E5904">
            <v>44439</v>
          </cell>
          <cell r="J5904">
            <v>44.9</v>
          </cell>
          <cell r="K5904">
            <v>17.98</v>
          </cell>
          <cell r="M5904">
            <v>49.9</v>
          </cell>
        </row>
        <row r="5905">
          <cell r="D5905" t="str">
            <v>ECOMMERCE</v>
          </cell>
          <cell r="E5905">
            <v>44439</v>
          </cell>
          <cell r="J5905">
            <v>233.2</v>
          </cell>
          <cell r="K5905">
            <v>111.1704</v>
          </cell>
          <cell r="M5905">
            <v>331.32</v>
          </cell>
        </row>
        <row r="5906">
          <cell r="D5906" t="str">
            <v>ECOMMERCE</v>
          </cell>
          <cell r="E5906">
            <v>44439</v>
          </cell>
          <cell r="J5906">
            <v>23.76</v>
          </cell>
          <cell r="K5906">
            <v>6.32</v>
          </cell>
          <cell r="M5906">
            <v>16.940000000000001</v>
          </cell>
        </row>
        <row r="5907">
          <cell r="D5907" t="str">
            <v>ECOMMERCE</v>
          </cell>
          <cell r="E5907">
            <v>44439</v>
          </cell>
          <cell r="J5907">
            <v>15</v>
          </cell>
          <cell r="K5907">
            <v>7.16</v>
          </cell>
          <cell r="M5907">
            <v>8.86</v>
          </cell>
        </row>
        <row r="5908">
          <cell r="D5908" t="str">
            <v>ECOMMERCE</v>
          </cell>
          <cell r="E5908">
            <v>44439</v>
          </cell>
          <cell r="J5908">
            <v>12.74</v>
          </cell>
          <cell r="K5908">
            <v>7.18</v>
          </cell>
          <cell r="M5908">
            <v>6.59</v>
          </cell>
        </row>
        <row r="5909">
          <cell r="D5909" t="str">
            <v>ECOMMERCE</v>
          </cell>
          <cell r="E5909">
            <v>44439</v>
          </cell>
          <cell r="J5909">
            <v>66</v>
          </cell>
          <cell r="K5909">
            <v>22.5</v>
          </cell>
          <cell r="M5909">
            <v>75</v>
          </cell>
        </row>
        <row r="5910">
          <cell r="D5910" t="str">
            <v>ECOMMERCE</v>
          </cell>
          <cell r="E5910">
            <v>44439</v>
          </cell>
          <cell r="J5910">
            <v>19.899999999999999</v>
          </cell>
          <cell r="K5910">
            <v>8.98</v>
          </cell>
          <cell r="M5910">
            <v>14.16</v>
          </cell>
        </row>
        <row r="5911">
          <cell r="D5911" t="str">
            <v>ECOMMERCE</v>
          </cell>
          <cell r="E5911">
            <v>44439</v>
          </cell>
          <cell r="J5911">
            <v>9.4</v>
          </cell>
          <cell r="K5911">
            <v>5.4</v>
          </cell>
          <cell r="M5911">
            <v>0</v>
          </cell>
        </row>
        <row r="5912">
          <cell r="D5912" t="str">
            <v>ECOMMERCE</v>
          </cell>
          <cell r="E5912">
            <v>44439</v>
          </cell>
          <cell r="J5912">
            <v>15</v>
          </cell>
          <cell r="K5912">
            <v>7.18</v>
          </cell>
          <cell r="M5912">
            <v>3.56</v>
          </cell>
        </row>
        <row r="5913">
          <cell r="D5913" t="str">
            <v>ECOMMERCE</v>
          </cell>
          <cell r="E5913">
            <v>44439</v>
          </cell>
          <cell r="J5913">
            <v>23.9</v>
          </cell>
          <cell r="K5913">
            <v>8.98</v>
          </cell>
          <cell r="M5913">
            <v>14.16</v>
          </cell>
        </row>
        <row r="5914">
          <cell r="D5914" t="str">
            <v>ECOMMERCE</v>
          </cell>
          <cell r="E5914">
            <v>44439</v>
          </cell>
          <cell r="J5914">
            <v>17</v>
          </cell>
          <cell r="K5914">
            <v>7.16</v>
          </cell>
          <cell r="M5914">
            <v>4.96</v>
          </cell>
        </row>
        <row r="5915">
          <cell r="D5915" t="str">
            <v>ECOMMERCE</v>
          </cell>
          <cell r="E5915">
            <v>44439</v>
          </cell>
          <cell r="J5915">
            <v>26.23</v>
          </cell>
          <cell r="K5915">
            <v>11.86</v>
          </cell>
          <cell r="M5915">
            <v>15.9</v>
          </cell>
        </row>
        <row r="5916">
          <cell r="D5916" t="str">
            <v>ECOMMERCE</v>
          </cell>
          <cell r="E5916">
            <v>44439</v>
          </cell>
          <cell r="J5916">
            <v>23.9</v>
          </cell>
          <cell r="K5916">
            <v>10.78</v>
          </cell>
          <cell r="M5916">
            <v>9.9</v>
          </cell>
        </row>
        <row r="5917">
          <cell r="D5917" t="str">
            <v>ECOMMERCE</v>
          </cell>
          <cell r="E5917">
            <v>44439</v>
          </cell>
          <cell r="J5917">
            <v>40</v>
          </cell>
          <cell r="K5917">
            <v>13.5</v>
          </cell>
          <cell r="M5917">
            <v>27.28</v>
          </cell>
        </row>
        <row r="5918">
          <cell r="D5918" t="str">
            <v>ECOMMERCE</v>
          </cell>
          <cell r="E5918">
            <v>44439</v>
          </cell>
          <cell r="J5918">
            <v>21.53</v>
          </cell>
          <cell r="K5918">
            <v>9.8800000000000008</v>
          </cell>
          <cell r="M5918">
            <v>4.9000000000000004</v>
          </cell>
        </row>
        <row r="5919">
          <cell r="D5919" t="str">
            <v>ECOMMERCE</v>
          </cell>
          <cell r="E5919">
            <v>44439</v>
          </cell>
          <cell r="J5919">
            <v>21.53</v>
          </cell>
          <cell r="K5919">
            <v>9.8800000000000008</v>
          </cell>
          <cell r="M5919">
            <v>4.9000000000000004</v>
          </cell>
        </row>
        <row r="5920">
          <cell r="D5920" t="str">
            <v>ECOMMERCE</v>
          </cell>
          <cell r="E5920">
            <v>44439</v>
          </cell>
          <cell r="J5920">
            <v>21</v>
          </cell>
          <cell r="K5920">
            <v>10.8</v>
          </cell>
          <cell r="M5920">
            <v>5.0999999999999996</v>
          </cell>
        </row>
        <row r="5921">
          <cell r="D5921" t="str">
            <v>ECOMMERCE</v>
          </cell>
          <cell r="E5921">
            <v>44439</v>
          </cell>
          <cell r="J5921">
            <v>29.9</v>
          </cell>
          <cell r="K5921">
            <v>12.66</v>
          </cell>
          <cell r="M5921">
            <v>13.18</v>
          </cell>
        </row>
        <row r="5922">
          <cell r="D5922" t="str">
            <v>ECOMMERCE</v>
          </cell>
          <cell r="E5922">
            <v>44439</v>
          </cell>
          <cell r="J5922">
            <v>111</v>
          </cell>
          <cell r="K5922">
            <v>50.36</v>
          </cell>
          <cell r="M5922">
            <v>129.80000000000001</v>
          </cell>
        </row>
        <row r="5923">
          <cell r="D5923" t="str">
            <v>ECOMMERCE</v>
          </cell>
          <cell r="E5923">
            <v>44439</v>
          </cell>
          <cell r="J5923">
            <v>119.6</v>
          </cell>
          <cell r="K5923">
            <v>47.8</v>
          </cell>
          <cell r="M5923">
            <v>115.64</v>
          </cell>
        </row>
        <row r="5924">
          <cell r="D5924" t="str">
            <v>ECOMMERCE</v>
          </cell>
          <cell r="E5924">
            <v>44439</v>
          </cell>
          <cell r="J5924">
            <v>608.30000000000007</v>
          </cell>
          <cell r="K5924">
            <v>107.0398</v>
          </cell>
          <cell r="M5924">
            <v>644.35</v>
          </cell>
        </row>
        <row r="5925">
          <cell r="D5925" t="str">
            <v>ECOMMERCE</v>
          </cell>
          <cell r="E5925">
            <v>44439</v>
          </cell>
          <cell r="J5925">
            <v>69</v>
          </cell>
          <cell r="K5925">
            <v>27.09</v>
          </cell>
          <cell r="M5925">
            <v>0.5</v>
          </cell>
        </row>
        <row r="5926">
          <cell r="D5926" t="str">
            <v>EUSÉBIO</v>
          </cell>
          <cell r="E5926">
            <v>44439</v>
          </cell>
          <cell r="J5926">
            <v>3031.5</v>
          </cell>
          <cell r="K5926">
            <v>1807.5092999999999</v>
          </cell>
          <cell r="M5926">
            <v>10038.35</v>
          </cell>
        </row>
        <row r="5927">
          <cell r="D5927" t="str">
            <v>EUSÉBIO</v>
          </cell>
          <cell r="E5927">
            <v>44439</v>
          </cell>
          <cell r="J5927">
            <v>3435.7000000000003</v>
          </cell>
          <cell r="K5927">
            <v>1900.5914000000002</v>
          </cell>
          <cell r="M5927">
            <v>10297.64</v>
          </cell>
        </row>
        <row r="5928">
          <cell r="D5928" t="str">
            <v>EUSÉBIO</v>
          </cell>
          <cell r="E5928">
            <v>44439</v>
          </cell>
          <cell r="J5928">
            <v>2706</v>
          </cell>
          <cell r="K5928">
            <v>1329.0518999999999</v>
          </cell>
          <cell r="M5928">
            <v>7184.84</v>
          </cell>
        </row>
        <row r="5929">
          <cell r="D5929" t="str">
            <v>EUSÉBIO</v>
          </cell>
          <cell r="E5929">
            <v>44439</v>
          </cell>
          <cell r="J5929">
            <v>1258.2</v>
          </cell>
          <cell r="K5929">
            <v>769.48919999999998</v>
          </cell>
          <cell r="M5929">
            <v>4035.06</v>
          </cell>
        </row>
        <row r="5930">
          <cell r="D5930" t="str">
            <v>EUSÉBIO</v>
          </cell>
          <cell r="E5930">
            <v>44439</v>
          </cell>
          <cell r="J5930">
            <v>1198.5</v>
          </cell>
          <cell r="K5930">
            <v>640.69049999999993</v>
          </cell>
          <cell r="M5930">
            <v>3553.35</v>
          </cell>
        </row>
        <row r="5931">
          <cell r="D5931" t="str">
            <v>EUSÉBIO</v>
          </cell>
          <cell r="E5931">
            <v>44439</v>
          </cell>
          <cell r="J5931">
            <v>1386</v>
          </cell>
          <cell r="K5931">
            <v>676.30919999999992</v>
          </cell>
          <cell r="M5931">
            <v>3756.48</v>
          </cell>
        </row>
        <row r="5932">
          <cell r="D5932" t="str">
            <v>EUSÉBIO</v>
          </cell>
          <cell r="E5932">
            <v>44439</v>
          </cell>
          <cell r="J5932">
            <v>1436.75</v>
          </cell>
          <cell r="K5932">
            <v>683.8599999999999</v>
          </cell>
          <cell r="M5932">
            <v>3661.9999999999995</v>
          </cell>
        </row>
        <row r="5933">
          <cell r="D5933" t="str">
            <v>EUSÉBIO</v>
          </cell>
          <cell r="E5933">
            <v>44439</v>
          </cell>
          <cell r="J5933">
            <v>838.80000000000007</v>
          </cell>
          <cell r="K5933">
            <v>493.9896</v>
          </cell>
          <cell r="M5933">
            <v>2744.3999999999996</v>
          </cell>
        </row>
        <row r="5934">
          <cell r="D5934" t="str">
            <v>EUSÉBIO</v>
          </cell>
          <cell r="E5934">
            <v>44439</v>
          </cell>
          <cell r="J5934">
            <v>775.5</v>
          </cell>
          <cell r="K5934">
            <v>471.38959999999997</v>
          </cell>
          <cell r="M5934">
            <v>2618.9900000000002</v>
          </cell>
        </row>
        <row r="5935">
          <cell r="D5935" t="str">
            <v>EUSÉBIO</v>
          </cell>
          <cell r="E5935">
            <v>44439</v>
          </cell>
          <cell r="J5935">
            <v>1018.3</v>
          </cell>
          <cell r="K5935">
            <v>505.65990000000005</v>
          </cell>
          <cell r="M5935">
            <v>2808.57</v>
          </cell>
        </row>
        <row r="5936">
          <cell r="D5936" t="str">
            <v>EUSÉBIO</v>
          </cell>
          <cell r="E5936">
            <v>44439</v>
          </cell>
          <cell r="J5936">
            <v>1056</v>
          </cell>
          <cell r="K5936">
            <v>509.92</v>
          </cell>
          <cell r="M5936">
            <v>2830.72</v>
          </cell>
        </row>
        <row r="5937">
          <cell r="D5937" t="str">
            <v>EUSÉBIO</v>
          </cell>
          <cell r="E5937">
            <v>44439</v>
          </cell>
          <cell r="J5937">
            <v>863.40000000000009</v>
          </cell>
          <cell r="K5937">
            <v>392.15999999999997</v>
          </cell>
          <cell r="M5937">
            <v>2177.1</v>
          </cell>
        </row>
        <row r="5938">
          <cell r="D5938" t="str">
            <v>EUSÉBIO</v>
          </cell>
          <cell r="E5938">
            <v>44439</v>
          </cell>
          <cell r="J5938">
            <v>398.3</v>
          </cell>
          <cell r="K5938">
            <v>289.66980000000001</v>
          </cell>
          <cell r="M5938">
            <v>1609.3</v>
          </cell>
        </row>
        <row r="5939">
          <cell r="D5939" t="str">
            <v>EUSÉBIO</v>
          </cell>
          <cell r="E5939">
            <v>44439</v>
          </cell>
          <cell r="J5939">
            <v>519.20000000000005</v>
          </cell>
          <cell r="K5939">
            <v>310.7296</v>
          </cell>
          <cell r="M5939">
            <v>1725.04</v>
          </cell>
        </row>
        <row r="5940">
          <cell r="D5940" t="str">
            <v>EUSÉBIO</v>
          </cell>
          <cell r="E5940">
            <v>44439</v>
          </cell>
          <cell r="J5940">
            <v>757.52</v>
          </cell>
          <cell r="K5940">
            <v>332.30919999999998</v>
          </cell>
          <cell r="M5940">
            <v>1846.37</v>
          </cell>
        </row>
        <row r="5941">
          <cell r="D5941" t="str">
            <v>EUSÉBIO</v>
          </cell>
          <cell r="E5941">
            <v>44439</v>
          </cell>
          <cell r="J5941">
            <v>300</v>
          </cell>
          <cell r="K5941">
            <v>215</v>
          </cell>
          <cell r="M5941">
            <v>1194.5</v>
          </cell>
        </row>
        <row r="5942">
          <cell r="D5942" t="str">
            <v>EUSÉBIO</v>
          </cell>
          <cell r="E5942">
            <v>44439</v>
          </cell>
          <cell r="J5942">
            <v>544.23</v>
          </cell>
          <cell r="K5942">
            <v>255.58019999999999</v>
          </cell>
          <cell r="M5942">
            <v>1419.93</v>
          </cell>
        </row>
        <row r="5943">
          <cell r="D5943" t="str">
            <v>EUSÉBIO</v>
          </cell>
          <cell r="E5943">
            <v>44439</v>
          </cell>
          <cell r="J5943">
            <v>300</v>
          </cell>
          <cell r="K5943">
            <v>200.21999999999997</v>
          </cell>
          <cell r="M5943">
            <v>1111</v>
          </cell>
        </row>
        <row r="5944">
          <cell r="D5944" t="str">
            <v>EUSÉBIO</v>
          </cell>
          <cell r="E5944">
            <v>44439</v>
          </cell>
          <cell r="J5944">
            <v>401.04</v>
          </cell>
          <cell r="K5944">
            <v>250.3998</v>
          </cell>
          <cell r="M5944">
            <v>1250.82</v>
          </cell>
        </row>
        <row r="5945">
          <cell r="D5945" t="str">
            <v>EUSÉBIO</v>
          </cell>
          <cell r="E5945">
            <v>44439</v>
          </cell>
          <cell r="J5945">
            <v>534.72</v>
          </cell>
          <cell r="K5945">
            <v>235.80959999999999</v>
          </cell>
          <cell r="M5945">
            <v>1309.32</v>
          </cell>
        </row>
        <row r="5946">
          <cell r="D5946" t="str">
            <v>EUSÉBIO</v>
          </cell>
          <cell r="E5946">
            <v>44439</v>
          </cell>
          <cell r="J5946">
            <v>517.30000000000007</v>
          </cell>
          <cell r="K5946">
            <v>230.29999999999998</v>
          </cell>
          <cell r="M5946">
            <v>1278.76</v>
          </cell>
        </row>
        <row r="5947">
          <cell r="D5947" t="str">
            <v>EUSÉBIO</v>
          </cell>
          <cell r="E5947">
            <v>44439</v>
          </cell>
          <cell r="J5947">
            <v>768.90000000000009</v>
          </cell>
          <cell r="K5947">
            <v>270.64949999999999</v>
          </cell>
          <cell r="M5947">
            <v>1496.5500000000002</v>
          </cell>
        </row>
        <row r="5948">
          <cell r="D5948" t="str">
            <v>EUSÉBIO</v>
          </cell>
          <cell r="E5948">
            <v>44439</v>
          </cell>
          <cell r="J5948">
            <v>575.20000000000005</v>
          </cell>
          <cell r="K5948">
            <v>225.6</v>
          </cell>
          <cell r="M5948">
            <v>1253.1199999999999</v>
          </cell>
        </row>
        <row r="5949">
          <cell r="D5949" t="str">
            <v>EUSÉBIO</v>
          </cell>
          <cell r="E5949">
            <v>44439</v>
          </cell>
          <cell r="J5949">
            <v>180</v>
          </cell>
          <cell r="K5949">
            <v>134.94</v>
          </cell>
          <cell r="M5949">
            <v>749.7</v>
          </cell>
        </row>
        <row r="5950">
          <cell r="D5950" t="str">
            <v>EUSÉBIO</v>
          </cell>
          <cell r="E5950">
            <v>44439</v>
          </cell>
          <cell r="J5950">
            <v>1198.4000000000001</v>
          </cell>
          <cell r="K5950">
            <v>357.6096</v>
          </cell>
          <cell r="M5950">
            <v>1985.12</v>
          </cell>
        </row>
        <row r="5951">
          <cell r="D5951" t="str">
            <v>EUSÉBIO</v>
          </cell>
          <cell r="E5951">
            <v>44439</v>
          </cell>
          <cell r="J5951">
            <v>349.65000000000003</v>
          </cell>
          <cell r="K5951">
            <v>168.49979999999999</v>
          </cell>
          <cell r="M5951">
            <v>935.89999999999986</v>
          </cell>
        </row>
        <row r="5952">
          <cell r="D5952" t="str">
            <v>EUSÉBIO</v>
          </cell>
          <cell r="E5952">
            <v>44439</v>
          </cell>
          <cell r="J5952">
            <v>233.70000000000002</v>
          </cell>
          <cell r="K5952">
            <v>138.60989999999998</v>
          </cell>
          <cell r="M5952">
            <v>769.71</v>
          </cell>
        </row>
        <row r="5953">
          <cell r="D5953" t="str">
            <v>EUSÉBIO</v>
          </cell>
          <cell r="E5953">
            <v>44439</v>
          </cell>
          <cell r="J5953">
            <v>180</v>
          </cell>
          <cell r="K5953">
            <v>122.79990000000001</v>
          </cell>
          <cell r="M5953">
            <v>682.23</v>
          </cell>
        </row>
        <row r="5954">
          <cell r="D5954" t="str">
            <v>EUSÉBIO</v>
          </cell>
          <cell r="E5954">
            <v>44439</v>
          </cell>
          <cell r="J5954">
            <v>180</v>
          </cell>
          <cell r="K5954">
            <v>117.84</v>
          </cell>
          <cell r="M5954">
            <v>654.24</v>
          </cell>
        </row>
        <row r="5955">
          <cell r="D5955" t="str">
            <v>EUSÉBIO</v>
          </cell>
          <cell r="E5955">
            <v>44439</v>
          </cell>
          <cell r="J5955">
            <v>180</v>
          </cell>
          <cell r="K5955">
            <v>115.9101</v>
          </cell>
          <cell r="M5955">
            <v>643.62</v>
          </cell>
        </row>
        <row r="5956">
          <cell r="D5956" t="str">
            <v>EUSÉBIO</v>
          </cell>
          <cell r="E5956">
            <v>44439</v>
          </cell>
          <cell r="J5956">
            <v>269.70000000000005</v>
          </cell>
          <cell r="K5956">
            <v>134.6799</v>
          </cell>
          <cell r="M5956">
            <v>748.23</v>
          </cell>
        </row>
        <row r="5957">
          <cell r="D5957" t="str">
            <v>EUSÉBIO</v>
          </cell>
          <cell r="E5957">
            <v>44439</v>
          </cell>
          <cell r="J5957">
            <v>345.36</v>
          </cell>
          <cell r="K5957">
            <v>174.58019999999999</v>
          </cell>
          <cell r="M5957">
            <v>829.37999999999988</v>
          </cell>
        </row>
        <row r="5958">
          <cell r="D5958" t="str">
            <v>EUSÉBIO</v>
          </cell>
          <cell r="E5958">
            <v>44439</v>
          </cell>
          <cell r="J5958">
            <v>341.28</v>
          </cell>
          <cell r="K5958">
            <v>142.20959999999999</v>
          </cell>
          <cell r="M5958">
            <v>789.2</v>
          </cell>
        </row>
        <row r="5959">
          <cell r="D5959" t="str">
            <v>EUSÉBIO</v>
          </cell>
          <cell r="E5959">
            <v>44439</v>
          </cell>
          <cell r="J5959">
            <v>100</v>
          </cell>
          <cell r="K5959">
            <v>86.36</v>
          </cell>
          <cell r="M5959">
            <v>479.8</v>
          </cell>
        </row>
        <row r="5960">
          <cell r="D5960" t="str">
            <v>EUSÉBIO</v>
          </cell>
          <cell r="E5960">
            <v>44439</v>
          </cell>
          <cell r="J5960">
            <v>100</v>
          </cell>
          <cell r="K5960">
            <v>81.180000000000007</v>
          </cell>
          <cell r="M5960">
            <v>451</v>
          </cell>
        </row>
        <row r="5961">
          <cell r="D5961" t="str">
            <v>EUSÉBIO</v>
          </cell>
          <cell r="E5961">
            <v>44439</v>
          </cell>
          <cell r="J5961">
            <v>255.95999999999998</v>
          </cell>
          <cell r="K5961">
            <v>107.85000000000001</v>
          </cell>
          <cell r="M5961">
            <v>599.16</v>
          </cell>
        </row>
        <row r="5962">
          <cell r="D5962" t="str">
            <v>EUSÉBIO</v>
          </cell>
          <cell r="E5962">
            <v>44439</v>
          </cell>
          <cell r="J5962">
            <v>287.60000000000002</v>
          </cell>
          <cell r="K5962">
            <v>113.62</v>
          </cell>
          <cell r="M5962">
            <v>628.20000000000005</v>
          </cell>
        </row>
        <row r="5963">
          <cell r="D5963" t="str">
            <v>EUSÉBIO</v>
          </cell>
          <cell r="E5963">
            <v>44439</v>
          </cell>
          <cell r="J5963">
            <v>229.88</v>
          </cell>
          <cell r="K5963">
            <v>97.7</v>
          </cell>
          <cell r="M5963">
            <v>542.79999999999995</v>
          </cell>
        </row>
        <row r="5964">
          <cell r="D5964" t="str">
            <v>EUSÉBIO</v>
          </cell>
          <cell r="E5964">
            <v>44439</v>
          </cell>
          <cell r="J5964">
            <v>224</v>
          </cell>
          <cell r="K5964">
            <v>96.08</v>
          </cell>
          <cell r="M5964">
            <v>533.79999999999995</v>
          </cell>
        </row>
        <row r="5965">
          <cell r="D5965" t="str">
            <v>EUSÉBIO</v>
          </cell>
          <cell r="E5965">
            <v>44439</v>
          </cell>
          <cell r="J5965">
            <v>215.70000000000002</v>
          </cell>
          <cell r="K5965">
            <v>93.260099999999994</v>
          </cell>
          <cell r="M5965">
            <v>518.09999999999991</v>
          </cell>
        </row>
        <row r="5966">
          <cell r="D5966" t="str">
            <v>EUSÉBIO</v>
          </cell>
          <cell r="E5966">
            <v>44439</v>
          </cell>
          <cell r="J5966">
            <v>220</v>
          </cell>
          <cell r="K5966">
            <v>90.15</v>
          </cell>
          <cell r="M5966">
            <v>500.84</v>
          </cell>
        </row>
        <row r="5967">
          <cell r="D5967" t="str">
            <v>EUSÉBIO</v>
          </cell>
          <cell r="E5967">
            <v>44439</v>
          </cell>
          <cell r="J5967">
            <v>165</v>
          </cell>
          <cell r="K5967">
            <v>75.539999999999992</v>
          </cell>
          <cell r="M5967">
            <v>419.70000000000005</v>
          </cell>
        </row>
        <row r="5968">
          <cell r="D5968" t="str">
            <v>EUSÉBIO</v>
          </cell>
          <cell r="E5968">
            <v>44439</v>
          </cell>
          <cell r="J5968">
            <v>179.7</v>
          </cell>
          <cell r="K5968">
            <v>115.49009999999998</v>
          </cell>
          <cell r="M5968">
            <v>461.01</v>
          </cell>
        </row>
        <row r="5969">
          <cell r="D5969" t="str">
            <v>EUSÉBIO</v>
          </cell>
          <cell r="E5969">
            <v>44439</v>
          </cell>
          <cell r="J5969">
            <v>235.6</v>
          </cell>
          <cell r="K5969">
            <v>87.78</v>
          </cell>
          <cell r="M5969">
            <v>482.16</v>
          </cell>
        </row>
        <row r="5970">
          <cell r="D5970" t="str">
            <v>EUSÉBIO</v>
          </cell>
          <cell r="E5970">
            <v>44439</v>
          </cell>
          <cell r="J5970">
            <v>154</v>
          </cell>
          <cell r="K5970">
            <v>68.169199999999989</v>
          </cell>
          <cell r="M5970">
            <v>374.88</v>
          </cell>
        </row>
        <row r="5971">
          <cell r="D5971" t="str">
            <v>EUSÉBIO</v>
          </cell>
          <cell r="E5971">
            <v>44439</v>
          </cell>
          <cell r="J5971">
            <v>359.5</v>
          </cell>
          <cell r="K5971">
            <v>110.63000000000001</v>
          </cell>
          <cell r="M5971">
            <v>614.15</v>
          </cell>
        </row>
        <row r="5972">
          <cell r="D5972" t="str">
            <v>EUSÉBIO</v>
          </cell>
          <cell r="E5972">
            <v>44439</v>
          </cell>
          <cell r="J5972">
            <v>298.36</v>
          </cell>
          <cell r="K5972">
            <v>96.01</v>
          </cell>
          <cell r="M5972">
            <v>530.72</v>
          </cell>
        </row>
        <row r="5973">
          <cell r="D5973" t="str">
            <v>EUSÉBIO</v>
          </cell>
          <cell r="E5973">
            <v>44439</v>
          </cell>
          <cell r="J5973">
            <v>159.6</v>
          </cell>
          <cell r="K5973">
            <v>64.72</v>
          </cell>
          <cell r="M5973">
            <v>359.6</v>
          </cell>
        </row>
        <row r="5974">
          <cell r="D5974" t="str">
            <v>EUSÉBIO</v>
          </cell>
          <cell r="E5974">
            <v>44439</v>
          </cell>
          <cell r="J5974">
            <v>112.1</v>
          </cell>
          <cell r="K5974">
            <v>53.96</v>
          </cell>
          <cell r="M5974">
            <v>299.8</v>
          </cell>
        </row>
        <row r="5975">
          <cell r="D5975" t="str">
            <v>EUSÉBIO</v>
          </cell>
          <cell r="E5975">
            <v>44439</v>
          </cell>
          <cell r="J5975">
            <v>244.65000000000003</v>
          </cell>
          <cell r="K5975">
            <v>82.800200000000004</v>
          </cell>
          <cell r="M5975">
            <v>459.96999999999997</v>
          </cell>
        </row>
        <row r="5976">
          <cell r="D5976" t="str">
            <v>EUSÉBIO</v>
          </cell>
          <cell r="E5976">
            <v>44439</v>
          </cell>
          <cell r="J5976">
            <v>133.80000000000001</v>
          </cell>
          <cell r="K5976">
            <v>57.56</v>
          </cell>
          <cell r="M5976">
            <v>319.8</v>
          </cell>
        </row>
        <row r="5977">
          <cell r="D5977" t="str">
            <v>EUSÉBIO</v>
          </cell>
          <cell r="E5977">
            <v>44439</v>
          </cell>
          <cell r="J5977">
            <v>65</v>
          </cell>
          <cell r="K5977">
            <v>42.1</v>
          </cell>
          <cell r="M5977">
            <v>233.91</v>
          </cell>
        </row>
        <row r="5978">
          <cell r="D5978" t="str">
            <v>EUSÉBIO</v>
          </cell>
          <cell r="E5978">
            <v>44439</v>
          </cell>
          <cell r="J5978">
            <v>104.82</v>
          </cell>
          <cell r="K5978">
            <v>50.36</v>
          </cell>
          <cell r="M5978">
            <v>279.8</v>
          </cell>
        </row>
        <row r="5979">
          <cell r="D5979" t="str">
            <v>EUSÉBIO</v>
          </cell>
          <cell r="E5979">
            <v>44439</v>
          </cell>
          <cell r="J5979">
            <v>690</v>
          </cell>
          <cell r="K5979">
            <v>178.73999999999998</v>
          </cell>
          <cell r="M5979">
            <v>992.69999999999993</v>
          </cell>
        </row>
        <row r="5980">
          <cell r="D5980" t="str">
            <v>EUSÉBIO</v>
          </cell>
          <cell r="E5980">
            <v>44439</v>
          </cell>
          <cell r="J5980">
            <v>99.6</v>
          </cell>
          <cell r="K5980">
            <v>48.81</v>
          </cell>
          <cell r="M5980">
            <v>271.2</v>
          </cell>
        </row>
        <row r="5981">
          <cell r="D5981" t="str">
            <v>EUSÉBIO</v>
          </cell>
          <cell r="E5981">
            <v>44439</v>
          </cell>
          <cell r="J5981">
            <v>110</v>
          </cell>
          <cell r="K5981">
            <v>50.36</v>
          </cell>
          <cell r="M5981">
            <v>279.8</v>
          </cell>
        </row>
        <row r="5982">
          <cell r="D5982" t="str">
            <v>EUSÉBIO</v>
          </cell>
          <cell r="E5982">
            <v>44439</v>
          </cell>
          <cell r="J5982">
            <v>63.9</v>
          </cell>
          <cell r="K5982">
            <v>39.58</v>
          </cell>
          <cell r="M5982">
            <v>219.91</v>
          </cell>
        </row>
        <row r="5983">
          <cell r="D5983" t="str">
            <v>EUSÉBIO</v>
          </cell>
          <cell r="E5983">
            <v>44439</v>
          </cell>
          <cell r="J5983">
            <v>65</v>
          </cell>
          <cell r="K5983">
            <v>37.96</v>
          </cell>
          <cell r="M5983">
            <v>210.4</v>
          </cell>
        </row>
        <row r="5984">
          <cell r="D5984" t="str">
            <v>EUSÉBIO</v>
          </cell>
          <cell r="E5984">
            <v>44439</v>
          </cell>
          <cell r="J5984">
            <v>74.900000000000006</v>
          </cell>
          <cell r="K5984">
            <v>39.58</v>
          </cell>
          <cell r="M5984">
            <v>219.91</v>
          </cell>
        </row>
        <row r="5985">
          <cell r="D5985" t="str">
            <v>EUSÉBIO</v>
          </cell>
          <cell r="E5985">
            <v>44439</v>
          </cell>
          <cell r="J5985">
            <v>132</v>
          </cell>
          <cell r="K5985">
            <v>52.310099999999991</v>
          </cell>
          <cell r="M5985">
            <v>289.70999999999998</v>
          </cell>
        </row>
        <row r="5986">
          <cell r="D5986" t="str">
            <v>EUSÉBIO</v>
          </cell>
          <cell r="E5986">
            <v>44439</v>
          </cell>
          <cell r="J5986">
            <v>174.75</v>
          </cell>
          <cell r="K5986">
            <v>61.44</v>
          </cell>
          <cell r="M5986">
            <v>341.34999999999997</v>
          </cell>
        </row>
        <row r="5987">
          <cell r="D5987" t="str">
            <v>EUSÉBIO</v>
          </cell>
          <cell r="E5987">
            <v>44439</v>
          </cell>
          <cell r="J5987">
            <v>289.72000000000003</v>
          </cell>
          <cell r="K5987">
            <v>88.86</v>
          </cell>
          <cell r="M5987">
            <v>479.64</v>
          </cell>
        </row>
        <row r="5988">
          <cell r="D5988" t="str">
            <v>EUSÉBIO</v>
          </cell>
          <cell r="E5988">
            <v>44439</v>
          </cell>
          <cell r="J5988">
            <v>58.5</v>
          </cell>
          <cell r="K5988">
            <v>34.780199999999994</v>
          </cell>
          <cell r="M5988">
            <v>193.18</v>
          </cell>
        </row>
        <row r="5989">
          <cell r="D5989" t="str">
            <v>EUSÉBIO</v>
          </cell>
          <cell r="E5989">
            <v>44439</v>
          </cell>
          <cell r="J5989">
            <v>83.16</v>
          </cell>
          <cell r="K5989">
            <v>39.9801</v>
          </cell>
          <cell r="M5989">
            <v>222.12</v>
          </cell>
        </row>
        <row r="5990">
          <cell r="D5990" t="str">
            <v>EUSÉBIO</v>
          </cell>
          <cell r="E5990">
            <v>44439</v>
          </cell>
          <cell r="J5990">
            <v>99.6</v>
          </cell>
          <cell r="K5990">
            <v>41.84</v>
          </cell>
          <cell r="M5990">
            <v>232.4</v>
          </cell>
        </row>
        <row r="5991">
          <cell r="D5991" t="str">
            <v>EUSÉBIO</v>
          </cell>
          <cell r="E5991">
            <v>44439</v>
          </cell>
          <cell r="J5991">
            <v>129.80000000000001</v>
          </cell>
          <cell r="K5991">
            <v>47.84</v>
          </cell>
          <cell r="M5991">
            <v>265.82</v>
          </cell>
        </row>
        <row r="5992">
          <cell r="D5992" t="str">
            <v>EUSÉBIO</v>
          </cell>
          <cell r="E5992">
            <v>44439</v>
          </cell>
          <cell r="J5992">
            <v>139.80000000000001</v>
          </cell>
          <cell r="K5992">
            <v>49.01</v>
          </cell>
          <cell r="M5992">
            <v>271.39999999999998</v>
          </cell>
        </row>
        <row r="5993">
          <cell r="D5993" t="str">
            <v>EUSÉBIO</v>
          </cell>
          <cell r="E5993">
            <v>44439</v>
          </cell>
          <cell r="J5993">
            <v>55</v>
          </cell>
          <cell r="K5993">
            <v>29.700000000000003</v>
          </cell>
          <cell r="M5993">
            <v>165</v>
          </cell>
        </row>
        <row r="5994">
          <cell r="D5994" t="str">
            <v>EUSÉBIO</v>
          </cell>
          <cell r="E5994">
            <v>44439</v>
          </cell>
          <cell r="J5994">
            <v>138</v>
          </cell>
          <cell r="K5994">
            <v>48.16</v>
          </cell>
          <cell r="M5994">
            <v>266.38</v>
          </cell>
        </row>
        <row r="5995">
          <cell r="D5995" t="str">
            <v>EUSÉBIO</v>
          </cell>
          <cell r="E5995">
            <v>44439</v>
          </cell>
          <cell r="J5995">
            <v>43.56</v>
          </cell>
          <cell r="K5995">
            <v>26.46</v>
          </cell>
          <cell r="M5995">
            <v>147</v>
          </cell>
        </row>
        <row r="5996">
          <cell r="D5996" t="str">
            <v>EUSÉBIO</v>
          </cell>
          <cell r="E5996">
            <v>44439</v>
          </cell>
          <cell r="J5996">
            <v>67.5</v>
          </cell>
          <cell r="K5996">
            <v>31.670099999999998</v>
          </cell>
          <cell r="M5996">
            <v>175.68</v>
          </cell>
        </row>
        <row r="5997">
          <cell r="D5997" t="str">
            <v>EUSÉBIO</v>
          </cell>
          <cell r="E5997">
            <v>44439</v>
          </cell>
          <cell r="J5997">
            <v>105.8</v>
          </cell>
          <cell r="K5997">
            <v>39.56</v>
          </cell>
          <cell r="M5997">
            <v>219.8</v>
          </cell>
        </row>
        <row r="5998">
          <cell r="D5998" t="str">
            <v>EUSÉBIO</v>
          </cell>
          <cell r="E5998">
            <v>44439</v>
          </cell>
          <cell r="J5998">
            <v>89.8</v>
          </cell>
          <cell r="K5998">
            <v>35.96</v>
          </cell>
          <cell r="M5998">
            <v>199.8</v>
          </cell>
        </row>
        <row r="5999">
          <cell r="D5999" t="str">
            <v>EUSÉBIO</v>
          </cell>
          <cell r="E5999">
            <v>44439</v>
          </cell>
          <cell r="J5999">
            <v>89.8</v>
          </cell>
          <cell r="K5999">
            <v>35.950000000000003</v>
          </cell>
          <cell r="M5999">
            <v>199.7</v>
          </cell>
        </row>
        <row r="6000">
          <cell r="D6000" t="str">
            <v>EUSÉBIO</v>
          </cell>
          <cell r="E6000">
            <v>44439</v>
          </cell>
          <cell r="J6000">
            <v>132</v>
          </cell>
          <cell r="K6000">
            <v>45</v>
          </cell>
          <cell r="M6000">
            <v>250</v>
          </cell>
        </row>
        <row r="6001">
          <cell r="D6001" t="str">
            <v>EUSÉBIO</v>
          </cell>
          <cell r="E6001">
            <v>44439</v>
          </cell>
          <cell r="J6001">
            <v>132</v>
          </cell>
          <cell r="K6001">
            <v>45</v>
          </cell>
          <cell r="M6001">
            <v>250</v>
          </cell>
        </row>
        <row r="6002">
          <cell r="D6002" t="str">
            <v>EUSÉBIO</v>
          </cell>
          <cell r="E6002">
            <v>44439</v>
          </cell>
          <cell r="J6002">
            <v>66.900000000000006</v>
          </cell>
          <cell r="K6002">
            <v>30.58</v>
          </cell>
          <cell r="M6002">
            <v>169.9</v>
          </cell>
        </row>
        <row r="6003">
          <cell r="D6003" t="str">
            <v>EUSÉBIO</v>
          </cell>
          <cell r="E6003">
            <v>44439</v>
          </cell>
          <cell r="J6003">
            <v>149.69999999999999</v>
          </cell>
          <cell r="K6003">
            <v>48.549899999999994</v>
          </cell>
          <cell r="M6003">
            <v>269.70000000000005</v>
          </cell>
        </row>
        <row r="6004">
          <cell r="D6004" t="str">
            <v>EUSÉBIO</v>
          </cell>
          <cell r="E6004">
            <v>44439</v>
          </cell>
          <cell r="J6004">
            <v>150.78</v>
          </cell>
          <cell r="K6004">
            <v>48.54</v>
          </cell>
          <cell r="M6004">
            <v>269.70000000000005</v>
          </cell>
        </row>
        <row r="6005">
          <cell r="D6005" t="str">
            <v>EUSÉBIO</v>
          </cell>
          <cell r="E6005">
            <v>44439</v>
          </cell>
          <cell r="J6005">
            <v>44.4</v>
          </cell>
          <cell r="K6005">
            <v>25.16</v>
          </cell>
          <cell r="M6005">
            <v>139.80000000000001</v>
          </cell>
        </row>
        <row r="6006">
          <cell r="D6006" t="str">
            <v>EUSÉBIO</v>
          </cell>
          <cell r="E6006">
            <v>44439</v>
          </cell>
          <cell r="J6006">
            <v>100.10000000000001</v>
          </cell>
          <cell r="K6006">
            <v>37.060099999999998</v>
          </cell>
          <cell r="M6006">
            <v>205.66</v>
          </cell>
        </row>
        <row r="6007">
          <cell r="D6007" t="str">
            <v>EUSÉBIO</v>
          </cell>
          <cell r="E6007">
            <v>44439</v>
          </cell>
          <cell r="J6007">
            <v>79.8</v>
          </cell>
          <cell r="K6007">
            <v>32.36</v>
          </cell>
          <cell r="M6007">
            <v>179.8</v>
          </cell>
        </row>
        <row r="6008">
          <cell r="D6008" t="str">
            <v>EUSÉBIO</v>
          </cell>
          <cell r="E6008">
            <v>44439</v>
          </cell>
          <cell r="J6008">
            <v>48</v>
          </cell>
          <cell r="K6008">
            <v>25.18</v>
          </cell>
          <cell r="M6008">
            <v>139.9</v>
          </cell>
        </row>
        <row r="6009">
          <cell r="D6009" t="str">
            <v>EUSÉBIO</v>
          </cell>
          <cell r="E6009">
            <v>44439</v>
          </cell>
          <cell r="J6009">
            <v>64.900000000000006</v>
          </cell>
          <cell r="K6009">
            <v>28.78</v>
          </cell>
          <cell r="M6009">
            <v>159.9</v>
          </cell>
        </row>
        <row r="6010">
          <cell r="D6010" t="str">
            <v>EUSÉBIO</v>
          </cell>
          <cell r="E6010">
            <v>44439</v>
          </cell>
          <cell r="J6010">
            <v>55.6</v>
          </cell>
          <cell r="K6010">
            <v>26.57</v>
          </cell>
          <cell r="M6010">
            <v>147.63999999999999</v>
          </cell>
        </row>
        <row r="6011">
          <cell r="D6011" t="str">
            <v>EUSÉBIO</v>
          </cell>
          <cell r="E6011">
            <v>44439</v>
          </cell>
          <cell r="J6011">
            <v>34.799999999999997</v>
          </cell>
          <cell r="K6011">
            <v>21.6</v>
          </cell>
          <cell r="M6011">
            <v>119.96</v>
          </cell>
        </row>
        <row r="6012">
          <cell r="D6012" t="str">
            <v>EUSÉBIO</v>
          </cell>
          <cell r="E6012">
            <v>44439</v>
          </cell>
          <cell r="J6012">
            <v>434.5</v>
          </cell>
          <cell r="K6012">
            <v>109.77000000000001</v>
          </cell>
          <cell r="M6012">
            <v>607.75</v>
          </cell>
        </row>
        <row r="6013">
          <cell r="D6013" t="str">
            <v>EUSÉBIO</v>
          </cell>
          <cell r="E6013">
            <v>44439</v>
          </cell>
          <cell r="J6013">
            <v>86</v>
          </cell>
          <cell r="K6013">
            <v>32.89</v>
          </cell>
          <cell r="M6013">
            <v>182.16</v>
          </cell>
        </row>
        <row r="6014">
          <cell r="D6014" t="str">
            <v>EUSÉBIO</v>
          </cell>
          <cell r="E6014">
            <v>44439</v>
          </cell>
          <cell r="J6014">
            <v>60</v>
          </cell>
          <cell r="K6014">
            <v>26.989800000000002</v>
          </cell>
          <cell r="M6014">
            <v>149.94</v>
          </cell>
        </row>
        <row r="6015">
          <cell r="D6015" t="str">
            <v>EUSÉBIO</v>
          </cell>
          <cell r="E6015">
            <v>44439</v>
          </cell>
          <cell r="J6015">
            <v>158.69999999999999</v>
          </cell>
          <cell r="K6015">
            <v>48.54</v>
          </cell>
          <cell r="M6015">
            <v>269.70000000000005</v>
          </cell>
        </row>
        <row r="6016">
          <cell r="D6016" t="str">
            <v>EUSÉBIO</v>
          </cell>
          <cell r="E6016">
            <v>44439</v>
          </cell>
          <cell r="J6016">
            <v>64</v>
          </cell>
          <cell r="K6016">
            <v>27.62</v>
          </cell>
          <cell r="M6016">
            <v>153.44</v>
          </cell>
        </row>
        <row r="6017">
          <cell r="D6017" t="str">
            <v>EUSÉBIO</v>
          </cell>
          <cell r="E6017">
            <v>44439</v>
          </cell>
          <cell r="J6017">
            <v>63.9</v>
          </cell>
          <cell r="K6017">
            <v>26.98</v>
          </cell>
          <cell r="M6017">
            <v>149.9</v>
          </cell>
        </row>
        <row r="6018">
          <cell r="D6018" t="str">
            <v>EUSÉBIO</v>
          </cell>
          <cell r="E6018">
            <v>44439</v>
          </cell>
          <cell r="J6018">
            <v>55.8</v>
          </cell>
          <cell r="K6018">
            <v>25.16</v>
          </cell>
          <cell r="M6018">
            <v>139.80000000000001</v>
          </cell>
        </row>
        <row r="6019">
          <cell r="D6019" t="str">
            <v>EUSÉBIO</v>
          </cell>
          <cell r="E6019">
            <v>44439</v>
          </cell>
          <cell r="J6019">
            <v>149.69999999999999</v>
          </cell>
          <cell r="K6019">
            <v>46.05</v>
          </cell>
          <cell r="M6019">
            <v>253.35000000000002</v>
          </cell>
        </row>
        <row r="6020">
          <cell r="D6020" t="str">
            <v>EUSÉBIO</v>
          </cell>
          <cell r="E6020">
            <v>44439</v>
          </cell>
          <cell r="J6020">
            <v>49.95</v>
          </cell>
          <cell r="K6020">
            <v>23.38</v>
          </cell>
          <cell r="M6020">
            <v>129.9</v>
          </cell>
        </row>
        <row r="6021">
          <cell r="D6021" t="str">
            <v>EUSÉBIO</v>
          </cell>
          <cell r="E6021">
            <v>44439</v>
          </cell>
          <cell r="J6021">
            <v>59.9</v>
          </cell>
          <cell r="K6021">
            <v>25.33</v>
          </cell>
          <cell r="M6021">
            <v>140.71</v>
          </cell>
        </row>
        <row r="6022">
          <cell r="D6022" t="str">
            <v>EUSÉBIO</v>
          </cell>
          <cell r="E6022">
            <v>44439</v>
          </cell>
          <cell r="J6022">
            <v>68.900000000000006</v>
          </cell>
          <cell r="K6022">
            <v>26.91</v>
          </cell>
          <cell r="M6022">
            <v>149.51</v>
          </cell>
        </row>
        <row r="6023">
          <cell r="D6023" t="str">
            <v>EUSÉBIO</v>
          </cell>
          <cell r="E6023">
            <v>44439</v>
          </cell>
          <cell r="J6023">
            <v>46</v>
          </cell>
          <cell r="K6023">
            <v>21.58</v>
          </cell>
          <cell r="M6023">
            <v>119.9</v>
          </cell>
        </row>
        <row r="6024">
          <cell r="D6024" t="str">
            <v>EUSÉBIO</v>
          </cell>
          <cell r="E6024">
            <v>44439</v>
          </cell>
          <cell r="J6024">
            <v>68.900000000000006</v>
          </cell>
          <cell r="K6024">
            <v>25.9</v>
          </cell>
          <cell r="M6024">
            <v>143.65</v>
          </cell>
        </row>
        <row r="6025">
          <cell r="D6025" t="str">
            <v>EUSÉBIO</v>
          </cell>
          <cell r="E6025">
            <v>44439</v>
          </cell>
          <cell r="J6025">
            <v>45</v>
          </cell>
          <cell r="K6025">
            <v>20.439900000000002</v>
          </cell>
          <cell r="M6025">
            <v>113.52000000000001</v>
          </cell>
        </row>
        <row r="6026">
          <cell r="D6026" t="str">
            <v>EUSÉBIO</v>
          </cell>
          <cell r="E6026">
            <v>44439</v>
          </cell>
          <cell r="J6026">
            <v>66</v>
          </cell>
          <cell r="K6026">
            <v>35.930099999999996</v>
          </cell>
          <cell r="M6026">
            <v>149.69999999999999</v>
          </cell>
        </row>
        <row r="6027">
          <cell r="D6027" t="str">
            <v>EUSÉBIO</v>
          </cell>
          <cell r="E6027">
            <v>44439</v>
          </cell>
          <cell r="J6027">
            <v>1580</v>
          </cell>
          <cell r="K6027">
            <v>357.57</v>
          </cell>
          <cell r="M6027">
            <v>1985.2</v>
          </cell>
        </row>
        <row r="6028">
          <cell r="D6028" t="str">
            <v>EUSÉBIO</v>
          </cell>
          <cell r="E6028">
            <v>44439</v>
          </cell>
          <cell r="J6028">
            <v>52</v>
          </cell>
          <cell r="K6028">
            <v>21.56</v>
          </cell>
          <cell r="M6028">
            <v>119.8</v>
          </cell>
        </row>
        <row r="6029">
          <cell r="D6029" t="str">
            <v>EUSÉBIO</v>
          </cell>
          <cell r="E6029">
            <v>44439</v>
          </cell>
          <cell r="J6029">
            <v>48</v>
          </cell>
          <cell r="K6029">
            <v>20.58</v>
          </cell>
          <cell r="M6029">
            <v>114.31</v>
          </cell>
        </row>
        <row r="6030">
          <cell r="D6030" t="str">
            <v>EUSÉBIO</v>
          </cell>
          <cell r="E6030">
            <v>44439</v>
          </cell>
          <cell r="J6030">
            <v>56.9</v>
          </cell>
          <cell r="K6030">
            <v>22.5</v>
          </cell>
          <cell r="M6030">
            <v>125</v>
          </cell>
        </row>
        <row r="6031">
          <cell r="D6031" t="str">
            <v>EUSÉBIO</v>
          </cell>
          <cell r="E6031">
            <v>44439</v>
          </cell>
          <cell r="J6031">
            <v>44.95</v>
          </cell>
          <cell r="K6031">
            <v>19.62</v>
          </cell>
          <cell r="M6031">
            <v>109</v>
          </cell>
        </row>
        <row r="6032">
          <cell r="D6032" t="str">
            <v>EUSÉBIO</v>
          </cell>
          <cell r="E6032">
            <v>44439</v>
          </cell>
          <cell r="J6032">
            <v>58.9</v>
          </cell>
          <cell r="K6032">
            <v>22.66</v>
          </cell>
          <cell r="M6032">
            <v>125.91</v>
          </cell>
        </row>
        <row r="6033">
          <cell r="D6033" t="str">
            <v>EUSÉBIO</v>
          </cell>
          <cell r="E6033">
            <v>44439</v>
          </cell>
          <cell r="J6033">
            <v>50</v>
          </cell>
          <cell r="K6033">
            <v>20.48</v>
          </cell>
          <cell r="M6033">
            <v>113.82</v>
          </cell>
        </row>
        <row r="6034">
          <cell r="D6034" t="str">
            <v>EUSÉBIO</v>
          </cell>
          <cell r="E6034">
            <v>44439</v>
          </cell>
          <cell r="J6034">
            <v>38.799999999999997</v>
          </cell>
          <cell r="K6034">
            <v>17.96</v>
          </cell>
          <cell r="M6034">
            <v>99.8</v>
          </cell>
        </row>
        <row r="6035">
          <cell r="D6035" t="str">
            <v>EUSÉBIO</v>
          </cell>
          <cell r="E6035">
            <v>44439</v>
          </cell>
          <cell r="J6035">
            <v>49.9</v>
          </cell>
          <cell r="K6035">
            <v>20.37</v>
          </cell>
          <cell r="M6035">
            <v>112.78</v>
          </cell>
        </row>
        <row r="6036">
          <cell r="D6036" t="str">
            <v>EUSÉBIO</v>
          </cell>
          <cell r="E6036">
            <v>44439</v>
          </cell>
          <cell r="J6036">
            <v>39.9</v>
          </cell>
          <cell r="K6036">
            <v>17.98</v>
          </cell>
          <cell r="M6036">
            <v>99.9</v>
          </cell>
        </row>
        <row r="6037">
          <cell r="D6037" t="str">
            <v>EUSÉBIO</v>
          </cell>
          <cell r="E6037">
            <v>44439</v>
          </cell>
          <cell r="J6037">
            <v>28.799999999999997</v>
          </cell>
          <cell r="K6037">
            <v>15.529799999999998</v>
          </cell>
          <cell r="M6037">
            <v>86.28</v>
          </cell>
        </row>
        <row r="6038">
          <cell r="D6038" t="str">
            <v>EUSÉBIO</v>
          </cell>
          <cell r="E6038">
            <v>44439</v>
          </cell>
          <cell r="J6038">
            <v>51.96</v>
          </cell>
          <cell r="K6038">
            <v>20.58</v>
          </cell>
          <cell r="M6038">
            <v>114.31</v>
          </cell>
        </row>
        <row r="6039">
          <cell r="D6039" t="str">
            <v>EUSÉBIO</v>
          </cell>
          <cell r="E6039">
            <v>44439</v>
          </cell>
          <cell r="J6039">
            <v>42</v>
          </cell>
          <cell r="K6039">
            <v>17.96</v>
          </cell>
          <cell r="M6039">
            <v>99.8</v>
          </cell>
        </row>
        <row r="6040">
          <cell r="D6040" t="str">
            <v>EUSÉBIO</v>
          </cell>
          <cell r="E6040">
            <v>44439</v>
          </cell>
          <cell r="J6040">
            <v>35</v>
          </cell>
          <cell r="K6040">
            <v>16.18</v>
          </cell>
          <cell r="M6040">
            <v>89.9</v>
          </cell>
        </row>
        <row r="6041">
          <cell r="D6041" t="str">
            <v>EUSÉBIO</v>
          </cell>
          <cell r="E6041">
            <v>44439</v>
          </cell>
          <cell r="J6041">
            <v>49.9</v>
          </cell>
          <cell r="K6041">
            <v>19.420000000000002</v>
          </cell>
          <cell r="M6041">
            <v>107.91</v>
          </cell>
        </row>
        <row r="6042">
          <cell r="D6042" t="str">
            <v>EUSÉBIO</v>
          </cell>
          <cell r="E6042">
            <v>44439</v>
          </cell>
          <cell r="J6042">
            <v>52.9</v>
          </cell>
          <cell r="K6042">
            <v>19.88</v>
          </cell>
          <cell r="M6042">
            <v>110.42</v>
          </cell>
        </row>
        <row r="6043">
          <cell r="D6043" t="str">
            <v>EUSÉBIO</v>
          </cell>
          <cell r="E6043">
            <v>44439</v>
          </cell>
          <cell r="J6043">
            <v>52.9</v>
          </cell>
          <cell r="K6043">
            <v>19.87</v>
          </cell>
          <cell r="M6043">
            <v>110.41</v>
          </cell>
        </row>
        <row r="6044">
          <cell r="D6044" t="str">
            <v>EUSÉBIO</v>
          </cell>
          <cell r="E6044">
            <v>44439</v>
          </cell>
          <cell r="J6044">
            <v>27.9</v>
          </cell>
          <cell r="K6044">
            <v>14.38</v>
          </cell>
          <cell r="M6044">
            <v>79.900000000000006</v>
          </cell>
        </row>
        <row r="6045">
          <cell r="D6045" t="str">
            <v>EUSÉBIO</v>
          </cell>
          <cell r="E6045">
            <v>44439</v>
          </cell>
          <cell r="J6045">
            <v>56.9</v>
          </cell>
          <cell r="K6045">
            <v>20.73</v>
          </cell>
          <cell r="M6045">
            <v>114.36</v>
          </cell>
        </row>
        <row r="6046">
          <cell r="D6046" t="str">
            <v>EUSÉBIO</v>
          </cell>
          <cell r="E6046">
            <v>44439</v>
          </cell>
          <cell r="J6046">
            <v>29.9</v>
          </cell>
          <cell r="K6046">
            <v>14.38</v>
          </cell>
          <cell r="M6046">
            <v>79.900000000000006</v>
          </cell>
        </row>
        <row r="6047">
          <cell r="D6047" t="str">
            <v>EUSÉBIO</v>
          </cell>
          <cell r="E6047">
            <v>44439</v>
          </cell>
          <cell r="J6047">
            <v>25.98</v>
          </cell>
          <cell r="K6047">
            <v>13.5</v>
          </cell>
          <cell r="M6047">
            <v>75.02</v>
          </cell>
        </row>
        <row r="6048">
          <cell r="D6048" t="str">
            <v>EUSÉBIO</v>
          </cell>
          <cell r="E6048">
            <v>44439</v>
          </cell>
          <cell r="J6048">
            <v>27.58</v>
          </cell>
          <cell r="K6048">
            <v>13.64</v>
          </cell>
          <cell r="M6048">
            <v>75.819999999999993</v>
          </cell>
        </row>
        <row r="6049">
          <cell r="D6049" t="str">
            <v>EUSÉBIO</v>
          </cell>
          <cell r="E6049">
            <v>44439</v>
          </cell>
          <cell r="J6049">
            <v>47.8</v>
          </cell>
          <cell r="K6049">
            <v>17.96</v>
          </cell>
          <cell r="M6049">
            <v>99.8</v>
          </cell>
        </row>
        <row r="6050">
          <cell r="D6050" t="str">
            <v>EUSÉBIO</v>
          </cell>
          <cell r="E6050">
            <v>44439</v>
          </cell>
          <cell r="J6050">
            <v>25</v>
          </cell>
          <cell r="K6050">
            <v>12.96</v>
          </cell>
          <cell r="M6050">
            <v>72</v>
          </cell>
        </row>
        <row r="6051">
          <cell r="D6051" t="str">
            <v>EUSÉBIO</v>
          </cell>
          <cell r="E6051">
            <v>44439</v>
          </cell>
          <cell r="J6051">
            <v>54.5</v>
          </cell>
          <cell r="K6051">
            <v>19.420000000000002</v>
          </cell>
          <cell r="M6051">
            <v>107.91</v>
          </cell>
        </row>
        <row r="6052">
          <cell r="D6052" t="str">
            <v>EUSÉBIO</v>
          </cell>
          <cell r="E6052">
            <v>44439</v>
          </cell>
          <cell r="J6052">
            <v>31.8</v>
          </cell>
          <cell r="K6052">
            <v>14.36</v>
          </cell>
          <cell r="M6052">
            <v>79.8</v>
          </cell>
        </row>
        <row r="6053">
          <cell r="D6053" t="str">
            <v>EUSÉBIO</v>
          </cell>
          <cell r="E6053">
            <v>44439</v>
          </cell>
          <cell r="J6053">
            <v>60</v>
          </cell>
          <cell r="K6053">
            <v>20.9</v>
          </cell>
          <cell r="M6053">
            <v>114.49</v>
          </cell>
        </row>
        <row r="6054">
          <cell r="D6054" t="str">
            <v>EUSÉBIO</v>
          </cell>
          <cell r="E6054">
            <v>44439</v>
          </cell>
          <cell r="J6054">
            <v>32</v>
          </cell>
          <cell r="K6054">
            <v>14.32</v>
          </cell>
          <cell r="M6054">
            <v>79.599999999999994</v>
          </cell>
        </row>
        <row r="6055">
          <cell r="D6055" t="str">
            <v>EUSÉBIO</v>
          </cell>
          <cell r="E6055">
            <v>44439</v>
          </cell>
          <cell r="J6055">
            <v>56.9</v>
          </cell>
          <cell r="K6055">
            <v>19.78</v>
          </cell>
          <cell r="M6055">
            <v>109.9</v>
          </cell>
        </row>
        <row r="6056">
          <cell r="D6056" t="str">
            <v>EUSÉBIO</v>
          </cell>
          <cell r="E6056">
            <v>44439</v>
          </cell>
          <cell r="J6056">
            <v>26.4</v>
          </cell>
          <cell r="K6056">
            <v>12.6</v>
          </cell>
          <cell r="M6056">
            <v>70</v>
          </cell>
        </row>
        <row r="6057">
          <cell r="D6057" t="str">
            <v>EUSÉBIO</v>
          </cell>
          <cell r="E6057">
            <v>44439</v>
          </cell>
          <cell r="J6057">
            <v>19.2</v>
          </cell>
          <cell r="K6057">
            <v>10.8</v>
          </cell>
          <cell r="M6057">
            <v>60</v>
          </cell>
        </row>
        <row r="6058">
          <cell r="D6058" t="str">
            <v>EUSÉBIO</v>
          </cell>
          <cell r="E6058">
            <v>44439</v>
          </cell>
          <cell r="J6058">
            <v>250</v>
          </cell>
          <cell r="K6058">
            <v>61.44</v>
          </cell>
          <cell r="M6058">
            <v>341.34999999999997</v>
          </cell>
        </row>
        <row r="6059">
          <cell r="D6059" t="str">
            <v>EUSÉBIO</v>
          </cell>
          <cell r="E6059">
            <v>44439</v>
          </cell>
          <cell r="J6059">
            <v>35.9</v>
          </cell>
          <cell r="K6059">
            <v>14.38</v>
          </cell>
          <cell r="M6059">
            <v>79.900000000000006</v>
          </cell>
        </row>
        <row r="6060">
          <cell r="D6060" t="str">
            <v>EUSÉBIO</v>
          </cell>
          <cell r="E6060">
            <v>44439</v>
          </cell>
          <cell r="J6060">
            <v>32.799999999999997</v>
          </cell>
          <cell r="K6060">
            <v>13.64</v>
          </cell>
          <cell r="M6060">
            <v>75.819999999999993</v>
          </cell>
        </row>
        <row r="6061">
          <cell r="D6061" t="str">
            <v>EUSÉBIO</v>
          </cell>
          <cell r="E6061">
            <v>44439</v>
          </cell>
          <cell r="J6061">
            <v>42.9</v>
          </cell>
          <cell r="K6061">
            <v>15.82</v>
          </cell>
          <cell r="M6061">
            <v>87.91</v>
          </cell>
        </row>
        <row r="6062">
          <cell r="D6062" t="str">
            <v>EUSÉBIO</v>
          </cell>
          <cell r="E6062">
            <v>44439</v>
          </cell>
          <cell r="J6062">
            <v>30</v>
          </cell>
          <cell r="K6062">
            <v>12.96</v>
          </cell>
          <cell r="M6062">
            <v>72</v>
          </cell>
        </row>
        <row r="6063">
          <cell r="D6063" t="str">
            <v>EUSÉBIO</v>
          </cell>
          <cell r="E6063">
            <v>44439</v>
          </cell>
          <cell r="J6063">
            <v>45</v>
          </cell>
          <cell r="K6063">
            <v>16.18</v>
          </cell>
          <cell r="M6063">
            <v>89.9</v>
          </cell>
        </row>
        <row r="6064">
          <cell r="D6064" t="str">
            <v>EUSÉBIO</v>
          </cell>
          <cell r="E6064">
            <v>44439</v>
          </cell>
          <cell r="J6064">
            <v>19.2</v>
          </cell>
          <cell r="K6064">
            <v>10.25</v>
          </cell>
          <cell r="M6064">
            <v>56.76</v>
          </cell>
        </row>
        <row r="6065">
          <cell r="D6065" t="str">
            <v>EUSÉBIO</v>
          </cell>
          <cell r="E6065">
            <v>44439</v>
          </cell>
          <cell r="J6065">
            <v>350</v>
          </cell>
          <cell r="K6065">
            <v>82.800200000000004</v>
          </cell>
          <cell r="M6065">
            <v>459.96999999999997</v>
          </cell>
        </row>
        <row r="6066">
          <cell r="D6066" t="str">
            <v>EUSÉBIO</v>
          </cell>
          <cell r="E6066">
            <v>44439</v>
          </cell>
          <cell r="J6066">
            <v>31.9</v>
          </cell>
          <cell r="K6066">
            <v>12.95</v>
          </cell>
          <cell r="M6066">
            <v>71.92</v>
          </cell>
        </row>
        <row r="6067">
          <cell r="D6067" t="str">
            <v>EUSÉBIO</v>
          </cell>
          <cell r="E6067">
            <v>44439</v>
          </cell>
          <cell r="J6067">
            <v>19.2</v>
          </cell>
          <cell r="K6067">
            <v>10.15</v>
          </cell>
          <cell r="M6067">
            <v>56.4</v>
          </cell>
        </row>
        <row r="6068">
          <cell r="D6068" t="str">
            <v>EUSÉBIO</v>
          </cell>
          <cell r="E6068">
            <v>44439</v>
          </cell>
          <cell r="J6068">
            <v>26.28</v>
          </cell>
          <cell r="K6068">
            <v>11.68</v>
          </cell>
          <cell r="M6068">
            <v>64.900000000000006</v>
          </cell>
        </row>
        <row r="6069">
          <cell r="D6069" t="str">
            <v>EUSÉBIO</v>
          </cell>
          <cell r="E6069">
            <v>44439</v>
          </cell>
          <cell r="J6069">
            <v>31</v>
          </cell>
          <cell r="K6069">
            <v>12.58</v>
          </cell>
          <cell r="M6069">
            <v>69.900000000000006</v>
          </cell>
        </row>
        <row r="6070">
          <cell r="D6070" t="str">
            <v>EUSÉBIO</v>
          </cell>
          <cell r="E6070">
            <v>44439</v>
          </cell>
          <cell r="J6070">
            <v>23.41</v>
          </cell>
          <cell r="K6070">
            <v>10.6</v>
          </cell>
          <cell r="M6070">
            <v>58.9</v>
          </cell>
        </row>
        <row r="6071">
          <cell r="D6071" t="str">
            <v>EUSÉBIO</v>
          </cell>
          <cell r="E6071">
            <v>44439</v>
          </cell>
          <cell r="J6071">
            <v>24</v>
          </cell>
          <cell r="K6071">
            <v>10.430099999999999</v>
          </cell>
          <cell r="M6071">
            <v>57.78</v>
          </cell>
        </row>
        <row r="6072">
          <cell r="D6072" t="str">
            <v>EUSÉBIO</v>
          </cell>
          <cell r="E6072">
            <v>44439</v>
          </cell>
          <cell r="J6072">
            <v>24</v>
          </cell>
          <cell r="K6072">
            <v>10.379999999999999</v>
          </cell>
          <cell r="M6072">
            <v>57.72</v>
          </cell>
        </row>
        <row r="6073">
          <cell r="D6073" t="str">
            <v>EUSÉBIO</v>
          </cell>
          <cell r="E6073">
            <v>44439</v>
          </cell>
          <cell r="J6073">
            <v>39.9</v>
          </cell>
          <cell r="K6073">
            <v>13.76</v>
          </cell>
          <cell r="M6073">
            <v>76.42</v>
          </cell>
        </row>
        <row r="6074">
          <cell r="D6074" t="str">
            <v>EUSÉBIO</v>
          </cell>
          <cell r="E6074">
            <v>44439</v>
          </cell>
          <cell r="J6074">
            <v>200</v>
          </cell>
          <cell r="K6074">
            <v>49.01</v>
          </cell>
          <cell r="M6074">
            <v>271.39999999999998</v>
          </cell>
        </row>
        <row r="6075">
          <cell r="D6075" t="str">
            <v>EUSÉBIO</v>
          </cell>
          <cell r="E6075">
            <v>44439</v>
          </cell>
          <cell r="J6075">
            <v>19.399999999999999</v>
          </cell>
          <cell r="K6075">
            <v>8.98</v>
          </cell>
          <cell r="M6075">
            <v>49.9</v>
          </cell>
        </row>
        <row r="6076">
          <cell r="D6076" t="str">
            <v>EUSÉBIO</v>
          </cell>
          <cell r="E6076">
            <v>44439</v>
          </cell>
          <cell r="J6076">
            <v>19.399999999999999</v>
          </cell>
          <cell r="K6076">
            <v>8.98</v>
          </cell>
          <cell r="M6076">
            <v>49.9</v>
          </cell>
        </row>
        <row r="6077">
          <cell r="D6077" t="str">
            <v>EUSÉBIO</v>
          </cell>
          <cell r="E6077">
            <v>44439</v>
          </cell>
          <cell r="J6077">
            <v>24</v>
          </cell>
          <cell r="K6077">
            <v>9.9599999999999991</v>
          </cell>
          <cell r="M6077">
            <v>55.14</v>
          </cell>
        </row>
        <row r="6078">
          <cell r="D6078" t="str">
            <v>EUSÉBIO</v>
          </cell>
          <cell r="E6078">
            <v>44439</v>
          </cell>
          <cell r="J6078">
            <v>19.899999999999999</v>
          </cell>
          <cell r="K6078">
            <v>8.98</v>
          </cell>
          <cell r="M6078">
            <v>49.9</v>
          </cell>
        </row>
        <row r="6079">
          <cell r="D6079" t="str">
            <v>EUSÉBIO</v>
          </cell>
          <cell r="E6079">
            <v>44439</v>
          </cell>
          <cell r="J6079">
            <v>30</v>
          </cell>
          <cell r="K6079">
            <v>11.26</v>
          </cell>
          <cell r="M6079">
            <v>61.69</v>
          </cell>
        </row>
        <row r="6080">
          <cell r="D6080" t="str">
            <v>EUSÉBIO</v>
          </cell>
          <cell r="E6080">
            <v>44439</v>
          </cell>
          <cell r="J6080">
            <v>22</v>
          </cell>
          <cell r="K6080">
            <v>8.98</v>
          </cell>
          <cell r="M6080">
            <v>49.9</v>
          </cell>
        </row>
        <row r="6081">
          <cell r="D6081" t="str">
            <v>EUSÉBIO</v>
          </cell>
          <cell r="E6081">
            <v>44439</v>
          </cell>
          <cell r="J6081">
            <v>16.829999999999998</v>
          </cell>
          <cell r="K6081">
            <v>7.72</v>
          </cell>
          <cell r="M6081">
            <v>42.9</v>
          </cell>
        </row>
        <row r="6082">
          <cell r="D6082" t="str">
            <v>EUSÉBIO</v>
          </cell>
          <cell r="E6082">
            <v>44439</v>
          </cell>
          <cell r="J6082">
            <v>28.6</v>
          </cell>
          <cell r="K6082">
            <v>10.29</v>
          </cell>
          <cell r="M6082">
            <v>56.92</v>
          </cell>
        </row>
        <row r="6083">
          <cell r="D6083" t="str">
            <v>EUSÉBIO</v>
          </cell>
          <cell r="E6083">
            <v>44439</v>
          </cell>
          <cell r="J6083">
            <v>15</v>
          </cell>
          <cell r="K6083">
            <v>7.18</v>
          </cell>
          <cell r="M6083">
            <v>39.9</v>
          </cell>
        </row>
        <row r="6084">
          <cell r="D6084" t="str">
            <v>EUSÉBIO</v>
          </cell>
          <cell r="E6084">
            <v>44439</v>
          </cell>
          <cell r="J6084">
            <v>11.53</v>
          </cell>
          <cell r="K6084">
            <v>6.32</v>
          </cell>
          <cell r="M6084">
            <v>35.11</v>
          </cell>
        </row>
        <row r="6085">
          <cell r="D6085" t="str">
            <v>EUSÉBIO</v>
          </cell>
          <cell r="E6085">
            <v>44439</v>
          </cell>
          <cell r="J6085">
            <v>23.9</v>
          </cell>
          <cell r="K6085">
            <v>8.98</v>
          </cell>
          <cell r="M6085">
            <v>49.9</v>
          </cell>
        </row>
        <row r="6086">
          <cell r="D6086" t="str">
            <v>EUSÉBIO</v>
          </cell>
          <cell r="E6086">
            <v>44439</v>
          </cell>
          <cell r="J6086">
            <v>21.78</v>
          </cell>
          <cell r="K6086">
            <v>8.56</v>
          </cell>
          <cell r="M6086">
            <v>47.28</v>
          </cell>
        </row>
        <row r="6087">
          <cell r="D6087" t="str">
            <v>EUSÉBIO</v>
          </cell>
          <cell r="E6087">
            <v>44439</v>
          </cell>
          <cell r="J6087">
            <v>15.9</v>
          </cell>
          <cell r="K6087">
            <v>7.18</v>
          </cell>
          <cell r="M6087">
            <v>39.9</v>
          </cell>
        </row>
        <row r="6088">
          <cell r="D6088" t="str">
            <v>EUSÉBIO</v>
          </cell>
          <cell r="E6088">
            <v>44439</v>
          </cell>
          <cell r="J6088">
            <v>14.99</v>
          </cell>
          <cell r="K6088">
            <v>6.82</v>
          </cell>
          <cell r="M6088">
            <v>37.9</v>
          </cell>
        </row>
        <row r="6089">
          <cell r="D6089" t="str">
            <v>EUSÉBIO</v>
          </cell>
          <cell r="E6089">
            <v>44439</v>
          </cell>
          <cell r="J6089">
            <v>9</v>
          </cell>
          <cell r="K6089">
            <v>5.38</v>
          </cell>
          <cell r="M6089">
            <v>29.9</v>
          </cell>
        </row>
        <row r="6090">
          <cell r="D6090" t="str">
            <v>EUSÉBIO</v>
          </cell>
          <cell r="E6090">
            <v>44439</v>
          </cell>
          <cell r="J6090">
            <v>17.5</v>
          </cell>
          <cell r="K6090">
            <v>7.18</v>
          </cell>
          <cell r="M6090">
            <v>39.9</v>
          </cell>
        </row>
        <row r="6091">
          <cell r="D6091" t="str">
            <v>EUSÉBIO</v>
          </cell>
          <cell r="E6091">
            <v>44439</v>
          </cell>
          <cell r="J6091">
            <v>15</v>
          </cell>
          <cell r="K6091">
            <v>6.5</v>
          </cell>
          <cell r="M6091">
            <v>35.92</v>
          </cell>
        </row>
        <row r="6092">
          <cell r="D6092" t="str">
            <v>EUSÉBIO</v>
          </cell>
          <cell r="E6092">
            <v>44439</v>
          </cell>
          <cell r="J6092">
            <v>19.36</v>
          </cell>
          <cell r="K6092">
            <v>7.18</v>
          </cell>
          <cell r="M6092">
            <v>39.9</v>
          </cell>
        </row>
        <row r="6093">
          <cell r="D6093" t="str">
            <v>EUSÉBIO</v>
          </cell>
          <cell r="E6093">
            <v>44439</v>
          </cell>
          <cell r="J6093">
            <v>17.5</v>
          </cell>
          <cell r="K6093">
            <v>6.46</v>
          </cell>
          <cell r="M6093">
            <v>35.909999999999997</v>
          </cell>
        </row>
        <row r="6094">
          <cell r="D6094" t="str">
            <v>EUSÉBIO</v>
          </cell>
          <cell r="E6094">
            <v>44439</v>
          </cell>
          <cell r="J6094">
            <v>4.7</v>
          </cell>
          <cell r="K6094">
            <v>3.58</v>
          </cell>
          <cell r="M6094">
            <v>19.899999999999999</v>
          </cell>
        </row>
        <row r="6095">
          <cell r="D6095" t="str">
            <v>EUSÉBIO</v>
          </cell>
          <cell r="E6095">
            <v>44439</v>
          </cell>
          <cell r="J6095">
            <v>4.7</v>
          </cell>
          <cell r="K6095">
            <v>3.58</v>
          </cell>
          <cell r="M6095">
            <v>19.899999999999999</v>
          </cell>
        </row>
        <row r="6096">
          <cell r="D6096" t="str">
            <v>EUSÉBIO</v>
          </cell>
          <cell r="E6096">
            <v>44439</v>
          </cell>
          <cell r="J6096">
            <v>23.76</v>
          </cell>
          <cell r="K6096">
            <v>7.18</v>
          </cell>
          <cell r="M6096">
            <v>39.9</v>
          </cell>
        </row>
        <row r="6097">
          <cell r="D6097" t="str">
            <v>EUSÉBIO</v>
          </cell>
          <cell r="E6097">
            <v>44439</v>
          </cell>
          <cell r="J6097">
            <v>7.9</v>
          </cell>
          <cell r="K6097">
            <v>3.58</v>
          </cell>
          <cell r="M6097">
            <v>19.899999999999999</v>
          </cell>
        </row>
        <row r="6098">
          <cell r="D6098" t="str">
            <v>EUSÉBIO</v>
          </cell>
          <cell r="E6098">
            <v>44439</v>
          </cell>
          <cell r="J6098">
            <v>8</v>
          </cell>
          <cell r="K6098">
            <v>3.58</v>
          </cell>
          <cell r="M6098">
            <v>19.899999999999999</v>
          </cell>
        </row>
        <row r="6099">
          <cell r="D6099" t="str">
            <v>EUSÉBIO</v>
          </cell>
          <cell r="E6099">
            <v>44439</v>
          </cell>
          <cell r="J6099">
            <v>8</v>
          </cell>
          <cell r="K6099">
            <v>3.58</v>
          </cell>
          <cell r="M6099">
            <v>19.899999999999999</v>
          </cell>
        </row>
        <row r="6100">
          <cell r="D6100" t="str">
            <v>EUSÉBIO</v>
          </cell>
          <cell r="E6100">
            <v>44439</v>
          </cell>
          <cell r="J6100">
            <v>5.5</v>
          </cell>
          <cell r="K6100">
            <v>2.68</v>
          </cell>
          <cell r="M6100">
            <v>14.9</v>
          </cell>
        </row>
        <row r="6101">
          <cell r="D6101" t="str">
            <v>EUSÉBIO</v>
          </cell>
          <cell r="E6101">
            <v>44439</v>
          </cell>
          <cell r="J6101">
            <v>8</v>
          </cell>
          <cell r="K6101">
            <v>3.04</v>
          </cell>
          <cell r="M6101">
            <v>16.91</v>
          </cell>
        </row>
        <row r="6102">
          <cell r="D6102" t="str">
            <v>EUSÉBIO</v>
          </cell>
          <cell r="E6102">
            <v>44439</v>
          </cell>
          <cell r="J6102">
            <v>86.9</v>
          </cell>
          <cell r="K6102">
            <v>17.98</v>
          </cell>
          <cell r="M6102">
            <v>99.9</v>
          </cell>
        </row>
        <row r="6103">
          <cell r="D6103" t="str">
            <v>EUSÉBIO</v>
          </cell>
          <cell r="E6103">
            <v>44439</v>
          </cell>
          <cell r="J6103">
            <v>100</v>
          </cell>
          <cell r="K6103">
            <v>16.2</v>
          </cell>
          <cell r="M6103">
            <v>90</v>
          </cell>
        </row>
        <row r="6104">
          <cell r="D6104" t="str">
            <v>EUSÉBIO</v>
          </cell>
          <cell r="E6104">
            <v>44439</v>
          </cell>
          <cell r="J6104">
            <v>-38.9</v>
          </cell>
          <cell r="K6104">
            <v>0</v>
          </cell>
          <cell r="M6104">
            <v>-89.9</v>
          </cell>
        </row>
        <row r="6105">
          <cell r="D6105" t="str">
            <v>EUSÉBIO</v>
          </cell>
          <cell r="E6105">
            <v>44439</v>
          </cell>
          <cell r="J6105">
            <v>-58.9</v>
          </cell>
          <cell r="K6105">
            <v>0</v>
          </cell>
          <cell r="M6105">
            <v>-129.9</v>
          </cell>
        </row>
        <row r="6106">
          <cell r="D6106" t="str">
            <v>GRAND SHOPPING</v>
          </cell>
          <cell r="E6106">
            <v>44439</v>
          </cell>
          <cell r="J6106">
            <v>8448</v>
          </cell>
          <cell r="K6106">
            <v>4238.2208000000001</v>
          </cell>
          <cell r="M6106">
            <v>21978.880000000001</v>
          </cell>
        </row>
        <row r="6107">
          <cell r="D6107" t="str">
            <v>GRAND SHOPPING</v>
          </cell>
          <cell r="E6107">
            <v>44439</v>
          </cell>
          <cell r="J6107">
            <v>3666</v>
          </cell>
          <cell r="K6107">
            <v>2406.482</v>
          </cell>
          <cell r="M6107">
            <v>12359.88</v>
          </cell>
        </row>
        <row r="6108">
          <cell r="D6108" t="str">
            <v>GRAND SHOPPING</v>
          </cell>
          <cell r="E6108">
            <v>44439</v>
          </cell>
          <cell r="J6108">
            <v>4884</v>
          </cell>
          <cell r="K6108">
            <v>2595.0171999999998</v>
          </cell>
          <cell r="M6108">
            <v>13080.24</v>
          </cell>
        </row>
        <row r="6109">
          <cell r="D6109" t="str">
            <v>GRAND SHOPPING</v>
          </cell>
          <cell r="E6109">
            <v>44439</v>
          </cell>
          <cell r="J6109">
            <v>4074.9</v>
          </cell>
          <cell r="K6109">
            <v>2490.2483999999999</v>
          </cell>
          <cell r="M6109">
            <v>12071.699999999999</v>
          </cell>
        </row>
        <row r="6110">
          <cell r="D6110" t="str">
            <v>GRAND SHOPPING</v>
          </cell>
          <cell r="E6110">
            <v>44439</v>
          </cell>
          <cell r="J6110">
            <v>2044.5</v>
          </cell>
          <cell r="K6110">
            <v>1402.7996000000001</v>
          </cell>
          <cell r="M6110">
            <v>7043.2300000000005</v>
          </cell>
        </row>
        <row r="6111">
          <cell r="D6111" t="str">
            <v>GRAND SHOPPING</v>
          </cell>
          <cell r="E6111">
            <v>44439</v>
          </cell>
          <cell r="J6111">
            <v>1518</v>
          </cell>
          <cell r="K6111">
            <v>1087.0794000000001</v>
          </cell>
          <cell r="M6111">
            <v>5073.42</v>
          </cell>
        </row>
        <row r="6112">
          <cell r="D6112" t="str">
            <v>GRAND SHOPPING</v>
          </cell>
          <cell r="E6112">
            <v>44439</v>
          </cell>
          <cell r="J6112">
            <v>1757.8000000000002</v>
          </cell>
          <cell r="K6112">
            <v>1213.2692</v>
          </cell>
          <cell r="M6112">
            <v>5292.54</v>
          </cell>
        </row>
        <row r="6113">
          <cell r="D6113" t="str">
            <v>GRAND SHOPPING</v>
          </cell>
          <cell r="E6113">
            <v>44439</v>
          </cell>
          <cell r="J6113">
            <v>1856.8999999999999</v>
          </cell>
          <cell r="K6113">
            <v>987.26010000000008</v>
          </cell>
          <cell r="M6113">
            <v>5118.72</v>
          </cell>
        </row>
        <row r="6114">
          <cell r="D6114" t="str">
            <v>GRAND SHOPPING</v>
          </cell>
          <cell r="E6114">
            <v>44439</v>
          </cell>
          <cell r="J6114">
            <v>1839.04</v>
          </cell>
          <cell r="K6114">
            <v>831.37919999999997</v>
          </cell>
          <cell r="M6114">
            <v>4610.24</v>
          </cell>
        </row>
        <row r="6115">
          <cell r="D6115" t="str">
            <v>GRAND SHOPPING</v>
          </cell>
          <cell r="E6115">
            <v>44439</v>
          </cell>
          <cell r="J6115">
            <v>1960.64</v>
          </cell>
          <cell r="K6115">
            <v>878.64920000000006</v>
          </cell>
          <cell r="M6115">
            <v>4655.2</v>
          </cell>
        </row>
        <row r="6116">
          <cell r="D6116" t="str">
            <v>GRAND SHOPPING</v>
          </cell>
          <cell r="E6116">
            <v>44439</v>
          </cell>
          <cell r="J6116">
            <v>1726.8000000000002</v>
          </cell>
          <cell r="K6116">
            <v>830.15100000000007</v>
          </cell>
          <cell r="M6116">
            <v>4302.3</v>
          </cell>
        </row>
        <row r="6117">
          <cell r="D6117" t="str">
            <v>GRAND SHOPPING</v>
          </cell>
          <cell r="E6117">
            <v>44439</v>
          </cell>
          <cell r="J6117">
            <v>843.7</v>
          </cell>
          <cell r="K6117">
            <v>623.81020000000001</v>
          </cell>
          <cell r="M6117">
            <v>2980.77</v>
          </cell>
        </row>
        <row r="6118">
          <cell r="D6118" t="str">
            <v>GRAND SHOPPING</v>
          </cell>
          <cell r="E6118">
            <v>44439</v>
          </cell>
          <cell r="J6118">
            <v>1248.75</v>
          </cell>
          <cell r="K6118">
            <v>617.9</v>
          </cell>
          <cell r="M6118">
            <v>3290.9999999999995</v>
          </cell>
        </row>
        <row r="6119">
          <cell r="D6119" t="str">
            <v>GRAND SHOPPING</v>
          </cell>
          <cell r="E6119">
            <v>44439</v>
          </cell>
          <cell r="J6119">
            <v>908.7</v>
          </cell>
          <cell r="K6119">
            <v>613.87040000000002</v>
          </cell>
          <cell r="M6119">
            <v>2927.86</v>
          </cell>
        </row>
        <row r="6120">
          <cell r="D6120" t="str">
            <v>GRAND SHOPPING</v>
          </cell>
          <cell r="E6120">
            <v>44439</v>
          </cell>
          <cell r="J6120">
            <v>1336.8000000000002</v>
          </cell>
          <cell r="K6120">
            <v>582.92100000000005</v>
          </cell>
          <cell r="M6120">
            <v>3237.6</v>
          </cell>
        </row>
        <row r="6121">
          <cell r="D6121" t="str">
            <v>GRAND SHOPPING</v>
          </cell>
          <cell r="E6121">
            <v>44439</v>
          </cell>
          <cell r="J6121">
            <v>858</v>
          </cell>
          <cell r="K6121">
            <v>421.14020000000005</v>
          </cell>
          <cell r="M6121">
            <v>2337.92</v>
          </cell>
        </row>
        <row r="6122">
          <cell r="D6122" t="str">
            <v>GRAND SHOPPING</v>
          </cell>
          <cell r="E6122">
            <v>44439</v>
          </cell>
          <cell r="J6122">
            <v>809.1</v>
          </cell>
          <cell r="K6122">
            <v>514.59029999999996</v>
          </cell>
          <cell r="M6122">
            <v>2339.1</v>
          </cell>
        </row>
        <row r="6123">
          <cell r="D6123" t="str">
            <v>GRAND SHOPPING</v>
          </cell>
          <cell r="E6123">
            <v>44439</v>
          </cell>
          <cell r="J6123">
            <v>778.69999999999993</v>
          </cell>
          <cell r="K6123">
            <v>391.41050000000001</v>
          </cell>
          <cell r="M6123">
            <v>2170.09</v>
          </cell>
        </row>
        <row r="6124">
          <cell r="D6124" t="str">
            <v>GRAND SHOPPING</v>
          </cell>
          <cell r="E6124">
            <v>44439</v>
          </cell>
          <cell r="J6124">
            <v>701.1</v>
          </cell>
          <cell r="K6124">
            <v>585.03960000000006</v>
          </cell>
          <cell r="M6124">
            <v>2238.0299999999997</v>
          </cell>
        </row>
        <row r="6125">
          <cell r="D6125" t="str">
            <v>GRAND SHOPPING</v>
          </cell>
          <cell r="E6125">
            <v>44439</v>
          </cell>
          <cell r="J6125">
            <v>838.56</v>
          </cell>
          <cell r="K6125">
            <v>419.02080000000001</v>
          </cell>
          <cell r="M6125">
            <v>2188</v>
          </cell>
        </row>
        <row r="6126">
          <cell r="D6126" t="str">
            <v>GRAND SHOPPING</v>
          </cell>
          <cell r="E6126">
            <v>44439</v>
          </cell>
          <cell r="J6126">
            <v>934.7</v>
          </cell>
          <cell r="K6126">
            <v>405.09039999999999</v>
          </cell>
          <cell r="M6126">
            <v>2247.96</v>
          </cell>
        </row>
        <row r="6127">
          <cell r="D6127" t="str">
            <v>GRAND SHOPPING</v>
          </cell>
          <cell r="E6127">
            <v>44439</v>
          </cell>
          <cell r="J6127">
            <v>534.72</v>
          </cell>
          <cell r="K6127">
            <v>295.08960000000002</v>
          </cell>
          <cell r="M6127">
            <v>1637.3999999999999</v>
          </cell>
        </row>
        <row r="6128">
          <cell r="D6128" t="str">
            <v>GRAND SHOPPING</v>
          </cell>
          <cell r="E6128">
            <v>44439</v>
          </cell>
          <cell r="J6128">
            <v>360</v>
          </cell>
          <cell r="K6128">
            <v>254.50020000000001</v>
          </cell>
          <cell r="M6128">
            <v>1412.76</v>
          </cell>
        </row>
        <row r="6129">
          <cell r="D6129" t="str">
            <v>GRAND SHOPPING</v>
          </cell>
          <cell r="E6129">
            <v>44439</v>
          </cell>
          <cell r="J6129">
            <v>591.20000000000005</v>
          </cell>
          <cell r="K6129">
            <v>311.32</v>
          </cell>
          <cell r="M6129">
            <v>1528.56</v>
          </cell>
        </row>
        <row r="6130">
          <cell r="D6130" t="str">
            <v>GRAND SHOPPING</v>
          </cell>
          <cell r="E6130">
            <v>44439</v>
          </cell>
          <cell r="J6130">
            <v>284.5</v>
          </cell>
          <cell r="K6130">
            <v>243.26</v>
          </cell>
          <cell r="M6130">
            <v>1119.7</v>
          </cell>
        </row>
        <row r="6131">
          <cell r="D6131" t="str">
            <v>GRAND SHOPPING</v>
          </cell>
          <cell r="E6131">
            <v>44439</v>
          </cell>
          <cell r="J6131">
            <v>240</v>
          </cell>
          <cell r="K6131">
            <v>167.92</v>
          </cell>
          <cell r="M6131">
            <v>932.24</v>
          </cell>
        </row>
        <row r="6132">
          <cell r="D6132" t="str">
            <v>GRAND SHOPPING</v>
          </cell>
          <cell r="E6132">
            <v>44439</v>
          </cell>
          <cell r="J6132">
            <v>240</v>
          </cell>
          <cell r="K6132">
            <v>166.84</v>
          </cell>
          <cell r="M6132">
            <v>923.76</v>
          </cell>
        </row>
        <row r="6133">
          <cell r="D6133" t="str">
            <v>GRAND SHOPPING</v>
          </cell>
          <cell r="E6133">
            <v>44439</v>
          </cell>
          <cell r="J6133">
            <v>352.5</v>
          </cell>
          <cell r="K6133">
            <v>181.77</v>
          </cell>
          <cell r="M6133">
            <v>990</v>
          </cell>
        </row>
        <row r="6134">
          <cell r="D6134" t="str">
            <v>GRAND SHOPPING</v>
          </cell>
          <cell r="E6134">
            <v>44439</v>
          </cell>
          <cell r="J6134">
            <v>552</v>
          </cell>
          <cell r="K6134">
            <v>210.54</v>
          </cell>
          <cell r="M6134">
            <v>1168.4000000000001</v>
          </cell>
        </row>
        <row r="6135">
          <cell r="D6135" t="str">
            <v>GRAND SHOPPING</v>
          </cell>
          <cell r="E6135">
            <v>44439</v>
          </cell>
          <cell r="J6135">
            <v>432</v>
          </cell>
          <cell r="K6135">
            <v>276.33960000000002</v>
          </cell>
          <cell r="M6135">
            <v>1109.25</v>
          </cell>
        </row>
        <row r="6136">
          <cell r="D6136" t="str">
            <v>GRAND SHOPPING</v>
          </cell>
          <cell r="E6136">
            <v>44439</v>
          </cell>
          <cell r="J6136">
            <v>629.1</v>
          </cell>
          <cell r="K6136">
            <v>250.99019999999999</v>
          </cell>
          <cell r="M6136">
            <v>1254.42</v>
          </cell>
        </row>
        <row r="6137">
          <cell r="D6137" t="str">
            <v>GRAND SHOPPING</v>
          </cell>
          <cell r="E6137">
            <v>44439</v>
          </cell>
          <cell r="J6137">
            <v>308</v>
          </cell>
          <cell r="K6137">
            <v>142.66120000000001</v>
          </cell>
          <cell r="M6137">
            <v>784.96</v>
          </cell>
        </row>
        <row r="6138">
          <cell r="D6138" t="str">
            <v>GRAND SHOPPING</v>
          </cell>
          <cell r="E6138">
            <v>44439</v>
          </cell>
          <cell r="J6138">
            <v>352.5</v>
          </cell>
          <cell r="K6138">
            <v>149.67000000000002</v>
          </cell>
          <cell r="M6138">
            <v>827.99999999999989</v>
          </cell>
        </row>
        <row r="6139">
          <cell r="D6139" t="str">
            <v>GRAND SHOPPING</v>
          </cell>
          <cell r="E6139">
            <v>44439</v>
          </cell>
          <cell r="J6139">
            <v>216.20000000000002</v>
          </cell>
          <cell r="K6139">
            <v>110.43220000000001</v>
          </cell>
          <cell r="M6139">
            <v>610.41999999999996</v>
          </cell>
        </row>
        <row r="6140">
          <cell r="D6140" t="str">
            <v>GRAND SHOPPING</v>
          </cell>
          <cell r="E6140">
            <v>44439</v>
          </cell>
          <cell r="J6140">
            <v>150</v>
          </cell>
          <cell r="K6140">
            <v>89.96</v>
          </cell>
          <cell r="M6140">
            <v>499.8</v>
          </cell>
        </row>
        <row r="6141">
          <cell r="D6141" t="str">
            <v>GRAND SHOPPING</v>
          </cell>
          <cell r="E6141">
            <v>44439</v>
          </cell>
          <cell r="J6141">
            <v>130</v>
          </cell>
          <cell r="K6141">
            <v>85.53</v>
          </cell>
          <cell r="M6141">
            <v>474.44</v>
          </cell>
        </row>
        <row r="6142">
          <cell r="D6142" t="str">
            <v>GRAND SHOPPING</v>
          </cell>
          <cell r="E6142">
            <v>44439</v>
          </cell>
          <cell r="J6142">
            <v>299.39999999999998</v>
          </cell>
          <cell r="K6142">
            <v>122.25</v>
          </cell>
          <cell r="M6142">
            <v>678.36</v>
          </cell>
        </row>
        <row r="6143">
          <cell r="D6143" t="str">
            <v>GRAND SHOPPING</v>
          </cell>
          <cell r="E6143">
            <v>44439</v>
          </cell>
          <cell r="J6143">
            <v>345.36</v>
          </cell>
          <cell r="K6143">
            <v>132.35999999999999</v>
          </cell>
          <cell r="M6143">
            <v>729.59999999999991</v>
          </cell>
        </row>
        <row r="6144">
          <cell r="D6144" t="str">
            <v>GRAND SHOPPING</v>
          </cell>
          <cell r="E6144">
            <v>44439</v>
          </cell>
          <cell r="J6144">
            <v>275</v>
          </cell>
          <cell r="K6144">
            <v>115.91</v>
          </cell>
          <cell r="M6144">
            <v>640.55000000000007</v>
          </cell>
        </row>
        <row r="6145">
          <cell r="D6145" t="str">
            <v>GRAND SHOPPING</v>
          </cell>
          <cell r="E6145">
            <v>44439</v>
          </cell>
          <cell r="J6145">
            <v>224</v>
          </cell>
          <cell r="K6145">
            <v>100.11</v>
          </cell>
          <cell r="M6145">
            <v>555.98</v>
          </cell>
        </row>
        <row r="6146">
          <cell r="D6146" t="str">
            <v>GRAND SHOPPING</v>
          </cell>
          <cell r="E6146">
            <v>44439</v>
          </cell>
          <cell r="J6146">
            <v>267.60000000000002</v>
          </cell>
          <cell r="K6146">
            <v>179.7</v>
          </cell>
          <cell r="M6146">
            <v>657.16</v>
          </cell>
        </row>
        <row r="6147">
          <cell r="D6147" t="str">
            <v>GRAND SHOPPING</v>
          </cell>
          <cell r="E6147">
            <v>44439</v>
          </cell>
          <cell r="J6147">
            <v>265.55</v>
          </cell>
          <cell r="K6147">
            <v>132.10000000000002</v>
          </cell>
          <cell r="M6147">
            <v>603</v>
          </cell>
        </row>
        <row r="6148">
          <cell r="D6148" t="str">
            <v>GRAND SHOPPING</v>
          </cell>
          <cell r="E6148">
            <v>44439</v>
          </cell>
          <cell r="J6148">
            <v>241.88</v>
          </cell>
          <cell r="K6148">
            <v>168.65</v>
          </cell>
          <cell r="M6148">
            <v>615.4</v>
          </cell>
        </row>
        <row r="6149">
          <cell r="D6149" t="str">
            <v>GRAND SHOPPING</v>
          </cell>
          <cell r="E6149">
            <v>44439</v>
          </cell>
          <cell r="J6149">
            <v>215.70000000000002</v>
          </cell>
          <cell r="K6149">
            <v>89.739900000000006</v>
          </cell>
          <cell r="M6149">
            <v>497.40000000000003</v>
          </cell>
        </row>
        <row r="6150">
          <cell r="D6150" t="str">
            <v>GRAND SHOPPING</v>
          </cell>
          <cell r="E6150">
            <v>44439</v>
          </cell>
          <cell r="J6150">
            <v>239.8</v>
          </cell>
          <cell r="K6150">
            <v>93.56</v>
          </cell>
          <cell r="M6150">
            <v>519.79999999999995</v>
          </cell>
        </row>
        <row r="6151">
          <cell r="D6151" t="str">
            <v>GRAND SHOPPING</v>
          </cell>
          <cell r="E6151">
            <v>44439</v>
          </cell>
          <cell r="J6151">
            <v>317.39999999999998</v>
          </cell>
          <cell r="K6151">
            <v>109.75019999999999</v>
          </cell>
          <cell r="M6151">
            <v>607.43999999999994</v>
          </cell>
        </row>
        <row r="6152">
          <cell r="D6152" t="str">
            <v>GRAND SHOPPING</v>
          </cell>
          <cell r="E6152">
            <v>44439</v>
          </cell>
          <cell r="J6152">
            <v>239.8</v>
          </cell>
          <cell r="K6152">
            <v>90.44</v>
          </cell>
          <cell r="M6152">
            <v>501.24</v>
          </cell>
        </row>
        <row r="6153">
          <cell r="D6153" t="str">
            <v>GRAND SHOPPING</v>
          </cell>
          <cell r="E6153">
            <v>44439</v>
          </cell>
          <cell r="J6153">
            <v>132</v>
          </cell>
          <cell r="K6153">
            <v>65.709999999999994</v>
          </cell>
          <cell r="M6153">
            <v>364.5</v>
          </cell>
        </row>
        <row r="6154">
          <cell r="D6154" t="str">
            <v>GRAND SHOPPING</v>
          </cell>
          <cell r="E6154">
            <v>44439</v>
          </cell>
          <cell r="J6154">
            <v>236.05</v>
          </cell>
          <cell r="K6154">
            <v>85.61999999999999</v>
          </cell>
          <cell r="M6154">
            <v>475</v>
          </cell>
        </row>
        <row r="6155">
          <cell r="D6155" t="str">
            <v>GRAND SHOPPING</v>
          </cell>
          <cell r="E6155">
            <v>44439</v>
          </cell>
          <cell r="J6155">
            <v>170.7</v>
          </cell>
          <cell r="K6155">
            <v>70.14</v>
          </cell>
          <cell r="M6155">
            <v>389.70000000000005</v>
          </cell>
        </row>
        <row r="6156">
          <cell r="D6156" t="str">
            <v>GRAND SHOPPING</v>
          </cell>
          <cell r="E6156">
            <v>44439</v>
          </cell>
          <cell r="J6156">
            <v>60</v>
          </cell>
          <cell r="K6156">
            <v>44.98</v>
          </cell>
          <cell r="M6156">
            <v>249.9</v>
          </cell>
        </row>
        <row r="6157">
          <cell r="D6157" t="str">
            <v>GRAND SHOPPING</v>
          </cell>
          <cell r="E6157">
            <v>44439</v>
          </cell>
          <cell r="J6157">
            <v>65</v>
          </cell>
          <cell r="K6157">
            <v>45.33</v>
          </cell>
          <cell r="M6157">
            <v>251.58</v>
          </cell>
        </row>
        <row r="6158">
          <cell r="D6158" t="str">
            <v>GRAND SHOPPING</v>
          </cell>
          <cell r="E6158">
            <v>44439</v>
          </cell>
          <cell r="J6158">
            <v>109.8</v>
          </cell>
          <cell r="K6158">
            <v>54.68</v>
          </cell>
          <cell r="M6158">
            <v>303.82</v>
          </cell>
        </row>
        <row r="6159">
          <cell r="D6159" t="str">
            <v>GRAND SHOPPING</v>
          </cell>
          <cell r="E6159">
            <v>44439</v>
          </cell>
          <cell r="J6159">
            <v>211.5</v>
          </cell>
          <cell r="K6159">
            <v>75.539999999999992</v>
          </cell>
          <cell r="M6159">
            <v>419.70000000000005</v>
          </cell>
        </row>
        <row r="6160">
          <cell r="D6160" t="str">
            <v>GRAND SHOPPING</v>
          </cell>
          <cell r="E6160">
            <v>44439</v>
          </cell>
          <cell r="J6160">
            <v>133.80000000000001</v>
          </cell>
          <cell r="K6160">
            <v>57.83</v>
          </cell>
          <cell r="M6160">
            <v>320.16000000000003</v>
          </cell>
        </row>
        <row r="6161">
          <cell r="D6161" t="str">
            <v>GRAND SHOPPING</v>
          </cell>
          <cell r="E6161">
            <v>44439</v>
          </cell>
          <cell r="J6161">
            <v>159.6</v>
          </cell>
          <cell r="K6161">
            <v>61.67</v>
          </cell>
          <cell r="M6161">
            <v>342.16</v>
          </cell>
        </row>
        <row r="6162">
          <cell r="D6162" t="str">
            <v>GRAND SHOPPING</v>
          </cell>
          <cell r="E6162">
            <v>44439</v>
          </cell>
          <cell r="J6162">
            <v>110</v>
          </cell>
          <cell r="K6162">
            <v>50.36</v>
          </cell>
          <cell r="M6162">
            <v>279.8</v>
          </cell>
        </row>
        <row r="6163">
          <cell r="D6163" t="str">
            <v>GRAND SHOPPING</v>
          </cell>
          <cell r="E6163">
            <v>44439</v>
          </cell>
          <cell r="J6163">
            <v>110</v>
          </cell>
          <cell r="K6163">
            <v>50.36</v>
          </cell>
          <cell r="M6163">
            <v>279.8</v>
          </cell>
        </row>
        <row r="6164">
          <cell r="D6164" t="str">
            <v>GRAND SHOPPING</v>
          </cell>
          <cell r="E6164">
            <v>44439</v>
          </cell>
          <cell r="J6164">
            <v>116.39999999999999</v>
          </cell>
          <cell r="K6164">
            <v>51.769799999999996</v>
          </cell>
          <cell r="M6164">
            <v>286.86</v>
          </cell>
        </row>
        <row r="6165">
          <cell r="D6165" t="str">
            <v>GRAND SHOPPING</v>
          </cell>
          <cell r="E6165">
            <v>44439</v>
          </cell>
          <cell r="J6165">
            <v>123.8</v>
          </cell>
          <cell r="K6165">
            <v>53.2</v>
          </cell>
          <cell r="M6165">
            <v>295.44</v>
          </cell>
        </row>
        <row r="6166">
          <cell r="D6166" t="str">
            <v>GRAND SHOPPING</v>
          </cell>
          <cell r="E6166">
            <v>44439</v>
          </cell>
          <cell r="J6166">
            <v>127.97999999999999</v>
          </cell>
          <cell r="K6166">
            <v>53.94</v>
          </cell>
          <cell r="M6166">
            <v>299.70000000000005</v>
          </cell>
        </row>
        <row r="6167">
          <cell r="D6167" t="str">
            <v>GRAND SHOPPING</v>
          </cell>
          <cell r="E6167">
            <v>44439</v>
          </cell>
          <cell r="J6167">
            <v>77.94</v>
          </cell>
          <cell r="K6167">
            <v>42.670200000000001</v>
          </cell>
          <cell r="M6167">
            <v>236.88</v>
          </cell>
        </row>
        <row r="6168">
          <cell r="D6168" t="str">
            <v>GRAND SHOPPING</v>
          </cell>
          <cell r="E6168">
            <v>44439</v>
          </cell>
          <cell r="J6168">
            <v>105</v>
          </cell>
          <cell r="K6168">
            <v>48.549899999999994</v>
          </cell>
          <cell r="M6168">
            <v>269.70000000000005</v>
          </cell>
        </row>
        <row r="6169">
          <cell r="D6169" t="str">
            <v>GRAND SHOPPING</v>
          </cell>
          <cell r="E6169">
            <v>44439</v>
          </cell>
          <cell r="J6169">
            <v>60</v>
          </cell>
          <cell r="K6169">
            <v>38.24</v>
          </cell>
          <cell r="M6169">
            <v>212.42</v>
          </cell>
        </row>
        <row r="6170">
          <cell r="D6170" t="str">
            <v>GRAND SHOPPING</v>
          </cell>
          <cell r="E6170">
            <v>44439</v>
          </cell>
          <cell r="J6170">
            <v>49.9</v>
          </cell>
          <cell r="K6170">
            <v>35.979999999999997</v>
          </cell>
          <cell r="M6170">
            <v>199.9</v>
          </cell>
        </row>
        <row r="6171">
          <cell r="D6171" t="str">
            <v>GRAND SHOPPING</v>
          </cell>
          <cell r="E6171">
            <v>44439</v>
          </cell>
          <cell r="J6171">
            <v>96</v>
          </cell>
          <cell r="K6171">
            <v>45.81</v>
          </cell>
          <cell r="M6171">
            <v>254.28</v>
          </cell>
        </row>
        <row r="6172">
          <cell r="D6172" t="str">
            <v>GRAND SHOPPING</v>
          </cell>
          <cell r="E6172">
            <v>44439</v>
          </cell>
          <cell r="J6172">
            <v>690</v>
          </cell>
          <cell r="K6172">
            <v>176.46</v>
          </cell>
          <cell r="M6172">
            <v>977.8</v>
          </cell>
        </row>
        <row r="6173">
          <cell r="D6173" t="str">
            <v>GRAND SHOPPING</v>
          </cell>
          <cell r="E6173">
            <v>44439</v>
          </cell>
          <cell r="J6173">
            <v>131.6</v>
          </cell>
          <cell r="K6173">
            <v>53.2896</v>
          </cell>
          <cell r="M6173">
            <v>295.12</v>
          </cell>
        </row>
        <row r="6174">
          <cell r="D6174" t="str">
            <v>GRAND SHOPPING</v>
          </cell>
          <cell r="E6174">
            <v>44439</v>
          </cell>
          <cell r="J6174">
            <v>113.8</v>
          </cell>
          <cell r="K6174">
            <v>48.88</v>
          </cell>
          <cell r="M6174">
            <v>271.06</v>
          </cell>
        </row>
        <row r="6175">
          <cell r="D6175" t="str">
            <v>GRAND SHOPPING</v>
          </cell>
          <cell r="E6175">
            <v>44439</v>
          </cell>
          <cell r="J6175">
            <v>110.69999999999999</v>
          </cell>
          <cell r="K6175">
            <v>48.179999999999993</v>
          </cell>
          <cell r="M6175">
            <v>267.03000000000003</v>
          </cell>
        </row>
        <row r="6176">
          <cell r="D6176" t="str">
            <v>GRAND SHOPPING</v>
          </cell>
          <cell r="E6176">
            <v>44439</v>
          </cell>
          <cell r="J6176">
            <v>119.8</v>
          </cell>
          <cell r="K6176">
            <v>50</v>
          </cell>
          <cell r="M6176">
            <v>275.62</v>
          </cell>
        </row>
        <row r="6177">
          <cell r="D6177" t="str">
            <v>GRAND SHOPPING</v>
          </cell>
          <cell r="E6177">
            <v>44439</v>
          </cell>
          <cell r="J6177">
            <v>126</v>
          </cell>
          <cell r="K6177">
            <v>50.88</v>
          </cell>
          <cell r="M6177">
            <v>281.10000000000002</v>
          </cell>
        </row>
        <row r="6178">
          <cell r="D6178" t="str">
            <v>GRAND SHOPPING</v>
          </cell>
          <cell r="E6178">
            <v>44439</v>
          </cell>
          <cell r="J6178">
            <v>117.5</v>
          </cell>
          <cell r="K6178">
            <v>48.809999999999995</v>
          </cell>
          <cell r="M6178">
            <v>270.5</v>
          </cell>
        </row>
        <row r="6179">
          <cell r="D6179" t="str">
            <v>GRAND SHOPPING</v>
          </cell>
          <cell r="E6179">
            <v>44439</v>
          </cell>
          <cell r="J6179">
            <v>126</v>
          </cell>
          <cell r="K6179">
            <v>50.450100000000006</v>
          </cell>
          <cell r="M6179">
            <v>279.36</v>
          </cell>
        </row>
        <row r="6180">
          <cell r="D6180" t="str">
            <v>GRAND SHOPPING</v>
          </cell>
          <cell r="E6180">
            <v>44439</v>
          </cell>
          <cell r="J6180">
            <v>119.8</v>
          </cell>
          <cell r="K6180">
            <v>48.52</v>
          </cell>
          <cell r="M6180">
            <v>268.76</v>
          </cell>
        </row>
        <row r="6181">
          <cell r="D6181" t="str">
            <v>GRAND SHOPPING</v>
          </cell>
          <cell r="E6181">
            <v>44439</v>
          </cell>
          <cell r="J6181">
            <v>97</v>
          </cell>
          <cell r="K6181">
            <v>42.92</v>
          </cell>
          <cell r="M6181">
            <v>238.15</v>
          </cell>
        </row>
        <row r="6182">
          <cell r="D6182" t="str">
            <v>GRAND SHOPPING</v>
          </cell>
          <cell r="E6182">
            <v>44439</v>
          </cell>
          <cell r="J6182">
            <v>120</v>
          </cell>
          <cell r="K6182">
            <v>48.14</v>
          </cell>
          <cell r="M6182">
            <v>266.26</v>
          </cell>
        </row>
        <row r="6183">
          <cell r="D6183" t="str">
            <v>GRAND SHOPPING</v>
          </cell>
          <cell r="E6183">
            <v>44439</v>
          </cell>
          <cell r="J6183">
            <v>56.9</v>
          </cell>
          <cell r="K6183">
            <v>34.049999999999997</v>
          </cell>
          <cell r="M6183">
            <v>188.58</v>
          </cell>
        </row>
        <row r="6184">
          <cell r="D6184" t="str">
            <v>GRAND SHOPPING</v>
          </cell>
          <cell r="E6184">
            <v>44439</v>
          </cell>
          <cell r="J6184">
            <v>299.60000000000002</v>
          </cell>
          <cell r="K6184">
            <v>86.83</v>
          </cell>
          <cell r="M6184">
            <v>481.48</v>
          </cell>
        </row>
        <row r="6185">
          <cell r="D6185" t="str">
            <v>GRAND SHOPPING</v>
          </cell>
          <cell r="E6185">
            <v>44439</v>
          </cell>
          <cell r="J6185">
            <v>68.949999999999989</v>
          </cell>
          <cell r="K6185">
            <v>35.910000000000004</v>
          </cell>
          <cell r="M6185">
            <v>199.5</v>
          </cell>
        </row>
        <row r="6186">
          <cell r="D6186" t="str">
            <v>GRAND SHOPPING</v>
          </cell>
          <cell r="E6186">
            <v>44439</v>
          </cell>
          <cell r="J6186">
            <v>96.53</v>
          </cell>
          <cell r="K6186">
            <v>41.939799999999998</v>
          </cell>
          <cell r="M6186">
            <v>232.75</v>
          </cell>
        </row>
        <row r="6187">
          <cell r="D6187" t="str">
            <v>GRAND SHOPPING</v>
          </cell>
          <cell r="E6187">
            <v>44439</v>
          </cell>
          <cell r="J6187">
            <v>134.69999999999999</v>
          </cell>
          <cell r="K6187">
            <v>49.970100000000002</v>
          </cell>
          <cell r="M6187">
            <v>276.54000000000002</v>
          </cell>
        </row>
        <row r="6188">
          <cell r="D6188" t="str">
            <v>GRAND SHOPPING</v>
          </cell>
          <cell r="E6188">
            <v>44439</v>
          </cell>
          <cell r="J6188">
            <v>144</v>
          </cell>
          <cell r="K6188">
            <v>52.100100000000005</v>
          </cell>
          <cell r="M6188">
            <v>286.95000000000005</v>
          </cell>
        </row>
        <row r="6189">
          <cell r="D6189" t="str">
            <v>GRAND SHOPPING</v>
          </cell>
          <cell r="E6189">
            <v>44439</v>
          </cell>
          <cell r="J6189">
            <v>101.69999999999999</v>
          </cell>
          <cell r="K6189">
            <v>42.3399</v>
          </cell>
          <cell r="M6189">
            <v>234.66</v>
          </cell>
        </row>
        <row r="6190">
          <cell r="D6190" t="str">
            <v>GRAND SHOPPING</v>
          </cell>
          <cell r="E6190">
            <v>44439</v>
          </cell>
          <cell r="J6190">
            <v>99.8</v>
          </cell>
          <cell r="K6190">
            <v>41.36</v>
          </cell>
          <cell r="M6190">
            <v>229.8</v>
          </cell>
        </row>
        <row r="6191">
          <cell r="D6191" t="str">
            <v>GRAND SHOPPING</v>
          </cell>
          <cell r="E6191">
            <v>44439</v>
          </cell>
          <cell r="J6191">
            <v>152</v>
          </cell>
          <cell r="K6191">
            <v>53.270400000000002</v>
          </cell>
          <cell r="M6191">
            <v>293.76</v>
          </cell>
        </row>
        <row r="6192">
          <cell r="D6192" t="str">
            <v>GRAND SHOPPING</v>
          </cell>
          <cell r="E6192">
            <v>44439</v>
          </cell>
          <cell r="J6192">
            <v>114</v>
          </cell>
          <cell r="K6192">
            <v>44.58</v>
          </cell>
          <cell r="M6192">
            <v>246.6</v>
          </cell>
        </row>
        <row r="6193">
          <cell r="D6193" t="str">
            <v>GRAND SHOPPING</v>
          </cell>
          <cell r="E6193">
            <v>44439</v>
          </cell>
          <cell r="J6193">
            <v>129.9</v>
          </cell>
          <cell r="K6193">
            <v>47.94</v>
          </cell>
          <cell r="M6193">
            <v>265.66000000000003</v>
          </cell>
        </row>
        <row r="6194">
          <cell r="D6194" t="str">
            <v>GRAND SHOPPING</v>
          </cell>
          <cell r="E6194">
            <v>44439</v>
          </cell>
          <cell r="J6194">
            <v>109</v>
          </cell>
          <cell r="K6194">
            <v>43.16</v>
          </cell>
          <cell r="M6194">
            <v>239.8</v>
          </cell>
        </row>
        <row r="6195">
          <cell r="D6195" t="str">
            <v>GRAND SHOPPING</v>
          </cell>
          <cell r="E6195">
            <v>44439</v>
          </cell>
          <cell r="J6195">
            <v>65</v>
          </cell>
          <cell r="K6195">
            <v>33.520499999999998</v>
          </cell>
          <cell r="M6195">
            <v>185.9</v>
          </cell>
        </row>
        <row r="6196">
          <cell r="D6196" t="str">
            <v>GRAND SHOPPING</v>
          </cell>
          <cell r="E6196">
            <v>44439</v>
          </cell>
          <cell r="J6196">
            <v>215.70000000000002</v>
          </cell>
          <cell r="K6196">
            <v>66.200100000000006</v>
          </cell>
          <cell r="M6196">
            <v>367.32</v>
          </cell>
        </row>
        <row r="6197">
          <cell r="D6197" t="str">
            <v>GRAND SHOPPING</v>
          </cell>
          <cell r="E6197">
            <v>44439</v>
          </cell>
          <cell r="J6197">
            <v>119.5</v>
          </cell>
          <cell r="K6197">
            <v>44.900000000000006</v>
          </cell>
          <cell r="M6197">
            <v>249.5</v>
          </cell>
        </row>
        <row r="6198">
          <cell r="D6198" t="str">
            <v>GRAND SHOPPING</v>
          </cell>
          <cell r="E6198">
            <v>44439</v>
          </cell>
          <cell r="J6198">
            <v>60</v>
          </cell>
          <cell r="K6198">
            <v>31.760400000000001</v>
          </cell>
          <cell r="M6198">
            <v>176.39999999999998</v>
          </cell>
        </row>
        <row r="6199">
          <cell r="D6199" t="str">
            <v>GRAND SHOPPING</v>
          </cell>
          <cell r="E6199">
            <v>44439</v>
          </cell>
          <cell r="J6199">
            <v>114.94</v>
          </cell>
          <cell r="K6199">
            <v>43.88</v>
          </cell>
          <cell r="M6199">
            <v>242.58</v>
          </cell>
        </row>
        <row r="6200">
          <cell r="D6200" t="str">
            <v>GRAND SHOPPING</v>
          </cell>
          <cell r="E6200">
            <v>44439</v>
          </cell>
          <cell r="J6200">
            <v>100</v>
          </cell>
          <cell r="K6200">
            <v>40.299999999999997</v>
          </cell>
          <cell r="M6200">
            <v>222.68</v>
          </cell>
        </row>
        <row r="6201">
          <cell r="D6201" t="str">
            <v>GRAND SHOPPING</v>
          </cell>
          <cell r="E6201">
            <v>44439</v>
          </cell>
          <cell r="J6201">
            <v>49.5</v>
          </cell>
          <cell r="K6201">
            <v>28.949800000000003</v>
          </cell>
          <cell r="M6201">
            <v>160.70999999999998</v>
          </cell>
        </row>
        <row r="6202">
          <cell r="D6202" t="str">
            <v>GRAND SHOPPING</v>
          </cell>
          <cell r="E6202">
            <v>44439</v>
          </cell>
          <cell r="J6202">
            <v>90</v>
          </cell>
          <cell r="K6202">
            <v>37.58</v>
          </cell>
          <cell r="M6202">
            <v>208.82</v>
          </cell>
        </row>
        <row r="6203">
          <cell r="D6203" t="str">
            <v>GRAND SHOPPING</v>
          </cell>
          <cell r="E6203">
            <v>44439</v>
          </cell>
          <cell r="J6203">
            <v>85.32</v>
          </cell>
          <cell r="K6203">
            <v>35.96</v>
          </cell>
          <cell r="M6203">
            <v>199.8</v>
          </cell>
        </row>
        <row r="6204">
          <cell r="D6204" t="str">
            <v>GRAND SHOPPING</v>
          </cell>
          <cell r="E6204">
            <v>44439</v>
          </cell>
          <cell r="J6204">
            <v>86</v>
          </cell>
          <cell r="K6204">
            <v>35.96</v>
          </cell>
          <cell r="M6204">
            <v>199.8</v>
          </cell>
        </row>
        <row r="6205">
          <cell r="D6205" t="str">
            <v>GRAND SHOPPING</v>
          </cell>
          <cell r="E6205">
            <v>44439</v>
          </cell>
          <cell r="J6205">
            <v>119.6</v>
          </cell>
          <cell r="K6205">
            <v>58.62</v>
          </cell>
          <cell r="M6205">
            <v>255.84</v>
          </cell>
        </row>
        <row r="6206">
          <cell r="D6206" t="str">
            <v>GRAND SHOPPING</v>
          </cell>
          <cell r="E6206">
            <v>44439</v>
          </cell>
          <cell r="J6206">
            <v>104.3</v>
          </cell>
          <cell r="K6206">
            <v>39.56</v>
          </cell>
          <cell r="M6206">
            <v>219.8</v>
          </cell>
        </row>
        <row r="6207">
          <cell r="D6207" t="str">
            <v>GRAND SHOPPING</v>
          </cell>
          <cell r="E6207">
            <v>44439</v>
          </cell>
          <cell r="J6207">
            <v>55.44</v>
          </cell>
          <cell r="K6207">
            <v>28.76</v>
          </cell>
          <cell r="M6207">
            <v>159.80000000000001</v>
          </cell>
        </row>
        <row r="6208">
          <cell r="D6208" t="str">
            <v>GRAND SHOPPING</v>
          </cell>
          <cell r="E6208">
            <v>44439</v>
          </cell>
          <cell r="J6208">
            <v>89.8</v>
          </cell>
          <cell r="K6208">
            <v>35.96</v>
          </cell>
          <cell r="M6208">
            <v>199.8</v>
          </cell>
        </row>
        <row r="6209">
          <cell r="D6209" t="str">
            <v>GRAND SHOPPING</v>
          </cell>
          <cell r="E6209">
            <v>44439</v>
          </cell>
          <cell r="J6209">
            <v>84</v>
          </cell>
          <cell r="K6209">
            <v>34.700000000000003</v>
          </cell>
          <cell r="M6209">
            <v>192.28</v>
          </cell>
        </row>
        <row r="6210">
          <cell r="D6210" t="str">
            <v>GRAND SHOPPING</v>
          </cell>
          <cell r="E6210">
            <v>44439</v>
          </cell>
          <cell r="J6210">
            <v>132</v>
          </cell>
          <cell r="K6210">
            <v>45</v>
          </cell>
          <cell r="M6210">
            <v>250</v>
          </cell>
        </row>
        <row r="6211">
          <cell r="D6211" t="str">
            <v>GRAND SHOPPING</v>
          </cell>
          <cell r="E6211">
            <v>44439</v>
          </cell>
          <cell r="J6211">
            <v>132</v>
          </cell>
          <cell r="K6211">
            <v>45</v>
          </cell>
          <cell r="M6211">
            <v>250</v>
          </cell>
        </row>
        <row r="6212">
          <cell r="D6212" t="str">
            <v>GRAND SHOPPING</v>
          </cell>
          <cell r="E6212">
            <v>44439</v>
          </cell>
          <cell r="J6212">
            <v>79.8</v>
          </cell>
          <cell r="K6212">
            <v>33.53</v>
          </cell>
          <cell r="M6212">
            <v>185.24</v>
          </cell>
        </row>
        <row r="6213">
          <cell r="D6213" t="str">
            <v>GRAND SHOPPING</v>
          </cell>
          <cell r="E6213">
            <v>44439</v>
          </cell>
          <cell r="J6213">
            <v>59.9</v>
          </cell>
          <cell r="K6213">
            <v>28.78</v>
          </cell>
          <cell r="M6213">
            <v>159.9</v>
          </cell>
        </row>
        <row r="6214">
          <cell r="D6214" t="str">
            <v>GRAND SHOPPING</v>
          </cell>
          <cell r="E6214">
            <v>44439</v>
          </cell>
          <cell r="J6214">
            <v>58.9</v>
          </cell>
          <cell r="K6214">
            <v>28.34</v>
          </cell>
          <cell r="M6214">
            <v>156.72999999999999</v>
          </cell>
        </row>
        <row r="6215">
          <cell r="D6215" t="str">
            <v>GRAND SHOPPING</v>
          </cell>
          <cell r="E6215">
            <v>44439</v>
          </cell>
          <cell r="J6215">
            <v>78</v>
          </cell>
          <cell r="K6215">
            <v>32.339999999999996</v>
          </cell>
          <cell r="M6215">
            <v>179.7</v>
          </cell>
        </row>
        <row r="6216">
          <cell r="D6216" t="str">
            <v>GRAND SHOPPING</v>
          </cell>
          <cell r="E6216">
            <v>44439</v>
          </cell>
          <cell r="J6216">
            <v>60</v>
          </cell>
          <cell r="K6216">
            <v>28.28</v>
          </cell>
          <cell r="M6216">
            <v>157.19999999999999</v>
          </cell>
        </row>
        <row r="6217">
          <cell r="D6217" t="str">
            <v>GRAND SHOPPING</v>
          </cell>
          <cell r="E6217">
            <v>44439</v>
          </cell>
          <cell r="J6217">
            <v>123.02</v>
          </cell>
          <cell r="K6217">
            <v>42.29</v>
          </cell>
          <cell r="M6217">
            <v>234.04</v>
          </cell>
        </row>
        <row r="6218">
          <cell r="D6218" t="str">
            <v>GRAND SHOPPING</v>
          </cell>
          <cell r="E6218">
            <v>44439</v>
          </cell>
          <cell r="J6218">
            <v>60</v>
          </cell>
          <cell r="K6218">
            <v>28.23</v>
          </cell>
          <cell r="M6218">
            <v>156.68</v>
          </cell>
        </row>
        <row r="6219">
          <cell r="D6219" t="str">
            <v>GRAND SHOPPING</v>
          </cell>
          <cell r="E6219">
            <v>44439</v>
          </cell>
          <cell r="J6219">
            <v>85.8</v>
          </cell>
          <cell r="K6219">
            <v>33.799999999999997</v>
          </cell>
          <cell r="M6219">
            <v>187.82</v>
          </cell>
        </row>
        <row r="6220">
          <cell r="D6220" t="str">
            <v>GRAND SHOPPING</v>
          </cell>
          <cell r="E6220">
            <v>44439</v>
          </cell>
          <cell r="J6220">
            <v>95.6</v>
          </cell>
          <cell r="K6220">
            <v>35.93</v>
          </cell>
          <cell r="M6220">
            <v>199.6</v>
          </cell>
        </row>
        <row r="6221">
          <cell r="D6221" t="str">
            <v>GRAND SHOPPING</v>
          </cell>
          <cell r="E6221">
            <v>44439</v>
          </cell>
          <cell r="J6221">
            <v>75</v>
          </cell>
          <cell r="K6221">
            <v>31.259999999999998</v>
          </cell>
          <cell r="M6221">
            <v>173.7</v>
          </cell>
        </row>
        <row r="6222">
          <cell r="D6222" t="str">
            <v>GRAND SHOPPING</v>
          </cell>
          <cell r="E6222">
            <v>44439</v>
          </cell>
          <cell r="J6222">
            <v>43.199999999999996</v>
          </cell>
          <cell r="K6222">
            <v>23.9499</v>
          </cell>
          <cell r="M6222">
            <v>133.01999999999998</v>
          </cell>
        </row>
        <row r="6223">
          <cell r="D6223" t="str">
            <v>GRAND SHOPPING</v>
          </cell>
          <cell r="E6223">
            <v>44439</v>
          </cell>
          <cell r="J6223">
            <v>81.52</v>
          </cell>
          <cell r="K6223">
            <v>32.42</v>
          </cell>
          <cell r="M6223">
            <v>179.36</v>
          </cell>
        </row>
        <row r="6224">
          <cell r="D6224" t="str">
            <v>GRAND SHOPPING</v>
          </cell>
          <cell r="E6224">
            <v>44439</v>
          </cell>
          <cell r="J6224">
            <v>49.9</v>
          </cell>
          <cell r="K6224">
            <v>25.18</v>
          </cell>
          <cell r="M6224">
            <v>139.9</v>
          </cell>
        </row>
        <row r="6225">
          <cell r="D6225" t="str">
            <v>GRAND SHOPPING</v>
          </cell>
          <cell r="E6225">
            <v>44439</v>
          </cell>
          <cell r="J6225">
            <v>49.9</v>
          </cell>
          <cell r="K6225">
            <v>25.18</v>
          </cell>
          <cell r="M6225">
            <v>139.9</v>
          </cell>
        </row>
        <row r="6226">
          <cell r="D6226" t="str">
            <v>GRAND SHOPPING</v>
          </cell>
          <cell r="E6226">
            <v>44439</v>
          </cell>
          <cell r="J6226">
            <v>60</v>
          </cell>
          <cell r="K6226">
            <v>27.26</v>
          </cell>
          <cell r="M6226">
            <v>151.19999999999999</v>
          </cell>
        </row>
        <row r="6227">
          <cell r="D6227" t="str">
            <v>GRAND SHOPPING</v>
          </cell>
          <cell r="E6227">
            <v>44439</v>
          </cell>
          <cell r="J6227">
            <v>59.9</v>
          </cell>
          <cell r="K6227">
            <v>26.98</v>
          </cell>
          <cell r="M6227">
            <v>149.9</v>
          </cell>
        </row>
        <row r="6228">
          <cell r="D6228" t="str">
            <v>GRAND SHOPPING</v>
          </cell>
          <cell r="E6228">
            <v>44439</v>
          </cell>
          <cell r="J6228">
            <v>83.16</v>
          </cell>
          <cell r="K6228">
            <v>31.850099999999998</v>
          </cell>
          <cell r="M6228">
            <v>176.85000000000002</v>
          </cell>
        </row>
        <row r="6229">
          <cell r="D6229" t="str">
            <v>GRAND SHOPPING</v>
          </cell>
          <cell r="E6229">
            <v>44439</v>
          </cell>
          <cell r="J6229">
            <v>53.9</v>
          </cell>
          <cell r="K6229">
            <v>25.18</v>
          </cell>
          <cell r="M6229">
            <v>139.9</v>
          </cell>
        </row>
        <row r="6230">
          <cell r="D6230" t="str">
            <v>GRAND SHOPPING</v>
          </cell>
          <cell r="E6230">
            <v>44439</v>
          </cell>
          <cell r="J6230">
            <v>21.34</v>
          </cell>
          <cell r="K6230">
            <v>17.98</v>
          </cell>
          <cell r="M6230">
            <v>99.9</v>
          </cell>
        </row>
        <row r="6231">
          <cell r="D6231" t="str">
            <v>GRAND SHOPPING</v>
          </cell>
          <cell r="E6231">
            <v>44439</v>
          </cell>
          <cell r="J6231">
            <v>60</v>
          </cell>
          <cell r="K6231">
            <v>26.440199999999997</v>
          </cell>
          <cell r="M6231">
            <v>146.64000000000001</v>
          </cell>
        </row>
        <row r="6232">
          <cell r="D6232" t="str">
            <v>GRAND SHOPPING</v>
          </cell>
          <cell r="E6232">
            <v>44439</v>
          </cell>
          <cell r="J6232">
            <v>64</v>
          </cell>
          <cell r="K6232">
            <v>27.26</v>
          </cell>
          <cell r="M6232">
            <v>151.24</v>
          </cell>
        </row>
        <row r="6233">
          <cell r="D6233" t="str">
            <v>GRAND SHOPPING</v>
          </cell>
          <cell r="E6233">
            <v>44439</v>
          </cell>
          <cell r="J6233">
            <v>63.9</v>
          </cell>
          <cell r="K6233">
            <v>26.98</v>
          </cell>
          <cell r="M6233">
            <v>149.9</v>
          </cell>
        </row>
        <row r="6234">
          <cell r="D6234" t="str">
            <v>GRAND SHOPPING</v>
          </cell>
          <cell r="E6234">
            <v>44439</v>
          </cell>
          <cell r="J6234">
            <v>55.8</v>
          </cell>
          <cell r="K6234">
            <v>25.16</v>
          </cell>
          <cell r="M6234">
            <v>139.80000000000001</v>
          </cell>
        </row>
        <row r="6235">
          <cell r="D6235" t="str">
            <v>GRAND SHOPPING</v>
          </cell>
          <cell r="E6235">
            <v>44439</v>
          </cell>
          <cell r="J6235">
            <v>34.799999999999997</v>
          </cell>
          <cell r="K6235">
            <v>20.52</v>
          </cell>
          <cell r="M6235">
            <v>113.96</v>
          </cell>
        </row>
        <row r="6236">
          <cell r="D6236" t="str">
            <v>GRAND SHOPPING</v>
          </cell>
          <cell r="E6236">
            <v>44439</v>
          </cell>
          <cell r="J6236">
            <v>66.900000000000006</v>
          </cell>
          <cell r="K6236">
            <v>27.52</v>
          </cell>
          <cell r="M6236">
            <v>152.91</v>
          </cell>
        </row>
        <row r="6237">
          <cell r="D6237" t="str">
            <v>GRAND SHOPPING</v>
          </cell>
          <cell r="E6237">
            <v>44439</v>
          </cell>
          <cell r="J6237">
            <v>34.799999999999997</v>
          </cell>
          <cell r="K6237">
            <v>20.53</v>
          </cell>
          <cell r="M6237">
            <v>113.8</v>
          </cell>
        </row>
        <row r="6238">
          <cell r="D6238" t="str">
            <v>GRAND SHOPPING</v>
          </cell>
          <cell r="E6238">
            <v>44439</v>
          </cell>
          <cell r="J6238">
            <v>49.8</v>
          </cell>
          <cell r="K6238">
            <v>23.65</v>
          </cell>
          <cell r="M6238">
            <v>131.4</v>
          </cell>
        </row>
        <row r="6239">
          <cell r="D6239" t="str">
            <v>GRAND SHOPPING</v>
          </cell>
          <cell r="E6239">
            <v>44439</v>
          </cell>
          <cell r="J6239">
            <v>89.8</v>
          </cell>
          <cell r="K6239">
            <v>32.36</v>
          </cell>
          <cell r="M6239">
            <v>179.8</v>
          </cell>
        </row>
        <row r="6240">
          <cell r="D6240" t="str">
            <v>GRAND SHOPPING</v>
          </cell>
          <cell r="E6240">
            <v>44439</v>
          </cell>
          <cell r="J6240">
            <v>95.6</v>
          </cell>
          <cell r="K6240">
            <v>33.85</v>
          </cell>
          <cell r="M6240">
            <v>186.56</v>
          </cell>
        </row>
        <row r="6241">
          <cell r="D6241" t="str">
            <v>GRAND SHOPPING</v>
          </cell>
          <cell r="E6241">
            <v>44439</v>
          </cell>
          <cell r="J6241">
            <v>57.94</v>
          </cell>
          <cell r="K6241">
            <v>25.18</v>
          </cell>
          <cell r="M6241">
            <v>139.9</v>
          </cell>
        </row>
        <row r="6242">
          <cell r="D6242" t="str">
            <v>GRAND SHOPPING</v>
          </cell>
          <cell r="E6242">
            <v>44439</v>
          </cell>
          <cell r="J6242">
            <v>39.799999999999997</v>
          </cell>
          <cell r="K6242">
            <v>21.14</v>
          </cell>
          <cell r="M6242">
            <v>117.38</v>
          </cell>
        </row>
        <row r="6243">
          <cell r="D6243" t="str">
            <v>GRAND SHOPPING</v>
          </cell>
          <cell r="E6243">
            <v>44439</v>
          </cell>
          <cell r="J6243">
            <v>56</v>
          </cell>
          <cell r="K6243">
            <v>24.700199999999999</v>
          </cell>
          <cell r="M6243">
            <v>137.06</v>
          </cell>
        </row>
        <row r="6244">
          <cell r="D6244" t="str">
            <v>GRAND SHOPPING</v>
          </cell>
          <cell r="E6244">
            <v>44439</v>
          </cell>
          <cell r="J6244">
            <v>58.199999999999996</v>
          </cell>
          <cell r="K6244">
            <v>25.29</v>
          </cell>
          <cell r="M6244">
            <v>139.53</v>
          </cell>
        </row>
        <row r="6245">
          <cell r="D6245" t="str">
            <v>GRAND SHOPPING</v>
          </cell>
          <cell r="E6245">
            <v>44439</v>
          </cell>
          <cell r="J6245">
            <v>55</v>
          </cell>
          <cell r="K6245">
            <v>24.4</v>
          </cell>
          <cell r="M6245">
            <v>135.41999999999999</v>
          </cell>
        </row>
        <row r="6246">
          <cell r="D6246" t="str">
            <v>GRAND SHOPPING</v>
          </cell>
          <cell r="E6246">
            <v>44439</v>
          </cell>
          <cell r="J6246">
            <v>58.9</v>
          </cell>
          <cell r="K6246">
            <v>25.18</v>
          </cell>
          <cell r="M6246">
            <v>139.9</v>
          </cell>
        </row>
        <row r="6247">
          <cell r="D6247" t="str">
            <v>GRAND SHOPPING</v>
          </cell>
          <cell r="E6247">
            <v>44439</v>
          </cell>
          <cell r="J6247">
            <v>58.9</v>
          </cell>
          <cell r="K6247">
            <v>25.18</v>
          </cell>
          <cell r="M6247">
            <v>139.9</v>
          </cell>
        </row>
        <row r="6248">
          <cell r="D6248" t="str">
            <v>GRAND SHOPPING</v>
          </cell>
          <cell r="E6248">
            <v>44439</v>
          </cell>
          <cell r="J6248">
            <v>59.9</v>
          </cell>
          <cell r="K6248">
            <v>25.18</v>
          </cell>
          <cell r="M6248">
            <v>139.9</v>
          </cell>
        </row>
        <row r="6249">
          <cell r="D6249" t="str">
            <v>GRAND SHOPPING</v>
          </cell>
          <cell r="E6249">
            <v>44439</v>
          </cell>
          <cell r="J6249">
            <v>53.9</v>
          </cell>
          <cell r="K6249">
            <v>23.9</v>
          </cell>
          <cell r="M6249">
            <v>132.4</v>
          </cell>
        </row>
        <row r="6250">
          <cell r="D6250" t="str">
            <v>GRAND SHOPPING</v>
          </cell>
          <cell r="E6250">
            <v>44439</v>
          </cell>
          <cell r="J6250">
            <v>53.94</v>
          </cell>
          <cell r="K6250">
            <v>23.569800000000001</v>
          </cell>
          <cell r="M6250">
            <v>130.80000000000001</v>
          </cell>
        </row>
        <row r="6251">
          <cell r="D6251" t="str">
            <v>GRAND SHOPPING</v>
          </cell>
          <cell r="E6251">
            <v>44439</v>
          </cell>
          <cell r="J6251">
            <v>345</v>
          </cell>
          <cell r="K6251">
            <v>87.47999999999999</v>
          </cell>
          <cell r="M6251">
            <v>484.90000000000003</v>
          </cell>
        </row>
        <row r="6252">
          <cell r="D6252" t="str">
            <v>GRAND SHOPPING</v>
          </cell>
          <cell r="E6252">
            <v>44439</v>
          </cell>
          <cell r="J6252">
            <v>53.1</v>
          </cell>
          <cell r="K6252">
            <v>23.34</v>
          </cell>
          <cell r="M6252">
            <v>128.85</v>
          </cell>
        </row>
        <row r="6253">
          <cell r="D6253" t="str">
            <v>GRAND SHOPPING</v>
          </cell>
          <cell r="E6253">
            <v>44439</v>
          </cell>
          <cell r="J6253">
            <v>33.6</v>
          </cell>
          <cell r="K6253">
            <v>18.440100000000001</v>
          </cell>
          <cell r="M6253">
            <v>102.33999999999999</v>
          </cell>
        </row>
        <row r="6254">
          <cell r="D6254" t="str">
            <v>GRAND SHOPPING</v>
          </cell>
          <cell r="E6254">
            <v>44439</v>
          </cell>
          <cell r="J6254">
            <v>48</v>
          </cell>
          <cell r="K6254">
            <v>21.48</v>
          </cell>
          <cell r="M6254">
            <v>119.39999999999999</v>
          </cell>
        </row>
        <row r="6255">
          <cell r="D6255" t="str">
            <v>GRAND SHOPPING</v>
          </cell>
          <cell r="E6255">
            <v>44439</v>
          </cell>
          <cell r="J6255">
            <v>49.9</v>
          </cell>
          <cell r="K6255">
            <v>21.58</v>
          </cell>
          <cell r="M6255">
            <v>119.9</v>
          </cell>
        </row>
        <row r="6256">
          <cell r="D6256" t="str">
            <v>GRAND SHOPPING</v>
          </cell>
          <cell r="E6256">
            <v>44439</v>
          </cell>
          <cell r="J6256">
            <v>55</v>
          </cell>
          <cell r="K6256">
            <v>22.96</v>
          </cell>
          <cell r="M6256">
            <v>126.35</v>
          </cell>
        </row>
        <row r="6257">
          <cell r="D6257" t="str">
            <v>GRAND SHOPPING</v>
          </cell>
          <cell r="E6257">
            <v>44439</v>
          </cell>
          <cell r="J6257">
            <v>58.9</v>
          </cell>
          <cell r="K6257">
            <v>23.38</v>
          </cell>
          <cell r="M6257">
            <v>129.9</v>
          </cell>
        </row>
        <row r="6258">
          <cell r="D6258" t="str">
            <v>GRAND SHOPPING</v>
          </cell>
          <cell r="E6258">
            <v>44439</v>
          </cell>
          <cell r="J6258">
            <v>64.900000000000006</v>
          </cell>
          <cell r="K6258">
            <v>24.64</v>
          </cell>
          <cell r="M6258">
            <v>136.83000000000001</v>
          </cell>
        </row>
        <row r="6259">
          <cell r="D6259" t="str">
            <v>GRAND SHOPPING</v>
          </cell>
          <cell r="E6259">
            <v>44439</v>
          </cell>
          <cell r="J6259">
            <v>51.21</v>
          </cell>
          <cell r="K6259">
            <v>21.56</v>
          </cell>
          <cell r="M6259">
            <v>118.91</v>
          </cell>
        </row>
        <row r="6260">
          <cell r="D6260" t="str">
            <v>GRAND SHOPPING</v>
          </cell>
          <cell r="E6260">
            <v>44439</v>
          </cell>
          <cell r="J6260">
            <v>54.9</v>
          </cell>
          <cell r="K6260">
            <v>22.16</v>
          </cell>
          <cell r="M6260">
            <v>123.11</v>
          </cell>
        </row>
        <row r="6261">
          <cell r="D6261" t="str">
            <v>GRAND SHOPPING</v>
          </cell>
          <cell r="E6261">
            <v>44439</v>
          </cell>
          <cell r="J6261">
            <v>52.5</v>
          </cell>
          <cell r="K6261">
            <v>21.54</v>
          </cell>
          <cell r="M6261">
            <v>119.69999999999999</v>
          </cell>
        </row>
        <row r="6262">
          <cell r="D6262" t="str">
            <v>GRAND SHOPPING</v>
          </cell>
          <cell r="E6262">
            <v>44439</v>
          </cell>
          <cell r="J6262">
            <v>56.9</v>
          </cell>
          <cell r="K6262">
            <v>22.5</v>
          </cell>
          <cell r="M6262">
            <v>125</v>
          </cell>
        </row>
        <row r="6263">
          <cell r="D6263" t="str">
            <v>GRAND SHOPPING</v>
          </cell>
          <cell r="E6263">
            <v>44439</v>
          </cell>
          <cell r="J6263">
            <v>56.9</v>
          </cell>
          <cell r="K6263">
            <v>22.5</v>
          </cell>
          <cell r="M6263">
            <v>125</v>
          </cell>
        </row>
        <row r="6264">
          <cell r="D6264" t="str">
            <v>GRAND SHOPPING</v>
          </cell>
          <cell r="E6264">
            <v>44439</v>
          </cell>
          <cell r="J6264">
            <v>71.8</v>
          </cell>
          <cell r="K6264">
            <v>25.6</v>
          </cell>
          <cell r="M6264">
            <v>142.22</v>
          </cell>
        </row>
        <row r="6265">
          <cell r="D6265" t="str">
            <v>GRAND SHOPPING</v>
          </cell>
          <cell r="E6265">
            <v>44439</v>
          </cell>
          <cell r="J6265">
            <v>53.9</v>
          </cell>
          <cell r="K6265">
            <v>21.72</v>
          </cell>
          <cell r="M6265">
            <v>119.97</v>
          </cell>
        </row>
        <row r="6266">
          <cell r="D6266" t="str">
            <v>GRAND SHOPPING</v>
          </cell>
          <cell r="E6266">
            <v>44439</v>
          </cell>
          <cell r="J6266">
            <v>45</v>
          </cell>
          <cell r="K6266">
            <v>19.700099999999999</v>
          </cell>
          <cell r="M6266">
            <v>109.05000000000001</v>
          </cell>
        </row>
        <row r="6267">
          <cell r="D6267" t="str">
            <v>GRAND SHOPPING</v>
          </cell>
          <cell r="E6267">
            <v>44439</v>
          </cell>
          <cell r="J6267">
            <v>61.9</v>
          </cell>
          <cell r="K6267">
            <v>23.46</v>
          </cell>
          <cell r="M6267">
            <v>129.65</v>
          </cell>
        </row>
        <row r="6268">
          <cell r="D6268" t="str">
            <v>GRAND SHOPPING</v>
          </cell>
          <cell r="E6268">
            <v>44439</v>
          </cell>
          <cell r="J6268">
            <v>37.9</v>
          </cell>
          <cell r="K6268">
            <v>17.98</v>
          </cell>
          <cell r="M6268">
            <v>99.9</v>
          </cell>
        </row>
        <row r="6269">
          <cell r="D6269" t="str">
            <v>GRAND SHOPPING</v>
          </cell>
          <cell r="E6269">
            <v>44439</v>
          </cell>
          <cell r="J6269">
            <v>49.8</v>
          </cell>
          <cell r="K6269">
            <v>20.48</v>
          </cell>
          <cell r="M6269">
            <v>113.82</v>
          </cell>
        </row>
        <row r="6270">
          <cell r="D6270" t="str">
            <v>GRAND SHOPPING</v>
          </cell>
          <cell r="E6270">
            <v>44439</v>
          </cell>
          <cell r="J6270">
            <v>64.900000000000006</v>
          </cell>
          <cell r="K6270">
            <v>23.74</v>
          </cell>
          <cell r="M6270">
            <v>131.91</v>
          </cell>
        </row>
        <row r="6271">
          <cell r="D6271" t="str">
            <v>GRAND SHOPPING</v>
          </cell>
          <cell r="E6271">
            <v>44439</v>
          </cell>
          <cell r="J6271">
            <v>49.9</v>
          </cell>
          <cell r="K6271">
            <v>20.5</v>
          </cell>
          <cell r="M6271">
            <v>113.59</v>
          </cell>
        </row>
        <row r="6272">
          <cell r="D6272" t="str">
            <v>GRAND SHOPPING</v>
          </cell>
          <cell r="E6272">
            <v>44439</v>
          </cell>
          <cell r="J6272">
            <v>60</v>
          </cell>
          <cell r="K6272">
            <v>22.67</v>
          </cell>
          <cell r="M6272">
            <v>125.84</v>
          </cell>
        </row>
        <row r="6273">
          <cell r="D6273" t="str">
            <v>GRAND SHOPPING</v>
          </cell>
          <cell r="E6273">
            <v>44439</v>
          </cell>
          <cell r="J6273">
            <v>37.5</v>
          </cell>
          <cell r="K6273">
            <v>17.62</v>
          </cell>
          <cell r="M6273">
            <v>97.85</v>
          </cell>
        </row>
        <row r="6274">
          <cell r="D6274" t="str">
            <v>GRAND SHOPPING</v>
          </cell>
          <cell r="E6274">
            <v>44439</v>
          </cell>
          <cell r="J6274">
            <v>40</v>
          </cell>
          <cell r="K6274">
            <v>17.96</v>
          </cell>
          <cell r="M6274">
            <v>99.8</v>
          </cell>
        </row>
        <row r="6275">
          <cell r="D6275" t="str">
            <v>GRAND SHOPPING</v>
          </cell>
          <cell r="E6275">
            <v>44439</v>
          </cell>
          <cell r="J6275">
            <v>40</v>
          </cell>
          <cell r="K6275">
            <v>17.899999999999999</v>
          </cell>
          <cell r="M6275">
            <v>99.5</v>
          </cell>
        </row>
        <row r="6276">
          <cell r="D6276" t="str">
            <v>GRAND SHOPPING</v>
          </cell>
          <cell r="E6276">
            <v>44439</v>
          </cell>
          <cell r="J6276">
            <v>56.9</v>
          </cell>
          <cell r="K6276">
            <v>21.56</v>
          </cell>
          <cell r="M6276">
            <v>119.55</v>
          </cell>
        </row>
        <row r="6277">
          <cell r="D6277" t="str">
            <v>GRAND SHOPPING</v>
          </cell>
          <cell r="E6277">
            <v>44439</v>
          </cell>
          <cell r="J6277">
            <v>35.700000000000003</v>
          </cell>
          <cell r="K6277">
            <v>16.75</v>
          </cell>
          <cell r="M6277">
            <v>92.58</v>
          </cell>
        </row>
        <row r="6278">
          <cell r="D6278" t="str">
            <v>GRAND SHOPPING</v>
          </cell>
          <cell r="E6278">
            <v>44439</v>
          </cell>
          <cell r="J6278">
            <v>100.52</v>
          </cell>
          <cell r="K6278">
            <v>30.89</v>
          </cell>
          <cell r="M6278">
            <v>170.8</v>
          </cell>
        </row>
        <row r="6279">
          <cell r="D6279" t="str">
            <v>GRAND SHOPPING</v>
          </cell>
          <cell r="E6279">
            <v>44439</v>
          </cell>
          <cell r="J6279">
            <v>26.4</v>
          </cell>
          <cell r="K6279">
            <v>14.36</v>
          </cell>
          <cell r="M6279">
            <v>79.8</v>
          </cell>
        </row>
        <row r="6280">
          <cell r="D6280" t="str">
            <v>GRAND SHOPPING</v>
          </cell>
          <cell r="E6280">
            <v>44439</v>
          </cell>
          <cell r="J6280">
            <v>42.9</v>
          </cell>
          <cell r="K6280">
            <v>17.98</v>
          </cell>
          <cell r="M6280">
            <v>99.9</v>
          </cell>
        </row>
        <row r="6281">
          <cell r="D6281" t="str">
            <v>GRAND SHOPPING</v>
          </cell>
          <cell r="E6281">
            <v>44439</v>
          </cell>
          <cell r="J6281">
            <v>49.9</v>
          </cell>
          <cell r="K6281">
            <v>19.420000000000002</v>
          </cell>
          <cell r="M6281">
            <v>107.91</v>
          </cell>
        </row>
        <row r="6282">
          <cell r="D6282" t="str">
            <v>GRAND SHOPPING</v>
          </cell>
          <cell r="E6282">
            <v>44439</v>
          </cell>
          <cell r="J6282">
            <v>44</v>
          </cell>
          <cell r="K6282">
            <v>17.98</v>
          </cell>
          <cell r="M6282">
            <v>99.9</v>
          </cell>
        </row>
        <row r="6283">
          <cell r="D6283" t="str">
            <v>GRAND SHOPPING</v>
          </cell>
          <cell r="E6283">
            <v>44439</v>
          </cell>
          <cell r="J6283">
            <v>35.9</v>
          </cell>
          <cell r="K6283">
            <v>16.18</v>
          </cell>
          <cell r="M6283">
            <v>89.9</v>
          </cell>
        </row>
        <row r="6284">
          <cell r="D6284" t="str">
            <v>GRAND SHOPPING</v>
          </cell>
          <cell r="E6284">
            <v>44439</v>
          </cell>
          <cell r="J6284">
            <v>58.9</v>
          </cell>
          <cell r="K6284">
            <v>21.04</v>
          </cell>
          <cell r="M6284">
            <v>116.91</v>
          </cell>
        </row>
        <row r="6285">
          <cell r="D6285" t="str">
            <v>GRAND SHOPPING</v>
          </cell>
          <cell r="E6285">
            <v>44439</v>
          </cell>
          <cell r="J6285">
            <v>26.4</v>
          </cell>
          <cell r="K6285">
            <v>13.94</v>
          </cell>
          <cell r="M6285">
            <v>77.3</v>
          </cell>
        </row>
        <row r="6286">
          <cell r="D6286" t="str">
            <v>GRAND SHOPPING</v>
          </cell>
          <cell r="E6286">
            <v>44439</v>
          </cell>
          <cell r="J6286">
            <v>31.26</v>
          </cell>
          <cell r="K6286">
            <v>15.41</v>
          </cell>
          <cell r="M6286">
            <v>83.24</v>
          </cell>
        </row>
        <row r="6287">
          <cell r="D6287" t="str">
            <v>GRAND SHOPPING</v>
          </cell>
          <cell r="E6287">
            <v>44439</v>
          </cell>
          <cell r="J6287">
            <v>66</v>
          </cell>
          <cell r="K6287">
            <v>22.5</v>
          </cell>
          <cell r="M6287">
            <v>125</v>
          </cell>
        </row>
        <row r="6288">
          <cell r="D6288" t="str">
            <v>GRAND SHOPPING</v>
          </cell>
          <cell r="E6288">
            <v>44439</v>
          </cell>
          <cell r="J6288">
            <v>66</v>
          </cell>
          <cell r="K6288">
            <v>22.5</v>
          </cell>
          <cell r="M6288">
            <v>125</v>
          </cell>
        </row>
        <row r="6289">
          <cell r="D6289" t="str">
            <v>GRAND SHOPPING</v>
          </cell>
          <cell r="E6289">
            <v>44439</v>
          </cell>
          <cell r="J6289">
            <v>56.9</v>
          </cell>
          <cell r="K6289">
            <v>20.69</v>
          </cell>
          <cell r="M6289">
            <v>114.05</v>
          </cell>
        </row>
        <row r="6290">
          <cell r="D6290" t="str">
            <v>GRAND SHOPPING</v>
          </cell>
          <cell r="E6290">
            <v>44439</v>
          </cell>
          <cell r="J6290">
            <v>69.900000000000006</v>
          </cell>
          <cell r="K6290">
            <v>23.29</v>
          </cell>
          <cell r="M6290">
            <v>129.4</v>
          </cell>
        </row>
        <row r="6291">
          <cell r="D6291" t="str">
            <v>GRAND SHOPPING</v>
          </cell>
          <cell r="E6291">
            <v>44439</v>
          </cell>
          <cell r="J6291">
            <v>37.799999999999997</v>
          </cell>
          <cell r="K6291">
            <v>16.14</v>
          </cell>
          <cell r="M6291">
            <v>89.73</v>
          </cell>
        </row>
        <row r="6292">
          <cell r="D6292" t="str">
            <v>GRAND SHOPPING</v>
          </cell>
          <cell r="E6292">
            <v>44439</v>
          </cell>
          <cell r="J6292">
            <v>30</v>
          </cell>
          <cell r="K6292">
            <v>14.38</v>
          </cell>
          <cell r="M6292">
            <v>79.900000000000006</v>
          </cell>
        </row>
        <row r="6293">
          <cell r="D6293" t="str">
            <v>GRAND SHOPPING</v>
          </cell>
          <cell r="E6293">
            <v>44439</v>
          </cell>
          <cell r="J6293">
            <v>27.8</v>
          </cell>
          <cell r="K6293">
            <v>13.64</v>
          </cell>
          <cell r="M6293">
            <v>75.819999999999993</v>
          </cell>
        </row>
        <row r="6294">
          <cell r="D6294" t="str">
            <v>GRAND SHOPPING</v>
          </cell>
          <cell r="E6294">
            <v>44439</v>
          </cell>
          <cell r="J6294">
            <v>31.5</v>
          </cell>
          <cell r="K6294">
            <v>14.38</v>
          </cell>
          <cell r="M6294">
            <v>79.900000000000006</v>
          </cell>
        </row>
        <row r="6295">
          <cell r="D6295" t="str">
            <v>GRAND SHOPPING</v>
          </cell>
          <cell r="E6295">
            <v>44439</v>
          </cell>
          <cell r="J6295">
            <v>39.9</v>
          </cell>
          <cell r="K6295">
            <v>16.18</v>
          </cell>
          <cell r="M6295">
            <v>89.91</v>
          </cell>
        </row>
        <row r="6296">
          <cell r="D6296" t="str">
            <v>GRAND SHOPPING</v>
          </cell>
          <cell r="E6296">
            <v>44439</v>
          </cell>
          <cell r="J6296">
            <v>39.9</v>
          </cell>
          <cell r="K6296">
            <v>16.18</v>
          </cell>
          <cell r="M6296">
            <v>89.9</v>
          </cell>
        </row>
        <row r="6297">
          <cell r="D6297" t="str">
            <v>GRAND SHOPPING</v>
          </cell>
          <cell r="E6297">
            <v>44439</v>
          </cell>
          <cell r="J6297">
            <v>40</v>
          </cell>
          <cell r="K6297">
            <v>16.18</v>
          </cell>
          <cell r="M6297">
            <v>89.9</v>
          </cell>
        </row>
        <row r="6298">
          <cell r="D6298" t="str">
            <v>GRAND SHOPPING</v>
          </cell>
          <cell r="E6298">
            <v>44439</v>
          </cell>
          <cell r="J6298">
            <v>31.9</v>
          </cell>
          <cell r="K6298">
            <v>14.38</v>
          </cell>
          <cell r="M6298">
            <v>79.900000000000006</v>
          </cell>
        </row>
        <row r="6299">
          <cell r="D6299" t="str">
            <v>GRAND SHOPPING</v>
          </cell>
          <cell r="E6299">
            <v>44439</v>
          </cell>
          <cell r="J6299">
            <v>56.9</v>
          </cell>
          <cell r="K6299">
            <v>19.78</v>
          </cell>
          <cell r="M6299">
            <v>109.9</v>
          </cell>
        </row>
        <row r="6300">
          <cell r="D6300" t="str">
            <v>GRAND SHOPPING</v>
          </cell>
          <cell r="E6300">
            <v>44439</v>
          </cell>
          <cell r="J6300">
            <v>52.5</v>
          </cell>
          <cell r="K6300">
            <v>35.910000000000004</v>
          </cell>
          <cell r="M6300">
            <v>119.69999999999999</v>
          </cell>
        </row>
        <row r="6301">
          <cell r="D6301" t="str">
            <v>GRAND SHOPPING</v>
          </cell>
          <cell r="E6301">
            <v>44439</v>
          </cell>
          <cell r="J6301">
            <v>66</v>
          </cell>
          <cell r="K6301">
            <v>21.36</v>
          </cell>
          <cell r="M6301">
            <v>118.3</v>
          </cell>
        </row>
        <row r="6302">
          <cell r="D6302" t="str">
            <v>GRAND SHOPPING</v>
          </cell>
          <cell r="E6302">
            <v>44439</v>
          </cell>
          <cell r="J6302">
            <v>34</v>
          </cell>
          <cell r="K6302">
            <v>14.21</v>
          </cell>
          <cell r="M6302">
            <v>78.94</v>
          </cell>
        </row>
        <row r="6303">
          <cell r="D6303" t="str">
            <v>GRAND SHOPPING</v>
          </cell>
          <cell r="E6303">
            <v>44439</v>
          </cell>
          <cell r="J6303">
            <v>30</v>
          </cell>
          <cell r="K6303">
            <v>13.2501</v>
          </cell>
          <cell r="M6303">
            <v>73.56</v>
          </cell>
        </row>
        <row r="6304">
          <cell r="D6304" t="str">
            <v>GRAND SHOPPING</v>
          </cell>
          <cell r="E6304">
            <v>44439</v>
          </cell>
          <cell r="J6304">
            <v>52.31</v>
          </cell>
          <cell r="K6304">
            <v>18</v>
          </cell>
          <cell r="M6304">
            <v>100</v>
          </cell>
        </row>
        <row r="6305">
          <cell r="D6305" t="str">
            <v>GRAND SHOPPING</v>
          </cell>
          <cell r="E6305">
            <v>44439</v>
          </cell>
          <cell r="J6305">
            <v>72.900000000000006</v>
          </cell>
          <cell r="K6305">
            <v>22.5</v>
          </cell>
          <cell r="M6305">
            <v>125</v>
          </cell>
        </row>
        <row r="6306">
          <cell r="D6306" t="str">
            <v>GRAND SHOPPING</v>
          </cell>
          <cell r="E6306">
            <v>44439</v>
          </cell>
          <cell r="J6306">
            <v>32.799999999999997</v>
          </cell>
          <cell r="K6306">
            <v>13.64</v>
          </cell>
          <cell r="M6306">
            <v>75.819999999999993</v>
          </cell>
        </row>
        <row r="6307">
          <cell r="D6307" t="str">
            <v>GRAND SHOPPING</v>
          </cell>
          <cell r="E6307">
            <v>44439</v>
          </cell>
          <cell r="J6307">
            <v>62.9</v>
          </cell>
          <cell r="K6307">
            <v>20.25</v>
          </cell>
          <cell r="M6307">
            <v>112.5</v>
          </cell>
        </row>
        <row r="6308">
          <cell r="D6308" t="str">
            <v>GRAND SHOPPING</v>
          </cell>
          <cell r="E6308">
            <v>44439</v>
          </cell>
          <cell r="J6308">
            <v>19.899999999999999</v>
          </cell>
          <cell r="K6308">
            <v>10.78</v>
          </cell>
          <cell r="M6308">
            <v>59.9</v>
          </cell>
        </row>
        <row r="6309">
          <cell r="D6309" t="str">
            <v>GRAND SHOPPING</v>
          </cell>
          <cell r="E6309">
            <v>44439</v>
          </cell>
          <cell r="J6309">
            <v>66</v>
          </cell>
          <cell r="K6309">
            <v>21.02</v>
          </cell>
          <cell r="M6309">
            <v>116.22</v>
          </cell>
        </row>
        <row r="6310">
          <cell r="D6310" t="str">
            <v>GRAND SHOPPING</v>
          </cell>
          <cell r="E6310">
            <v>44439</v>
          </cell>
          <cell r="J6310">
            <v>17.8</v>
          </cell>
          <cell r="K6310">
            <v>10.26</v>
          </cell>
          <cell r="M6310">
            <v>56.7</v>
          </cell>
        </row>
        <row r="6311">
          <cell r="D6311" t="str">
            <v>GRAND SHOPPING</v>
          </cell>
          <cell r="E6311">
            <v>44439</v>
          </cell>
          <cell r="J6311">
            <v>35</v>
          </cell>
          <cell r="K6311">
            <v>13.84</v>
          </cell>
          <cell r="M6311">
            <v>76.66</v>
          </cell>
        </row>
        <row r="6312">
          <cell r="D6312" t="str">
            <v>GRAND SHOPPING</v>
          </cell>
          <cell r="E6312">
            <v>44439</v>
          </cell>
          <cell r="J6312">
            <v>111.8</v>
          </cell>
          <cell r="K6312">
            <v>30.58</v>
          </cell>
          <cell r="M6312">
            <v>169.9</v>
          </cell>
        </row>
        <row r="6313">
          <cell r="D6313" t="str">
            <v>GRAND SHOPPING</v>
          </cell>
          <cell r="E6313">
            <v>44439</v>
          </cell>
          <cell r="J6313">
            <v>66</v>
          </cell>
          <cell r="K6313">
            <v>20.69</v>
          </cell>
          <cell r="M6313">
            <v>114.05</v>
          </cell>
        </row>
        <row r="6314">
          <cell r="D6314" t="str">
            <v>GRAND SHOPPING</v>
          </cell>
          <cell r="E6314">
            <v>44439</v>
          </cell>
          <cell r="J6314">
            <v>19.8</v>
          </cell>
          <cell r="K6314">
            <v>10.29</v>
          </cell>
          <cell r="M6314">
            <v>57.01</v>
          </cell>
        </row>
        <row r="6315">
          <cell r="D6315" t="str">
            <v>GRAND SHOPPING</v>
          </cell>
          <cell r="E6315">
            <v>44439</v>
          </cell>
          <cell r="J6315">
            <v>32.1</v>
          </cell>
          <cell r="K6315">
            <v>12.94</v>
          </cell>
          <cell r="M6315">
            <v>71.91</v>
          </cell>
        </row>
        <row r="6316">
          <cell r="D6316" t="str">
            <v>GRAND SHOPPING</v>
          </cell>
          <cell r="E6316">
            <v>44439</v>
          </cell>
          <cell r="J6316">
            <v>115.8</v>
          </cell>
          <cell r="K6316">
            <v>31.32</v>
          </cell>
          <cell r="M6316">
            <v>173.6</v>
          </cell>
        </row>
        <row r="6317">
          <cell r="D6317" t="str">
            <v>GRAND SHOPPING</v>
          </cell>
          <cell r="E6317">
            <v>44439</v>
          </cell>
          <cell r="J6317">
            <v>52.9</v>
          </cell>
          <cell r="K6317">
            <v>17.41</v>
          </cell>
          <cell r="M6317">
            <v>96.71</v>
          </cell>
        </row>
        <row r="6318">
          <cell r="D6318" t="str">
            <v>GRAND SHOPPING</v>
          </cell>
          <cell r="E6318">
            <v>44439</v>
          </cell>
          <cell r="J6318">
            <v>113.8</v>
          </cell>
          <cell r="K6318">
            <v>30.89</v>
          </cell>
          <cell r="M6318">
            <v>170.8</v>
          </cell>
        </row>
        <row r="6319">
          <cell r="D6319" t="str">
            <v>GRAND SHOPPING</v>
          </cell>
          <cell r="E6319">
            <v>44439</v>
          </cell>
          <cell r="J6319">
            <v>30</v>
          </cell>
          <cell r="K6319">
            <v>12.22</v>
          </cell>
          <cell r="M6319">
            <v>67.81</v>
          </cell>
        </row>
        <row r="6320">
          <cell r="D6320" t="str">
            <v>GRAND SHOPPING</v>
          </cell>
          <cell r="E6320">
            <v>44439</v>
          </cell>
          <cell r="J6320">
            <v>1027</v>
          </cell>
          <cell r="K6320">
            <v>231.21019999999999</v>
          </cell>
          <cell r="M6320">
            <v>1283.75</v>
          </cell>
        </row>
        <row r="6321">
          <cell r="D6321" t="str">
            <v>GRAND SHOPPING</v>
          </cell>
          <cell r="E6321">
            <v>44439</v>
          </cell>
          <cell r="J6321">
            <v>38.72</v>
          </cell>
          <cell r="K6321">
            <v>13.98</v>
          </cell>
          <cell r="M6321">
            <v>77.540000000000006</v>
          </cell>
        </row>
        <row r="6322">
          <cell r="D6322" t="str">
            <v>GRAND SHOPPING</v>
          </cell>
          <cell r="E6322">
            <v>44439</v>
          </cell>
          <cell r="J6322">
            <v>29.9</v>
          </cell>
          <cell r="K6322">
            <v>12.02</v>
          </cell>
          <cell r="M6322">
            <v>66.61</v>
          </cell>
        </row>
        <row r="6323">
          <cell r="D6323" t="str">
            <v>GRAND SHOPPING</v>
          </cell>
          <cell r="E6323">
            <v>44439</v>
          </cell>
          <cell r="J6323">
            <v>24</v>
          </cell>
          <cell r="K6323">
            <v>10.5501</v>
          </cell>
          <cell r="M6323">
            <v>58.56</v>
          </cell>
        </row>
        <row r="6324">
          <cell r="D6324" t="str">
            <v>GRAND SHOPPING</v>
          </cell>
          <cell r="E6324">
            <v>44439</v>
          </cell>
          <cell r="J6324">
            <v>22.5</v>
          </cell>
          <cell r="K6324">
            <v>10.26</v>
          </cell>
          <cell r="M6324">
            <v>56.64</v>
          </cell>
        </row>
        <row r="6325">
          <cell r="D6325" t="str">
            <v>GRAND SHOPPING</v>
          </cell>
          <cell r="E6325">
            <v>44439</v>
          </cell>
          <cell r="J6325">
            <v>38.9</v>
          </cell>
          <cell r="K6325">
            <v>13.76</v>
          </cell>
          <cell r="M6325">
            <v>76.42</v>
          </cell>
        </row>
        <row r="6326">
          <cell r="D6326" t="str">
            <v>GRAND SHOPPING</v>
          </cell>
          <cell r="E6326">
            <v>44439</v>
          </cell>
          <cell r="J6326">
            <v>28</v>
          </cell>
          <cell r="K6326">
            <v>11.32</v>
          </cell>
          <cell r="M6326">
            <v>62.91</v>
          </cell>
        </row>
        <row r="6327">
          <cell r="D6327" t="str">
            <v>GRAND SHOPPING</v>
          </cell>
          <cell r="E6327">
            <v>44439</v>
          </cell>
          <cell r="J6327">
            <v>21.53</v>
          </cell>
          <cell r="K6327">
            <v>9.8800000000000008</v>
          </cell>
          <cell r="M6327">
            <v>54.9</v>
          </cell>
        </row>
        <row r="6328">
          <cell r="D6328" t="str">
            <v>GRAND SHOPPING</v>
          </cell>
          <cell r="E6328">
            <v>44439</v>
          </cell>
          <cell r="J6328">
            <v>35.9</v>
          </cell>
          <cell r="K6328">
            <v>12.94</v>
          </cell>
          <cell r="M6328">
            <v>71.91</v>
          </cell>
        </row>
        <row r="6329">
          <cell r="D6329" t="str">
            <v>GRAND SHOPPING</v>
          </cell>
          <cell r="E6329">
            <v>44439</v>
          </cell>
          <cell r="J6329">
            <v>34.950000000000003</v>
          </cell>
          <cell r="K6329">
            <v>12.59</v>
          </cell>
          <cell r="M6329">
            <v>69.95</v>
          </cell>
        </row>
        <row r="6330">
          <cell r="D6330" t="str">
            <v>GRAND SHOPPING</v>
          </cell>
          <cell r="E6330">
            <v>44439</v>
          </cell>
          <cell r="J6330">
            <v>49.95</v>
          </cell>
          <cell r="K6330">
            <v>43.96</v>
          </cell>
          <cell r="M6330">
            <v>114.31</v>
          </cell>
        </row>
        <row r="6331">
          <cell r="D6331" t="str">
            <v>GRAND SHOPPING</v>
          </cell>
          <cell r="E6331">
            <v>44439</v>
          </cell>
          <cell r="J6331">
            <v>12.74</v>
          </cell>
          <cell r="K6331">
            <v>7.18</v>
          </cell>
          <cell r="M6331">
            <v>39.9</v>
          </cell>
        </row>
        <row r="6332">
          <cell r="D6332" t="str">
            <v>GRAND SHOPPING</v>
          </cell>
          <cell r="E6332">
            <v>44439</v>
          </cell>
          <cell r="J6332">
            <v>12.99</v>
          </cell>
          <cell r="K6332">
            <v>7.18</v>
          </cell>
          <cell r="M6332">
            <v>39.9</v>
          </cell>
        </row>
        <row r="6333">
          <cell r="D6333" t="str">
            <v>GRAND SHOPPING</v>
          </cell>
          <cell r="E6333">
            <v>44439</v>
          </cell>
          <cell r="J6333">
            <v>23.41</v>
          </cell>
          <cell r="K6333">
            <v>9.5299999999999994</v>
          </cell>
          <cell r="M6333">
            <v>52.31</v>
          </cell>
        </row>
        <row r="6334">
          <cell r="D6334" t="str">
            <v>GRAND SHOPPING</v>
          </cell>
          <cell r="E6334">
            <v>44439</v>
          </cell>
          <cell r="J6334">
            <v>23.9</v>
          </cell>
          <cell r="K6334">
            <v>9.49</v>
          </cell>
          <cell r="M6334">
            <v>52.71</v>
          </cell>
        </row>
        <row r="6335">
          <cell r="D6335" t="str">
            <v>GRAND SHOPPING</v>
          </cell>
          <cell r="E6335">
            <v>44439</v>
          </cell>
          <cell r="J6335">
            <v>109.9</v>
          </cell>
          <cell r="K6335">
            <v>78.62</v>
          </cell>
          <cell r="M6335">
            <v>206.91</v>
          </cell>
        </row>
        <row r="6336">
          <cell r="D6336" t="str">
            <v>GRAND SHOPPING</v>
          </cell>
          <cell r="E6336">
            <v>44439</v>
          </cell>
          <cell r="J6336">
            <v>44.9</v>
          </cell>
          <cell r="K6336">
            <v>14.01</v>
          </cell>
          <cell r="M6336">
            <v>77.19</v>
          </cell>
        </row>
        <row r="6337">
          <cell r="D6337" t="str">
            <v>GRAND SHOPPING</v>
          </cell>
          <cell r="E6337">
            <v>44439</v>
          </cell>
          <cell r="J6337">
            <v>19.899999999999999</v>
          </cell>
          <cell r="K6337">
            <v>8.3699999999999992</v>
          </cell>
          <cell r="M6337">
            <v>46.24</v>
          </cell>
        </row>
        <row r="6338">
          <cell r="D6338" t="str">
            <v>GRAND SHOPPING</v>
          </cell>
          <cell r="E6338">
            <v>44439</v>
          </cell>
          <cell r="J6338">
            <v>15</v>
          </cell>
          <cell r="K6338">
            <v>7.18</v>
          </cell>
          <cell r="M6338">
            <v>39.9</v>
          </cell>
        </row>
        <row r="6339">
          <cell r="D6339" t="str">
            <v>GRAND SHOPPING</v>
          </cell>
          <cell r="E6339">
            <v>44439</v>
          </cell>
          <cell r="J6339">
            <v>15</v>
          </cell>
          <cell r="K6339">
            <v>7.18</v>
          </cell>
          <cell r="M6339">
            <v>39.9</v>
          </cell>
        </row>
        <row r="6340">
          <cell r="D6340" t="str">
            <v>GRAND SHOPPING</v>
          </cell>
          <cell r="E6340">
            <v>44439</v>
          </cell>
          <cell r="J6340">
            <v>15.8</v>
          </cell>
          <cell r="K6340">
            <v>7.16</v>
          </cell>
          <cell r="M6340">
            <v>39.799999999999997</v>
          </cell>
        </row>
        <row r="6341">
          <cell r="D6341" t="str">
            <v>GRAND SHOPPING</v>
          </cell>
          <cell r="E6341">
            <v>44439</v>
          </cell>
          <cell r="J6341">
            <v>11.7</v>
          </cell>
          <cell r="K6341">
            <v>6.1701000000000006</v>
          </cell>
          <cell r="M6341">
            <v>34.26</v>
          </cell>
        </row>
        <row r="6342">
          <cell r="D6342" t="str">
            <v>GRAND SHOPPING</v>
          </cell>
          <cell r="E6342">
            <v>44439</v>
          </cell>
          <cell r="J6342">
            <v>17</v>
          </cell>
          <cell r="K6342">
            <v>7.16</v>
          </cell>
          <cell r="M6342">
            <v>39.799999999999997</v>
          </cell>
        </row>
        <row r="6343">
          <cell r="D6343" t="str">
            <v>GRAND SHOPPING</v>
          </cell>
          <cell r="E6343">
            <v>44439</v>
          </cell>
          <cell r="J6343">
            <v>8.9</v>
          </cell>
          <cell r="K6343">
            <v>5.38</v>
          </cell>
          <cell r="M6343">
            <v>29.9</v>
          </cell>
        </row>
        <row r="6344">
          <cell r="D6344" t="str">
            <v>GRAND SHOPPING</v>
          </cell>
          <cell r="E6344">
            <v>44439</v>
          </cell>
          <cell r="J6344">
            <v>16</v>
          </cell>
          <cell r="K6344">
            <v>6.95</v>
          </cell>
          <cell r="M6344">
            <v>38.56</v>
          </cell>
        </row>
        <row r="6345">
          <cell r="D6345" t="str">
            <v>GRAND SHOPPING</v>
          </cell>
          <cell r="E6345">
            <v>44439</v>
          </cell>
          <cell r="J6345">
            <v>19.899999999999999</v>
          </cell>
          <cell r="K6345">
            <v>7.79</v>
          </cell>
          <cell r="M6345">
            <v>43.18</v>
          </cell>
        </row>
        <row r="6346">
          <cell r="D6346" t="str">
            <v>GRAND SHOPPING</v>
          </cell>
          <cell r="E6346">
            <v>44439</v>
          </cell>
          <cell r="J6346">
            <v>15.9</v>
          </cell>
          <cell r="K6346">
            <v>6.82</v>
          </cell>
          <cell r="M6346">
            <v>37.799999999999997</v>
          </cell>
        </row>
        <row r="6347">
          <cell r="D6347" t="str">
            <v>GRAND SHOPPING</v>
          </cell>
          <cell r="E6347">
            <v>44439</v>
          </cell>
          <cell r="J6347">
            <v>19.36</v>
          </cell>
          <cell r="K6347">
            <v>7.58</v>
          </cell>
          <cell r="M6347">
            <v>41.94</v>
          </cell>
        </row>
        <row r="6348">
          <cell r="D6348" t="str">
            <v>GRAND SHOPPING</v>
          </cell>
          <cell r="E6348">
            <v>44439</v>
          </cell>
          <cell r="J6348">
            <v>16.829999999999998</v>
          </cell>
          <cell r="K6348">
            <v>6.95</v>
          </cell>
          <cell r="M6348">
            <v>38.61</v>
          </cell>
        </row>
        <row r="6349">
          <cell r="D6349" t="str">
            <v>GRAND SHOPPING</v>
          </cell>
          <cell r="E6349">
            <v>44439</v>
          </cell>
          <cell r="J6349">
            <v>26.23</v>
          </cell>
          <cell r="K6349">
            <v>9.6199999999999992</v>
          </cell>
          <cell r="M6349">
            <v>50.56</v>
          </cell>
        </row>
        <row r="6350">
          <cell r="D6350" t="str">
            <v>GRAND SHOPPING</v>
          </cell>
          <cell r="E6350">
            <v>44439</v>
          </cell>
          <cell r="J6350">
            <v>15</v>
          </cell>
          <cell r="K6350">
            <v>6.46</v>
          </cell>
          <cell r="M6350">
            <v>35.909999999999997</v>
          </cell>
        </row>
        <row r="6351">
          <cell r="D6351" t="str">
            <v>GRAND SHOPPING</v>
          </cell>
          <cell r="E6351">
            <v>44439</v>
          </cell>
          <cell r="J6351">
            <v>34.950000000000003</v>
          </cell>
          <cell r="K6351">
            <v>10.77</v>
          </cell>
          <cell r="M6351">
            <v>59.8</v>
          </cell>
        </row>
        <row r="6352">
          <cell r="D6352" t="str">
            <v>GRAND SHOPPING</v>
          </cell>
          <cell r="E6352">
            <v>44439</v>
          </cell>
          <cell r="J6352">
            <v>9.6</v>
          </cell>
          <cell r="K6352">
            <v>5.08</v>
          </cell>
          <cell r="M6352">
            <v>28.2</v>
          </cell>
        </row>
        <row r="6353">
          <cell r="D6353" t="str">
            <v>GRAND SHOPPING</v>
          </cell>
          <cell r="E6353">
            <v>44439</v>
          </cell>
          <cell r="J6353">
            <v>7.26</v>
          </cell>
          <cell r="K6353">
            <v>4.5</v>
          </cell>
          <cell r="M6353">
            <v>25</v>
          </cell>
        </row>
        <row r="6354">
          <cell r="D6354" t="str">
            <v>GRAND SHOPPING</v>
          </cell>
          <cell r="E6354">
            <v>44439</v>
          </cell>
          <cell r="J6354">
            <v>14.99</v>
          </cell>
          <cell r="K6354">
            <v>6.14</v>
          </cell>
          <cell r="M6354">
            <v>34.11</v>
          </cell>
        </row>
        <row r="6355">
          <cell r="D6355" t="str">
            <v>GRAND SHOPPING</v>
          </cell>
          <cell r="E6355">
            <v>44439</v>
          </cell>
          <cell r="J6355">
            <v>18.7</v>
          </cell>
          <cell r="K6355">
            <v>6.77</v>
          </cell>
          <cell r="M6355">
            <v>37.58</v>
          </cell>
        </row>
        <row r="6356">
          <cell r="D6356" t="str">
            <v>GRAND SHOPPING</v>
          </cell>
          <cell r="E6356">
            <v>44439</v>
          </cell>
          <cell r="J6356">
            <v>57.9</v>
          </cell>
          <cell r="K6356">
            <v>15.14</v>
          </cell>
          <cell r="M6356">
            <v>83.69</v>
          </cell>
        </row>
        <row r="6357">
          <cell r="D6357" t="str">
            <v>GRAND SHOPPING</v>
          </cell>
          <cell r="E6357">
            <v>44439</v>
          </cell>
          <cell r="J6357">
            <v>10</v>
          </cell>
          <cell r="K6357">
            <v>4.5</v>
          </cell>
          <cell r="M6357">
            <v>25</v>
          </cell>
        </row>
        <row r="6358">
          <cell r="D6358" t="str">
            <v>GRAND SHOPPING</v>
          </cell>
          <cell r="E6358">
            <v>44439</v>
          </cell>
          <cell r="J6358">
            <v>10</v>
          </cell>
          <cell r="K6358">
            <v>4.4800000000000004</v>
          </cell>
          <cell r="M6358">
            <v>24.9</v>
          </cell>
        </row>
        <row r="6359">
          <cell r="D6359" t="str">
            <v>GRAND SHOPPING</v>
          </cell>
          <cell r="E6359">
            <v>44439</v>
          </cell>
          <cell r="J6359">
            <v>10</v>
          </cell>
          <cell r="K6359">
            <v>4.4800000000000004</v>
          </cell>
          <cell r="M6359">
            <v>24.9</v>
          </cell>
        </row>
        <row r="6360">
          <cell r="D6360" t="str">
            <v>GRAND SHOPPING</v>
          </cell>
          <cell r="E6360">
            <v>44439</v>
          </cell>
          <cell r="J6360">
            <v>14.3</v>
          </cell>
          <cell r="K6360">
            <v>5.38</v>
          </cell>
          <cell r="M6360">
            <v>29.9</v>
          </cell>
        </row>
        <row r="6361">
          <cell r="D6361" t="str">
            <v>GRAND SHOPPING</v>
          </cell>
          <cell r="E6361">
            <v>44439</v>
          </cell>
          <cell r="J6361">
            <v>4.7</v>
          </cell>
          <cell r="K6361">
            <v>3.15</v>
          </cell>
          <cell r="M6361">
            <v>17.510000000000002</v>
          </cell>
        </row>
        <row r="6362">
          <cell r="D6362" t="str">
            <v>GRAND SHOPPING</v>
          </cell>
          <cell r="E6362">
            <v>44439</v>
          </cell>
          <cell r="J6362">
            <v>12</v>
          </cell>
          <cell r="K6362">
            <v>4.74</v>
          </cell>
          <cell r="M6362">
            <v>26.31</v>
          </cell>
        </row>
        <row r="6363">
          <cell r="D6363" t="str">
            <v>GRAND SHOPPING</v>
          </cell>
          <cell r="E6363">
            <v>44439</v>
          </cell>
          <cell r="J6363">
            <v>23.04</v>
          </cell>
          <cell r="K6363">
            <v>7.43</v>
          </cell>
          <cell r="M6363">
            <v>39.520000000000003</v>
          </cell>
        </row>
        <row r="6364">
          <cell r="D6364" t="str">
            <v>GRAND SHOPPING</v>
          </cell>
          <cell r="E6364">
            <v>44439</v>
          </cell>
          <cell r="J6364">
            <v>23.76</v>
          </cell>
          <cell r="K6364">
            <v>7.18</v>
          </cell>
          <cell r="M6364">
            <v>39.9</v>
          </cell>
        </row>
        <row r="6365">
          <cell r="D6365" t="str">
            <v>GRAND SHOPPING</v>
          </cell>
          <cell r="E6365">
            <v>44439</v>
          </cell>
          <cell r="J6365">
            <v>7.9</v>
          </cell>
          <cell r="K6365">
            <v>3.58</v>
          </cell>
          <cell r="M6365">
            <v>19.899999999999999</v>
          </cell>
        </row>
        <row r="6366">
          <cell r="D6366" t="str">
            <v>GRAND SHOPPING</v>
          </cell>
          <cell r="E6366">
            <v>44439</v>
          </cell>
          <cell r="J6366">
            <v>8</v>
          </cell>
          <cell r="K6366">
            <v>3.58</v>
          </cell>
          <cell r="M6366">
            <v>19.899999999999999</v>
          </cell>
        </row>
        <row r="6367">
          <cell r="D6367" t="str">
            <v>GRAND SHOPPING</v>
          </cell>
          <cell r="E6367">
            <v>44439</v>
          </cell>
          <cell r="J6367">
            <v>8</v>
          </cell>
          <cell r="K6367">
            <v>3.58</v>
          </cell>
          <cell r="M6367">
            <v>19.899999999999999</v>
          </cell>
        </row>
        <row r="6368">
          <cell r="D6368" t="str">
            <v>GRAND SHOPPING</v>
          </cell>
          <cell r="E6368">
            <v>44439</v>
          </cell>
          <cell r="J6368">
            <v>8</v>
          </cell>
          <cell r="K6368">
            <v>3.58</v>
          </cell>
          <cell r="M6368">
            <v>19.899999999999999</v>
          </cell>
        </row>
        <row r="6369">
          <cell r="D6369" t="str">
            <v>GRAND SHOPPING</v>
          </cell>
          <cell r="E6369">
            <v>44439</v>
          </cell>
          <cell r="J6369">
            <v>19.07</v>
          </cell>
          <cell r="K6369">
            <v>5.94</v>
          </cell>
          <cell r="M6369">
            <v>32.869999999999997</v>
          </cell>
        </row>
        <row r="6370">
          <cell r="D6370" t="str">
            <v>GRAND SHOPPING</v>
          </cell>
          <cell r="E6370">
            <v>44439</v>
          </cell>
          <cell r="J6370">
            <v>65.900000000000006</v>
          </cell>
          <cell r="K6370">
            <v>16.18</v>
          </cell>
          <cell r="M6370">
            <v>89.9</v>
          </cell>
        </row>
        <row r="6371">
          <cell r="D6371" t="str">
            <v>GRAND SHOPPING</v>
          </cell>
          <cell r="E6371">
            <v>44439</v>
          </cell>
          <cell r="J6371">
            <v>6.75</v>
          </cell>
          <cell r="K6371">
            <v>3.15</v>
          </cell>
          <cell r="M6371">
            <v>17.510000000000002</v>
          </cell>
        </row>
        <row r="6372">
          <cell r="D6372" t="str">
            <v>GRAND SHOPPING</v>
          </cell>
          <cell r="E6372">
            <v>44439</v>
          </cell>
          <cell r="J6372">
            <v>50</v>
          </cell>
          <cell r="K6372">
            <v>12.59</v>
          </cell>
          <cell r="M6372">
            <v>69.95</v>
          </cell>
        </row>
        <row r="6373">
          <cell r="D6373" t="str">
            <v>GRAND SHOPPING</v>
          </cell>
          <cell r="E6373">
            <v>44439</v>
          </cell>
          <cell r="J6373">
            <v>7.5</v>
          </cell>
          <cell r="K6373">
            <v>3.15</v>
          </cell>
          <cell r="M6373">
            <v>17.510000000000002</v>
          </cell>
        </row>
        <row r="6374">
          <cell r="D6374" t="str">
            <v>GRAND SHOPPING</v>
          </cell>
          <cell r="E6374">
            <v>44439</v>
          </cell>
          <cell r="J6374">
            <v>5.5</v>
          </cell>
          <cell r="K6374">
            <v>2.68</v>
          </cell>
          <cell r="M6374">
            <v>14.9</v>
          </cell>
        </row>
        <row r="6375">
          <cell r="D6375" t="str">
            <v>GRAND SHOPPING</v>
          </cell>
          <cell r="E6375">
            <v>44439</v>
          </cell>
          <cell r="J6375">
            <v>14.3</v>
          </cell>
          <cell r="K6375">
            <v>4.5999999999999996</v>
          </cell>
          <cell r="M6375">
            <v>25.54</v>
          </cell>
        </row>
        <row r="6376">
          <cell r="D6376" t="str">
            <v>GRAND SHOPPING</v>
          </cell>
          <cell r="E6376">
            <v>44439</v>
          </cell>
          <cell r="J6376">
            <v>7.9</v>
          </cell>
          <cell r="K6376">
            <v>3.12</v>
          </cell>
          <cell r="M6376">
            <v>17.32</v>
          </cell>
        </row>
        <row r="6377">
          <cell r="D6377" t="str">
            <v>GRAND SHOPPING</v>
          </cell>
          <cell r="E6377">
            <v>44439</v>
          </cell>
          <cell r="J6377">
            <v>4.8</v>
          </cell>
          <cell r="K6377">
            <v>2.4300000000000002</v>
          </cell>
          <cell r="M6377">
            <v>13.5</v>
          </cell>
        </row>
        <row r="6378">
          <cell r="D6378" t="str">
            <v>GRAND SHOPPING</v>
          </cell>
          <cell r="E6378">
            <v>44439</v>
          </cell>
          <cell r="J6378">
            <v>100</v>
          </cell>
          <cell r="K6378">
            <v>23.29</v>
          </cell>
          <cell r="M6378">
            <v>129.4</v>
          </cell>
        </row>
        <row r="6379">
          <cell r="D6379" t="str">
            <v>GRAND SHOPPING</v>
          </cell>
          <cell r="E6379">
            <v>44439</v>
          </cell>
          <cell r="J6379">
            <v>0</v>
          </cell>
          <cell r="K6379">
            <v>0</v>
          </cell>
          <cell r="M6379">
            <v>0</v>
          </cell>
        </row>
        <row r="6380">
          <cell r="D6380" t="str">
            <v>GRAND SHOPPING</v>
          </cell>
          <cell r="E6380">
            <v>44439</v>
          </cell>
          <cell r="J6380">
            <v>0</v>
          </cell>
          <cell r="K6380">
            <v>0</v>
          </cell>
          <cell r="M6380">
            <v>0</v>
          </cell>
        </row>
        <row r="6381">
          <cell r="D6381" t="str">
            <v>GRAND SHOPPING</v>
          </cell>
          <cell r="E6381">
            <v>44439</v>
          </cell>
          <cell r="J6381">
            <v>0</v>
          </cell>
          <cell r="K6381">
            <v>0</v>
          </cell>
          <cell r="M6381">
            <v>0</v>
          </cell>
        </row>
        <row r="6382">
          <cell r="D6382" t="str">
            <v>GRAND SHOPPING</v>
          </cell>
          <cell r="E6382">
            <v>44439</v>
          </cell>
          <cell r="J6382">
            <v>0</v>
          </cell>
          <cell r="K6382">
            <v>0</v>
          </cell>
          <cell r="M6382">
            <v>0</v>
          </cell>
        </row>
        <row r="6383">
          <cell r="D6383" t="str">
            <v>GRAND SHOPPING</v>
          </cell>
          <cell r="E6383">
            <v>44439</v>
          </cell>
          <cell r="J6383">
            <v>0</v>
          </cell>
          <cell r="K6383">
            <v>0</v>
          </cell>
          <cell r="M6383">
            <v>0</v>
          </cell>
        </row>
        <row r="6384">
          <cell r="D6384" t="str">
            <v>GRAND SHOPPING</v>
          </cell>
          <cell r="E6384">
            <v>44439</v>
          </cell>
          <cell r="J6384">
            <v>50</v>
          </cell>
          <cell r="K6384">
            <v>10.77</v>
          </cell>
          <cell r="M6384">
            <v>59.8</v>
          </cell>
        </row>
        <row r="6385">
          <cell r="D6385" t="str">
            <v>GRAND SHOPPING</v>
          </cell>
          <cell r="E6385">
            <v>44439</v>
          </cell>
          <cell r="J6385">
            <v>86.9</v>
          </cell>
          <cell r="K6385">
            <v>17.98</v>
          </cell>
          <cell r="M6385">
            <v>99.9</v>
          </cell>
        </row>
        <row r="6386">
          <cell r="D6386" t="str">
            <v>GRAND SHOPPING</v>
          </cell>
          <cell r="E6386">
            <v>44439</v>
          </cell>
          <cell r="J6386">
            <v>100</v>
          </cell>
          <cell r="K6386">
            <v>18</v>
          </cell>
          <cell r="M6386">
            <v>100</v>
          </cell>
        </row>
        <row r="6387">
          <cell r="D6387" t="str">
            <v>GRAND SHOPPING</v>
          </cell>
          <cell r="E6387">
            <v>44439</v>
          </cell>
          <cell r="J6387">
            <v>31</v>
          </cell>
          <cell r="K6387">
            <v>6.42</v>
          </cell>
          <cell r="M6387">
            <v>2.9</v>
          </cell>
        </row>
        <row r="6388">
          <cell r="D6388" t="str">
            <v>GRAND SHOPPING</v>
          </cell>
          <cell r="E6388">
            <v>44439</v>
          </cell>
          <cell r="J6388">
            <v>-42.9</v>
          </cell>
          <cell r="K6388">
            <v>0</v>
          </cell>
          <cell r="M6388">
            <v>-99.9</v>
          </cell>
        </row>
        <row r="6389">
          <cell r="D6389" t="str">
            <v>GRAND SHOPPING</v>
          </cell>
          <cell r="E6389">
            <v>44439</v>
          </cell>
          <cell r="J6389">
            <v>-36.9</v>
          </cell>
          <cell r="K6389">
            <v>0</v>
          </cell>
          <cell r="M6389">
            <v>-99.9</v>
          </cell>
        </row>
        <row r="6390">
          <cell r="D6390" t="str">
            <v>GRAND SHOPPING</v>
          </cell>
          <cell r="E6390">
            <v>44439</v>
          </cell>
          <cell r="J6390">
            <v>-55</v>
          </cell>
          <cell r="K6390">
            <v>0</v>
          </cell>
          <cell r="M6390">
            <v>-139.9</v>
          </cell>
        </row>
        <row r="6391">
          <cell r="D6391" t="str">
            <v>GRAND SHOPPING</v>
          </cell>
          <cell r="E6391">
            <v>44439</v>
          </cell>
          <cell r="J6391">
            <v>-75.900000000000006</v>
          </cell>
          <cell r="K6391">
            <v>0</v>
          </cell>
          <cell r="M6391">
            <v>-179.9</v>
          </cell>
        </row>
        <row r="6392">
          <cell r="D6392" t="str">
            <v>IANDÊ</v>
          </cell>
          <cell r="E6392">
            <v>44439</v>
          </cell>
          <cell r="J6392">
            <v>3168</v>
          </cell>
          <cell r="K6392">
            <v>1627.7616000000003</v>
          </cell>
          <cell r="M6392">
            <v>8451.84</v>
          </cell>
        </row>
        <row r="6393">
          <cell r="D6393" t="str">
            <v>IANDÊ</v>
          </cell>
          <cell r="E6393">
            <v>44439</v>
          </cell>
          <cell r="J6393">
            <v>1269</v>
          </cell>
          <cell r="K6393">
            <v>832.39919999999995</v>
          </cell>
          <cell r="M6393">
            <v>4371.4800000000005</v>
          </cell>
        </row>
        <row r="6394">
          <cell r="D6394" t="str">
            <v>IANDÊ</v>
          </cell>
          <cell r="E6394">
            <v>44439</v>
          </cell>
          <cell r="J6394">
            <v>1452</v>
          </cell>
          <cell r="K6394">
            <v>876.55920000000003</v>
          </cell>
          <cell r="M6394">
            <v>4106.3</v>
          </cell>
        </row>
        <row r="6395">
          <cell r="D6395" t="str">
            <v>IANDÊ</v>
          </cell>
          <cell r="E6395">
            <v>44439</v>
          </cell>
          <cell r="J6395">
            <v>1038.7</v>
          </cell>
          <cell r="K6395">
            <v>605.52049999999997</v>
          </cell>
          <cell r="M6395">
            <v>3111.16</v>
          </cell>
        </row>
        <row r="6396">
          <cell r="D6396" t="str">
            <v>IANDÊ</v>
          </cell>
          <cell r="E6396">
            <v>44439</v>
          </cell>
          <cell r="J6396">
            <v>775.5</v>
          </cell>
          <cell r="K6396">
            <v>554.33950000000004</v>
          </cell>
          <cell r="M6396">
            <v>2607.33</v>
          </cell>
        </row>
        <row r="6397">
          <cell r="D6397" t="str">
            <v>IANDÊ</v>
          </cell>
          <cell r="E6397">
            <v>44439</v>
          </cell>
          <cell r="J6397">
            <v>639.20000000000005</v>
          </cell>
          <cell r="K6397">
            <v>354.08</v>
          </cell>
          <cell r="M6397">
            <v>1965.6</v>
          </cell>
        </row>
        <row r="6398">
          <cell r="D6398" t="str">
            <v>IANDÊ</v>
          </cell>
          <cell r="E6398">
            <v>44439</v>
          </cell>
          <cell r="J6398">
            <v>483</v>
          </cell>
          <cell r="K6398">
            <v>334.78970000000004</v>
          </cell>
          <cell r="M6398">
            <v>1617.9099999999999</v>
          </cell>
        </row>
        <row r="6399">
          <cell r="D6399" t="str">
            <v>IANDÊ</v>
          </cell>
          <cell r="E6399">
            <v>44439</v>
          </cell>
          <cell r="J6399">
            <v>658.9</v>
          </cell>
          <cell r="K6399">
            <v>395.43020000000001</v>
          </cell>
          <cell r="M6399">
            <v>1833.26</v>
          </cell>
        </row>
        <row r="6400">
          <cell r="D6400" t="str">
            <v>IANDÊ</v>
          </cell>
          <cell r="E6400">
            <v>44439</v>
          </cell>
          <cell r="J6400">
            <v>594</v>
          </cell>
          <cell r="K6400">
            <v>337.32989999999995</v>
          </cell>
          <cell r="M6400">
            <v>1682.28</v>
          </cell>
        </row>
        <row r="6401">
          <cell r="D6401" t="str">
            <v>IANDÊ</v>
          </cell>
          <cell r="E6401">
            <v>44439</v>
          </cell>
          <cell r="J6401">
            <v>846.6400000000001</v>
          </cell>
          <cell r="K6401">
            <v>439.5308</v>
          </cell>
          <cell r="M6401">
            <v>1988.73</v>
          </cell>
        </row>
        <row r="6402">
          <cell r="D6402" t="str">
            <v>IANDÊ</v>
          </cell>
          <cell r="E6402">
            <v>44439</v>
          </cell>
          <cell r="J6402">
            <v>712.96</v>
          </cell>
          <cell r="K6402">
            <v>308.99040000000002</v>
          </cell>
          <cell r="M6402">
            <v>1711.84</v>
          </cell>
        </row>
        <row r="6403">
          <cell r="D6403" t="str">
            <v>IANDÊ</v>
          </cell>
          <cell r="E6403">
            <v>44439</v>
          </cell>
          <cell r="J6403">
            <v>599.40000000000009</v>
          </cell>
          <cell r="K6403">
            <v>366.92039999999997</v>
          </cell>
          <cell r="M6403">
            <v>1615.08</v>
          </cell>
        </row>
        <row r="6404">
          <cell r="D6404" t="str">
            <v>IANDÊ</v>
          </cell>
          <cell r="E6404">
            <v>44439</v>
          </cell>
          <cell r="J6404">
            <v>460.48</v>
          </cell>
          <cell r="K6404">
            <v>238.72</v>
          </cell>
          <cell r="M6404">
            <v>1174.48</v>
          </cell>
        </row>
        <row r="6405">
          <cell r="D6405" t="str">
            <v>IANDÊ</v>
          </cell>
          <cell r="E6405">
            <v>44439</v>
          </cell>
          <cell r="J6405">
            <v>366.87</v>
          </cell>
          <cell r="K6405">
            <v>173.74979999999999</v>
          </cell>
          <cell r="M6405">
            <v>965.30000000000007</v>
          </cell>
        </row>
        <row r="6406">
          <cell r="D6406" t="str">
            <v>IANDÊ</v>
          </cell>
          <cell r="E6406">
            <v>44439</v>
          </cell>
          <cell r="J6406">
            <v>299.5</v>
          </cell>
          <cell r="K6406">
            <v>157.81</v>
          </cell>
          <cell r="M6406">
            <v>876.59999999999991</v>
          </cell>
        </row>
        <row r="6407">
          <cell r="D6407" t="str">
            <v>IANDÊ</v>
          </cell>
          <cell r="E6407">
            <v>44439</v>
          </cell>
          <cell r="J6407">
            <v>194.70000000000002</v>
          </cell>
          <cell r="K6407">
            <v>120.18</v>
          </cell>
          <cell r="M6407">
            <v>665.81999999999994</v>
          </cell>
        </row>
        <row r="6408">
          <cell r="D6408" t="str">
            <v>IANDÊ</v>
          </cell>
          <cell r="E6408">
            <v>44439</v>
          </cell>
          <cell r="J6408">
            <v>334.5</v>
          </cell>
          <cell r="K6408">
            <v>150.61000000000001</v>
          </cell>
          <cell r="M6408">
            <v>835.69999999999993</v>
          </cell>
        </row>
        <row r="6409">
          <cell r="D6409" t="str">
            <v>IANDÊ</v>
          </cell>
          <cell r="E6409">
            <v>44439</v>
          </cell>
          <cell r="J6409">
            <v>336</v>
          </cell>
          <cell r="K6409">
            <v>152.1198</v>
          </cell>
          <cell r="M6409">
            <v>835.44999999999993</v>
          </cell>
        </row>
        <row r="6410">
          <cell r="D6410" t="str">
            <v>IANDÊ</v>
          </cell>
          <cell r="E6410">
            <v>44439</v>
          </cell>
          <cell r="J6410">
            <v>359.5</v>
          </cell>
          <cell r="K6410">
            <v>154.68</v>
          </cell>
          <cell r="M6410">
            <v>857.8</v>
          </cell>
        </row>
        <row r="6411">
          <cell r="D6411" t="str">
            <v>IANDÊ</v>
          </cell>
          <cell r="E6411">
            <v>44439</v>
          </cell>
          <cell r="J6411">
            <v>120</v>
          </cell>
          <cell r="K6411">
            <v>89.96</v>
          </cell>
          <cell r="M6411">
            <v>499.8</v>
          </cell>
        </row>
        <row r="6412">
          <cell r="D6412" t="str">
            <v>IANDÊ</v>
          </cell>
          <cell r="E6412">
            <v>44439</v>
          </cell>
          <cell r="J6412">
            <v>345</v>
          </cell>
          <cell r="K6412">
            <v>138.01</v>
          </cell>
          <cell r="M6412">
            <v>765.19999999999993</v>
          </cell>
        </row>
        <row r="6413">
          <cell r="D6413" t="str">
            <v>IANDÊ</v>
          </cell>
          <cell r="E6413">
            <v>44439</v>
          </cell>
          <cell r="J6413">
            <v>120</v>
          </cell>
          <cell r="K6413">
            <v>87.99</v>
          </cell>
          <cell r="M6413">
            <v>488.36</v>
          </cell>
        </row>
        <row r="6414">
          <cell r="D6414" t="str">
            <v>IANDÊ</v>
          </cell>
          <cell r="E6414">
            <v>44439</v>
          </cell>
          <cell r="J6414">
            <v>233.70000000000002</v>
          </cell>
          <cell r="K6414">
            <v>225.87</v>
          </cell>
          <cell r="M6414">
            <v>734.34</v>
          </cell>
        </row>
        <row r="6415">
          <cell r="D6415" t="str">
            <v>IANDÊ</v>
          </cell>
          <cell r="E6415">
            <v>44439</v>
          </cell>
          <cell r="J6415">
            <v>178.24</v>
          </cell>
          <cell r="K6415">
            <v>98.51</v>
          </cell>
          <cell r="M6415">
            <v>546.04</v>
          </cell>
        </row>
        <row r="6416">
          <cell r="D6416" t="str">
            <v>IANDÊ</v>
          </cell>
          <cell r="E6416">
            <v>44439</v>
          </cell>
          <cell r="J6416">
            <v>120</v>
          </cell>
          <cell r="K6416">
            <v>84.56</v>
          </cell>
          <cell r="M6416">
            <v>469.82</v>
          </cell>
        </row>
        <row r="6417">
          <cell r="D6417" t="str">
            <v>IANDÊ</v>
          </cell>
          <cell r="E6417">
            <v>44439</v>
          </cell>
          <cell r="J6417">
            <v>188</v>
          </cell>
          <cell r="K6417">
            <v>97.311999999999998</v>
          </cell>
          <cell r="M6417">
            <v>534.4</v>
          </cell>
        </row>
        <row r="6418">
          <cell r="D6418" t="str">
            <v>IANDÊ</v>
          </cell>
          <cell r="E6418">
            <v>44439</v>
          </cell>
          <cell r="J6418">
            <v>289.5</v>
          </cell>
          <cell r="K6418">
            <v>144.73000000000002</v>
          </cell>
          <cell r="M6418">
            <v>658.40000000000009</v>
          </cell>
        </row>
        <row r="6419">
          <cell r="D6419" t="str">
            <v>IANDÊ</v>
          </cell>
          <cell r="E6419">
            <v>44439</v>
          </cell>
          <cell r="J6419">
            <v>221.70000000000002</v>
          </cell>
          <cell r="K6419">
            <v>141.57</v>
          </cell>
          <cell r="M6419">
            <v>585.75</v>
          </cell>
        </row>
        <row r="6420">
          <cell r="D6420" t="str">
            <v>IANDÊ</v>
          </cell>
          <cell r="E6420">
            <v>44439</v>
          </cell>
          <cell r="J6420">
            <v>269.5</v>
          </cell>
          <cell r="K6420">
            <v>169.57999999999998</v>
          </cell>
          <cell r="M6420">
            <v>655.69999999999993</v>
          </cell>
        </row>
        <row r="6421">
          <cell r="D6421" t="str">
            <v>IANDÊ</v>
          </cell>
          <cell r="E6421">
            <v>44439</v>
          </cell>
          <cell r="J6421">
            <v>200.70000000000002</v>
          </cell>
          <cell r="K6421">
            <v>89.450100000000006</v>
          </cell>
          <cell r="M6421">
            <v>495.93</v>
          </cell>
        </row>
        <row r="6422">
          <cell r="D6422" t="str">
            <v>IANDÊ</v>
          </cell>
          <cell r="E6422">
            <v>44439</v>
          </cell>
          <cell r="J6422">
            <v>199.8</v>
          </cell>
          <cell r="K6422">
            <v>84.86</v>
          </cell>
          <cell r="M6422">
            <v>471.12</v>
          </cell>
        </row>
        <row r="6423">
          <cell r="D6423" t="str">
            <v>IANDÊ</v>
          </cell>
          <cell r="E6423">
            <v>44439</v>
          </cell>
          <cell r="J6423">
            <v>224.70000000000002</v>
          </cell>
          <cell r="K6423">
            <v>88.359899999999996</v>
          </cell>
          <cell r="M6423">
            <v>490.91999999999996</v>
          </cell>
        </row>
        <row r="6424">
          <cell r="D6424" t="str">
            <v>IANDÊ</v>
          </cell>
          <cell r="E6424">
            <v>44439</v>
          </cell>
          <cell r="J6424">
            <v>176.7</v>
          </cell>
          <cell r="K6424">
            <v>88.299899999999994</v>
          </cell>
          <cell r="M6424">
            <v>441.68999999999994</v>
          </cell>
        </row>
        <row r="6425">
          <cell r="D6425" t="str">
            <v>IANDÊ</v>
          </cell>
          <cell r="E6425">
            <v>44439</v>
          </cell>
          <cell r="J6425">
            <v>161</v>
          </cell>
          <cell r="K6425">
            <v>73.869100000000003</v>
          </cell>
          <cell r="M6425">
            <v>404.34</v>
          </cell>
        </row>
        <row r="6426">
          <cell r="D6426" t="str">
            <v>IANDÊ</v>
          </cell>
          <cell r="E6426">
            <v>44439</v>
          </cell>
          <cell r="J6426">
            <v>138</v>
          </cell>
          <cell r="K6426">
            <v>64.739999999999995</v>
          </cell>
          <cell r="M6426">
            <v>359.70000000000005</v>
          </cell>
        </row>
        <row r="6427">
          <cell r="D6427" t="str">
            <v>IANDÊ</v>
          </cell>
          <cell r="E6427">
            <v>44439</v>
          </cell>
          <cell r="J6427">
            <v>149.85000000000002</v>
          </cell>
          <cell r="K6427">
            <v>66.129899999999992</v>
          </cell>
          <cell r="M6427">
            <v>365.25</v>
          </cell>
        </row>
        <row r="6428">
          <cell r="D6428" t="str">
            <v>IANDÊ</v>
          </cell>
          <cell r="E6428">
            <v>44439</v>
          </cell>
          <cell r="J6428">
            <v>159.32999999999998</v>
          </cell>
          <cell r="K6428">
            <v>67.949999999999989</v>
          </cell>
          <cell r="M6428">
            <v>376.26</v>
          </cell>
        </row>
        <row r="6429">
          <cell r="D6429" t="str">
            <v>IANDÊ</v>
          </cell>
          <cell r="E6429">
            <v>44439</v>
          </cell>
          <cell r="J6429">
            <v>170.7</v>
          </cell>
          <cell r="K6429">
            <v>70.14</v>
          </cell>
          <cell r="M6429">
            <v>389.70000000000005</v>
          </cell>
        </row>
        <row r="6430">
          <cell r="D6430" t="str">
            <v>IANDÊ</v>
          </cell>
          <cell r="E6430">
            <v>44439</v>
          </cell>
          <cell r="J6430">
            <v>50</v>
          </cell>
          <cell r="K6430">
            <v>43.18</v>
          </cell>
          <cell r="M6430">
            <v>239.9</v>
          </cell>
        </row>
        <row r="6431">
          <cell r="D6431" t="str">
            <v>IANDÊ</v>
          </cell>
          <cell r="E6431">
            <v>44439</v>
          </cell>
          <cell r="J6431">
            <v>50</v>
          </cell>
          <cell r="K6431">
            <v>43.18</v>
          </cell>
          <cell r="M6431">
            <v>239.9</v>
          </cell>
        </row>
        <row r="6432">
          <cell r="D6432" t="str">
            <v>IANDÊ</v>
          </cell>
          <cell r="E6432">
            <v>44439</v>
          </cell>
          <cell r="J6432">
            <v>184.53</v>
          </cell>
          <cell r="K6432">
            <v>72.740099999999998</v>
          </cell>
          <cell r="M6432">
            <v>402.21</v>
          </cell>
        </row>
        <row r="6433">
          <cell r="D6433" t="str">
            <v>IANDÊ</v>
          </cell>
          <cell r="E6433">
            <v>44439</v>
          </cell>
          <cell r="J6433">
            <v>60</v>
          </cell>
          <cell r="K6433">
            <v>44.98</v>
          </cell>
          <cell r="M6433">
            <v>249.9</v>
          </cell>
        </row>
        <row r="6434">
          <cell r="D6434" t="str">
            <v>IANDÊ</v>
          </cell>
          <cell r="E6434">
            <v>44439</v>
          </cell>
          <cell r="J6434">
            <v>60</v>
          </cell>
          <cell r="K6434">
            <v>44.98</v>
          </cell>
          <cell r="M6434">
            <v>249.9</v>
          </cell>
        </row>
        <row r="6435">
          <cell r="D6435" t="str">
            <v>IANDÊ</v>
          </cell>
          <cell r="E6435">
            <v>44439</v>
          </cell>
          <cell r="J6435">
            <v>133.80000000000001</v>
          </cell>
          <cell r="K6435">
            <v>60.21</v>
          </cell>
          <cell r="M6435">
            <v>334.32</v>
          </cell>
        </row>
        <row r="6436">
          <cell r="D6436" t="str">
            <v>IANDÊ</v>
          </cell>
          <cell r="E6436">
            <v>44439</v>
          </cell>
          <cell r="J6436">
            <v>80</v>
          </cell>
          <cell r="K6436">
            <v>48.14</v>
          </cell>
          <cell r="M6436">
            <v>266.26</v>
          </cell>
        </row>
        <row r="6437">
          <cell r="D6437" t="str">
            <v>IANDÊ</v>
          </cell>
          <cell r="E6437">
            <v>44439</v>
          </cell>
          <cell r="J6437">
            <v>115.72</v>
          </cell>
          <cell r="K6437">
            <v>53.05</v>
          </cell>
          <cell r="M6437">
            <v>304.54000000000002</v>
          </cell>
        </row>
        <row r="6438">
          <cell r="D6438" t="str">
            <v>IANDÊ</v>
          </cell>
          <cell r="E6438">
            <v>44439</v>
          </cell>
          <cell r="J6438">
            <v>264</v>
          </cell>
          <cell r="K6438">
            <v>87.82</v>
          </cell>
          <cell r="M6438">
            <v>486.6</v>
          </cell>
        </row>
        <row r="6439">
          <cell r="D6439" t="str">
            <v>IANDÊ</v>
          </cell>
          <cell r="E6439">
            <v>44439</v>
          </cell>
          <cell r="J6439">
            <v>113.8</v>
          </cell>
          <cell r="K6439">
            <v>53.96</v>
          </cell>
          <cell r="M6439">
            <v>299.8</v>
          </cell>
        </row>
        <row r="6440">
          <cell r="D6440" t="str">
            <v>IANDÊ</v>
          </cell>
          <cell r="E6440">
            <v>44439</v>
          </cell>
          <cell r="J6440">
            <v>145.70000000000002</v>
          </cell>
          <cell r="K6440">
            <v>61.500900000000001</v>
          </cell>
          <cell r="M6440">
            <v>339.14</v>
          </cell>
        </row>
        <row r="6441">
          <cell r="D6441" t="str">
            <v>IANDÊ</v>
          </cell>
          <cell r="E6441">
            <v>44439</v>
          </cell>
          <cell r="J6441">
            <v>56.9</v>
          </cell>
          <cell r="K6441">
            <v>41.38</v>
          </cell>
          <cell r="M6441">
            <v>229.9</v>
          </cell>
        </row>
        <row r="6442">
          <cell r="D6442" t="str">
            <v>IANDÊ</v>
          </cell>
          <cell r="E6442">
            <v>44439</v>
          </cell>
          <cell r="J6442">
            <v>170.7</v>
          </cell>
          <cell r="K6442">
            <v>96.66</v>
          </cell>
          <cell r="M6442">
            <v>395.09999999999997</v>
          </cell>
        </row>
        <row r="6443">
          <cell r="D6443" t="str">
            <v>IANDÊ</v>
          </cell>
          <cell r="E6443">
            <v>44439</v>
          </cell>
          <cell r="J6443">
            <v>209.70000000000002</v>
          </cell>
          <cell r="K6443">
            <v>73.5</v>
          </cell>
          <cell r="M6443">
            <v>407.34000000000003</v>
          </cell>
        </row>
        <row r="6444">
          <cell r="D6444" t="str">
            <v>IANDÊ</v>
          </cell>
          <cell r="E6444">
            <v>44439</v>
          </cell>
          <cell r="J6444">
            <v>127.8</v>
          </cell>
          <cell r="K6444">
            <v>55.29</v>
          </cell>
          <cell r="M6444">
            <v>306.08</v>
          </cell>
        </row>
        <row r="6445">
          <cell r="D6445" t="str">
            <v>IANDÊ</v>
          </cell>
          <cell r="E6445">
            <v>44439</v>
          </cell>
          <cell r="J6445">
            <v>65</v>
          </cell>
          <cell r="K6445">
            <v>41.17</v>
          </cell>
          <cell r="M6445">
            <v>228.71</v>
          </cell>
        </row>
        <row r="6446">
          <cell r="D6446" t="str">
            <v>IANDÊ</v>
          </cell>
          <cell r="E6446">
            <v>44439</v>
          </cell>
          <cell r="J6446">
            <v>69.900000000000006</v>
          </cell>
          <cell r="K6446">
            <v>42.17</v>
          </cell>
          <cell r="M6446">
            <v>234.16</v>
          </cell>
        </row>
        <row r="6447">
          <cell r="D6447" t="str">
            <v>IANDÊ</v>
          </cell>
          <cell r="E6447">
            <v>44439</v>
          </cell>
          <cell r="J6447">
            <v>107.8</v>
          </cell>
          <cell r="K6447">
            <v>50.36</v>
          </cell>
          <cell r="M6447">
            <v>279.8</v>
          </cell>
        </row>
        <row r="6448">
          <cell r="D6448" t="str">
            <v>IANDÊ</v>
          </cell>
          <cell r="E6448">
            <v>44439</v>
          </cell>
          <cell r="J6448">
            <v>114.94</v>
          </cell>
          <cell r="K6448">
            <v>52.1</v>
          </cell>
          <cell r="M6448">
            <v>288.68</v>
          </cell>
        </row>
        <row r="6449">
          <cell r="D6449" t="str">
            <v>IANDÊ</v>
          </cell>
          <cell r="E6449">
            <v>44439</v>
          </cell>
          <cell r="J6449">
            <v>170.7</v>
          </cell>
          <cell r="K6449">
            <v>94.820099999999996</v>
          </cell>
          <cell r="M6449">
            <v>384.06000000000006</v>
          </cell>
        </row>
        <row r="6450">
          <cell r="D6450" t="str">
            <v>IANDÊ</v>
          </cell>
          <cell r="E6450">
            <v>44439</v>
          </cell>
          <cell r="J6450">
            <v>113.8</v>
          </cell>
          <cell r="K6450">
            <v>50.36</v>
          </cell>
          <cell r="M6450">
            <v>279.8</v>
          </cell>
        </row>
        <row r="6451">
          <cell r="D6451" t="str">
            <v>IANDÊ</v>
          </cell>
          <cell r="E6451">
            <v>44439</v>
          </cell>
          <cell r="J6451">
            <v>113.8</v>
          </cell>
          <cell r="K6451">
            <v>50.36</v>
          </cell>
          <cell r="M6451">
            <v>279.8</v>
          </cell>
        </row>
        <row r="6452">
          <cell r="D6452" t="str">
            <v>IANDÊ</v>
          </cell>
          <cell r="E6452">
            <v>44439</v>
          </cell>
          <cell r="J6452">
            <v>84.600000000000009</v>
          </cell>
          <cell r="K6452">
            <v>44.429400000000001</v>
          </cell>
          <cell r="M6452">
            <v>244.62</v>
          </cell>
        </row>
        <row r="6453">
          <cell r="D6453" t="str">
            <v>IANDÊ</v>
          </cell>
          <cell r="E6453">
            <v>44439</v>
          </cell>
          <cell r="J6453">
            <v>113.8</v>
          </cell>
          <cell r="K6453">
            <v>55.36</v>
          </cell>
          <cell r="M6453">
            <v>279.86</v>
          </cell>
        </row>
        <row r="6454">
          <cell r="D6454" t="str">
            <v>IANDÊ</v>
          </cell>
          <cell r="E6454">
            <v>44439</v>
          </cell>
          <cell r="J6454">
            <v>105.8</v>
          </cell>
          <cell r="K6454">
            <v>46.76</v>
          </cell>
          <cell r="M6454">
            <v>259.8</v>
          </cell>
        </row>
        <row r="6455">
          <cell r="D6455" t="str">
            <v>IANDÊ</v>
          </cell>
          <cell r="E6455">
            <v>44439</v>
          </cell>
          <cell r="J6455">
            <v>92</v>
          </cell>
          <cell r="K6455">
            <v>43.16</v>
          </cell>
          <cell r="M6455">
            <v>239.8</v>
          </cell>
        </row>
        <row r="6456">
          <cell r="D6456" t="str">
            <v>IANDÊ</v>
          </cell>
          <cell r="E6456">
            <v>44439</v>
          </cell>
          <cell r="J6456">
            <v>114</v>
          </cell>
          <cell r="K6456">
            <v>48.14</v>
          </cell>
          <cell r="M6456">
            <v>266.26</v>
          </cell>
        </row>
        <row r="6457">
          <cell r="D6457" t="str">
            <v>IANDÊ</v>
          </cell>
          <cell r="E6457">
            <v>44439</v>
          </cell>
          <cell r="J6457">
            <v>50</v>
          </cell>
          <cell r="K6457">
            <v>86.36</v>
          </cell>
          <cell r="M6457">
            <v>239.9</v>
          </cell>
        </row>
        <row r="6458">
          <cell r="D6458" t="str">
            <v>IANDÊ</v>
          </cell>
          <cell r="E6458">
            <v>44439</v>
          </cell>
          <cell r="J6458">
            <v>171</v>
          </cell>
          <cell r="K6458">
            <v>59.34</v>
          </cell>
          <cell r="M6458">
            <v>329.70000000000005</v>
          </cell>
        </row>
        <row r="6459">
          <cell r="D6459" t="str">
            <v>IANDÊ</v>
          </cell>
          <cell r="E6459">
            <v>44439</v>
          </cell>
          <cell r="J6459">
            <v>66</v>
          </cell>
          <cell r="K6459">
            <v>35.979999999999997</v>
          </cell>
          <cell r="M6459">
            <v>199.9</v>
          </cell>
        </row>
        <row r="6460">
          <cell r="D6460" t="str">
            <v>IANDÊ</v>
          </cell>
          <cell r="E6460">
            <v>44439</v>
          </cell>
          <cell r="J6460">
            <v>96</v>
          </cell>
          <cell r="K6460">
            <v>43.67</v>
          </cell>
          <cell r="M6460">
            <v>236</v>
          </cell>
        </row>
        <row r="6461">
          <cell r="D6461" t="str">
            <v>IANDÊ</v>
          </cell>
          <cell r="E6461">
            <v>44439</v>
          </cell>
          <cell r="J6461">
            <v>299.60000000000002</v>
          </cell>
          <cell r="K6461">
            <v>87.27</v>
          </cell>
          <cell r="M6461">
            <v>482.76</v>
          </cell>
        </row>
        <row r="6462">
          <cell r="D6462" t="str">
            <v>IANDÊ</v>
          </cell>
          <cell r="E6462">
            <v>44439</v>
          </cell>
          <cell r="J6462">
            <v>134.69999999999999</v>
          </cell>
          <cell r="K6462">
            <v>48.54</v>
          </cell>
          <cell r="M6462">
            <v>269.70000000000005</v>
          </cell>
        </row>
        <row r="6463">
          <cell r="D6463" t="str">
            <v>IANDÊ</v>
          </cell>
          <cell r="E6463">
            <v>44439</v>
          </cell>
          <cell r="J6463">
            <v>113.8</v>
          </cell>
          <cell r="K6463">
            <v>43.91</v>
          </cell>
          <cell r="M6463">
            <v>243.66</v>
          </cell>
        </row>
        <row r="6464">
          <cell r="D6464" t="str">
            <v>IANDÊ</v>
          </cell>
          <cell r="E6464">
            <v>44439</v>
          </cell>
          <cell r="J6464">
            <v>79.8</v>
          </cell>
          <cell r="K6464">
            <v>35.96</v>
          </cell>
          <cell r="M6464">
            <v>199.8</v>
          </cell>
        </row>
        <row r="6465">
          <cell r="D6465" t="str">
            <v>IANDÊ</v>
          </cell>
          <cell r="E6465">
            <v>44439</v>
          </cell>
          <cell r="J6465">
            <v>99.8</v>
          </cell>
          <cell r="K6465">
            <v>40.200000000000003</v>
          </cell>
          <cell r="M6465">
            <v>222.88</v>
          </cell>
        </row>
        <row r="6466">
          <cell r="D6466" t="str">
            <v>IANDÊ</v>
          </cell>
          <cell r="E6466">
            <v>44439</v>
          </cell>
          <cell r="J6466">
            <v>96</v>
          </cell>
          <cell r="K6466">
            <v>39.200000000000003</v>
          </cell>
          <cell r="M6466">
            <v>215.56</v>
          </cell>
        </row>
        <row r="6467">
          <cell r="D6467" t="str">
            <v>IANDÊ</v>
          </cell>
          <cell r="E6467">
            <v>44439</v>
          </cell>
          <cell r="J6467">
            <v>85.32</v>
          </cell>
          <cell r="K6467">
            <v>35.96</v>
          </cell>
          <cell r="M6467">
            <v>199.8</v>
          </cell>
        </row>
        <row r="6468">
          <cell r="D6468" t="str">
            <v>IANDÊ</v>
          </cell>
          <cell r="E6468">
            <v>44439</v>
          </cell>
          <cell r="J6468">
            <v>85.32</v>
          </cell>
          <cell r="K6468">
            <v>35.96</v>
          </cell>
          <cell r="M6468">
            <v>199.8</v>
          </cell>
        </row>
        <row r="6469">
          <cell r="D6469" t="str">
            <v>IANDÊ</v>
          </cell>
          <cell r="E6469">
            <v>44439</v>
          </cell>
          <cell r="J6469">
            <v>81.52</v>
          </cell>
          <cell r="K6469">
            <v>34.79</v>
          </cell>
          <cell r="M6469">
            <v>192.82</v>
          </cell>
        </row>
        <row r="6470">
          <cell r="D6470" t="str">
            <v>IANDÊ</v>
          </cell>
          <cell r="E6470">
            <v>44439</v>
          </cell>
          <cell r="J6470">
            <v>96</v>
          </cell>
          <cell r="K6470">
            <v>69.260000000000005</v>
          </cell>
          <cell r="M6470">
            <v>241.66</v>
          </cell>
        </row>
        <row r="6471">
          <cell r="D6471" t="str">
            <v>IANDÊ</v>
          </cell>
          <cell r="E6471">
            <v>44439</v>
          </cell>
          <cell r="J6471">
            <v>158.69999999999999</v>
          </cell>
          <cell r="K6471">
            <v>51.549899999999994</v>
          </cell>
          <cell r="M6471">
            <v>281.90999999999997</v>
          </cell>
        </row>
        <row r="6472">
          <cell r="D6472" t="str">
            <v>IANDÊ</v>
          </cell>
          <cell r="E6472">
            <v>44439</v>
          </cell>
          <cell r="J6472">
            <v>75.900000000000006</v>
          </cell>
          <cell r="K6472">
            <v>32.380000000000003</v>
          </cell>
          <cell r="M6472">
            <v>179.9</v>
          </cell>
        </row>
        <row r="6473">
          <cell r="D6473" t="str">
            <v>IANDÊ</v>
          </cell>
          <cell r="E6473">
            <v>44439</v>
          </cell>
          <cell r="J6473">
            <v>75.900000000000006</v>
          </cell>
          <cell r="K6473">
            <v>32.380000000000003</v>
          </cell>
          <cell r="M6473">
            <v>179.9</v>
          </cell>
        </row>
        <row r="6474">
          <cell r="D6474" t="str">
            <v>IANDÊ</v>
          </cell>
          <cell r="E6474">
            <v>44439</v>
          </cell>
          <cell r="J6474">
            <v>215.70000000000002</v>
          </cell>
          <cell r="K6474">
            <v>63.480000000000004</v>
          </cell>
          <cell r="M6474">
            <v>350.49</v>
          </cell>
        </row>
        <row r="6475">
          <cell r="D6475" t="str">
            <v>IANDÊ</v>
          </cell>
          <cell r="E6475">
            <v>44439</v>
          </cell>
          <cell r="J6475">
            <v>77.900000000000006</v>
          </cell>
          <cell r="K6475">
            <v>32.380000000000003</v>
          </cell>
          <cell r="M6475">
            <v>179.9</v>
          </cell>
        </row>
        <row r="6476">
          <cell r="D6476" t="str">
            <v>IANDÊ</v>
          </cell>
          <cell r="E6476">
            <v>44439</v>
          </cell>
          <cell r="J6476">
            <v>63.599999999999994</v>
          </cell>
          <cell r="K6476">
            <v>29.4696</v>
          </cell>
          <cell r="M6476">
            <v>162.47999999999999</v>
          </cell>
        </row>
        <row r="6477">
          <cell r="D6477" t="str">
            <v>IANDÊ</v>
          </cell>
          <cell r="E6477">
            <v>44439</v>
          </cell>
          <cell r="J6477">
            <v>99.8</v>
          </cell>
          <cell r="K6477">
            <v>37.44</v>
          </cell>
          <cell r="M6477">
            <v>206.6</v>
          </cell>
        </row>
        <row r="6478">
          <cell r="D6478" t="str">
            <v>IANDÊ</v>
          </cell>
          <cell r="E6478">
            <v>44439</v>
          </cell>
          <cell r="J6478">
            <v>46.46</v>
          </cell>
          <cell r="K6478">
            <v>25.18</v>
          </cell>
          <cell r="M6478">
            <v>139.9</v>
          </cell>
        </row>
        <row r="6479">
          <cell r="D6479" t="str">
            <v>IANDÊ</v>
          </cell>
          <cell r="E6479">
            <v>44439</v>
          </cell>
          <cell r="J6479">
            <v>55.1</v>
          </cell>
          <cell r="K6479">
            <v>26.98</v>
          </cell>
          <cell r="M6479">
            <v>149.9</v>
          </cell>
        </row>
        <row r="6480">
          <cell r="D6480" t="str">
            <v>IANDÊ</v>
          </cell>
          <cell r="E6480">
            <v>44439</v>
          </cell>
          <cell r="J6480">
            <v>95</v>
          </cell>
          <cell r="K6480">
            <v>35.619999999999997</v>
          </cell>
          <cell r="M6480">
            <v>197.91</v>
          </cell>
        </row>
        <row r="6481">
          <cell r="D6481" t="str">
            <v>IANDÊ</v>
          </cell>
          <cell r="E6481">
            <v>44439</v>
          </cell>
          <cell r="J6481">
            <v>61.74</v>
          </cell>
          <cell r="K6481">
            <v>28.26</v>
          </cell>
          <cell r="M6481">
            <v>156.9</v>
          </cell>
        </row>
        <row r="6482">
          <cell r="D6482" t="str">
            <v>IANDÊ</v>
          </cell>
          <cell r="E6482">
            <v>44439</v>
          </cell>
          <cell r="J6482">
            <v>56.05</v>
          </cell>
          <cell r="K6482">
            <v>26.98</v>
          </cell>
          <cell r="M6482">
            <v>149.9</v>
          </cell>
        </row>
        <row r="6483">
          <cell r="D6483" t="str">
            <v>IANDÊ</v>
          </cell>
          <cell r="E6483">
            <v>44439</v>
          </cell>
          <cell r="J6483">
            <v>113.8</v>
          </cell>
          <cell r="K6483">
            <v>39.56</v>
          </cell>
          <cell r="M6483">
            <v>219.8</v>
          </cell>
        </row>
        <row r="6484">
          <cell r="D6484" t="str">
            <v>IANDÊ</v>
          </cell>
          <cell r="E6484">
            <v>44439</v>
          </cell>
          <cell r="J6484">
            <v>49.9</v>
          </cell>
          <cell r="K6484">
            <v>25.18</v>
          </cell>
          <cell r="M6484">
            <v>139.9</v>
          </cell>
        </row>
        <row r="6485">
          <cell r="D6485" t="str">
            <v>IANDÊ</v>
          </cell>
          <cell r="E6485">
            <v>44439</v>
          </cell>
          <cell r="J6485">
            <v>345</v>
          </cell>
          <cell r="K6485">
            <v>89.91</v>
          </cell>
          <cell r="M6485">
            <v>499.5</v>
          </cell>
        </row>
        <row r="6486">
          <cell r="D6486" t="str">
            <v>IANDÊ</v>
          </cell>
          <cell r="E6486">
            <v>44439</v>
          </cell>
          <cell r="J6486">
            <v>58.199999999999996</v>
          </cell>
          <cell r="K6486">
            <v>26.9499</v>
          </cell>
          <cell r="M6486">
            <v>149.69999999999999</v>
          </cell>
        </row>
        <row r="6487">
          <cell r="D6487" t="str">
            <v>IANDÊ</v>
          </cell>
          <cell r="E6487">
            <v>44439</v>
          </cell>
          <cell r="J6487">
            <v>132</v>
          </cell>
          <cell r="K6487">
            <v>43.19</v>
          </cell>
          <cell r="M6487">
            <v>239.06</v>
          </cell>
        </row>
        <row r="6488">
          <cell r="D6488" t="str">
            <v>IANDÊ</v>
          </cell>
          <cell r="E6488">
            <v>44439</v>
          </cell>
          <cell r="J6488">
            <v>59.9</v>
          </cell>
          <cell r="K6488">
            <v>26.98</v>
          </cell>
          <cell r="M6488">
            <v>149.9</v>
          </cell>
        </row>
        <row r="6489">
          <cell r="D6489" t="str">
            <v>IANDÊ</v>
          </cell>
          <cell r="E6489">
            <v>44439</v>
          </cell>
          <cell r="J6489">
            <v>54.9</v>
          </cell>
          <cell r="K6489">
            <v>29.06</v>
          </cell>
          <cell r="M6489">
            <v>146.93</v>
          </cell>
        </row>
        <row r="6490">
          <cell r="D6490" t="str">
            <v>IANDÊ</v>
          </cell>
          <cell r="E6490">
            <v>44439</v>
          </cell>
          <cell r="J6490">
            <v>53.1</v>
          </cell>
          <cell r="K6490">
            <v>25.18</v>
          </cell>
          <cell r="M6490">
            <v>139.9</v>
          </cell>
        </row>
        <row r="6491">
          <cell r="D6491" t="str">
            <v>IANDÊ</v>
          </cell>
          <cell r="E6491">
            <v>44439</v>
          </cell>
          <cell r="J6491">
            <v>53.1</v>
          </cell>
          <cell r="K6491">
            <v>25.18</v>
          </cell>
          <cell r="M6491">
            <v>139.9</v>
          </cell>
        </row>
        <row r="6492">
          <cell r="D6492" t="str">
            <v>IANDÊ</v>
          </cell>
          <cell r="E6492">
            <v>44439</v>
          </cell>
          <cell r="J6492">
            <v>58.9</v>
          </cell>
          <cell r="K6492">
            <v>28.71</v>
          </cell>
          <cell r="M6492">
            <v>149.22999999999999</v>
          </cell>
        </row>
        <row r="6493">
          <cell r="D6493" t="str">
            <v>IANDÊ</v>
          </cell>
          <cell r="E6493">
            <v>44439</v>
          </cell>
          <cell r="J6493">
            <v>72.900000000000006</v>
          </cell>
          <cell r="K6493">
            <v>29.8</v>
          </cell>
          <cell r="M6493">
            <v>163.91</v>
          </cell>
        </row>
        <row r="6494">
          <cell r="D6494" t="str">
            <v>IANDÊ</v>
          </cell>
          <cell r="E6494">
            <v>44439</v>
          </cell>
          <cell r="J6494">
            <v>65.8</v>
          </cell>
          <cell r="K6494">
            <v>28.019599999999997</v>
          </cell>
          <cell r="M6494">
            <v>154.70000000000002</v>
          </cell>
        </row>
        <row r="6495">
          <cell r="D6495" t="str">
            <v>IANDÊ</v>
          </cell>
          <cell r="E6495">
            <v>44439</v>
          </cell>
          <cell r="J6495">
            <v>54.9</v>
          </cell>
          <cell r="K6495">
            <v>25.18</v>
          </cell>
          <cell r="M6495">
            <v>139.9</v>
          </cell>
        </row>
        <row r="6496">
          <cell r="D6496" t="str">
            <v>IANDÊ</v>
          </cell>
          <cell r="E6496">
            <v>44439</v>
          </cell>
          <cell r="J6496">
            <v>54.9</v>
          </cell>
          <cell r="K6496">
            <v>25.18</v>
          </cell>
          <cell r="M6496">
            <v>139.9</v>
          </cell>
        </row>
        <row r="6497">
          <cell r="D6497" t="str">
            <v>IANDÊ</v>
          </cell>
          <cell r="E6497">
            <v>44439</v>
          </cell>
          <cell r="J6497">
            <v>55</v>
          </cell>
          <cell r="K6497">
            <v>25.18</v>
          </cell>
          <cell r="M6497">
            <v>139.9</v>
          </cell>
        </row>
        <row r="6498">
          <cell r="D6498" t="str">
            <v>IANDÊ</v>
          </cell>
          <cell r="E6498">
            <v>44439</v>
          </cell>
          <cell r="J6498">
            <v>55</v>
          </cell>
          <cell r="K6498">
            <v>25.18</v>
          </cell>
          <cell r="M6498">
            <v>139.9</v>
          </cell>
        </row>
        <row r="6499">
          <cell r="D6499" t="str">
            <v>IANDÊ</v>
          </cell>
          <cell r="E6499">
            <v>44439</v>
          </cell>
          <cell r="J6499">
            <v>55</v>
          </cell>
          <cell r="K6499">
            <v>25.18</v>
          </cell>
          <cell r="M6499">
            <v>139.9</v>
          </cell>
        </row>
        <row r="6500">
          <cell r="D6500" t="str">
            <v>IANDÊ</v>
          </cell>
          <cell r="E6500">
            <v>44439</v>
          </cell>
          <cell r="J6500">
            <v>113.8</v>
          </cell>
          <cell r="K6500">
            <v>65.69</v>
          </cell>
          <cell r="M6500">
            <v>239.06</v>
          </cell>
        </row>
        <row r="6501">
          <cell r="D6501" t="str">
            <v>IANDÊ</v>
          </cell>
          <cell r="E6501">
            <v>44439</v>
          </cell>
          <cell r="J6501">
            <v>145.80000000000001</v>
          </cell>
          <cell r="K6501">
            <v>45</v>
          </cell>
          <cell r="M6501">
            <v>250</v>
          </cell>
        </row>
        <row r="6502">
          <cell r="D6502" t="str">
            <v>IANDÊ</v>
          </cell>
          <cell r="E6502">
            <v>44439</v>
          </cell>
          <cell r="J6502">
            <v>63.9</v>
          </cell>
          <cell r="K6502">
            <v>26.98</v>
          </cell>
          <cell r="M6502">
            <v>149.9</v>
          </cell>
        </row>
        <row r="6503">
          <cell r="D6503" t="str">
            <v>IANDÊ</v>
          </cell>
          <cell r="E6503">
            <v>44439</v>
          </cell>
          <cell r="J6503">
            <v>36</v>
          </cell>
          <cell r="K6503">
            <v>20.68</v>
          </cell>
          <cell r="M6503">
            <v>114.72</v>
          </cell>
        </row>
        <row r="6504">
          <cell r="D6504" t="str">
            <v>IANDÊ</v>
          </cell>
          <cell r="E6504">
            <v>44439</v>
          </cell>
          <cell r="J6504">
            <v>149.69999999999999</v>
          </cell>
          <cell r="K6504">
            <v>46.05</v>
          </cell>
          <cell r="M6504">
            <v>253.35000000000002</v>
          </cell>
        </row>
        <row r="6505">
          <cell r="D6505" t="str">
            <v>IANDÊ</v>
          </cell>
          <cell r="E6505">
            <v>44439</v>
          </cell>
          <cell r="J6505">
            <v>57.56</v>
          </cell>
          <cell r="K6505">
            <v>25.18</v>
          </cell>
          <cell r="M6505">
            <v>139.9</v>
          </cell>
        </row>
        <row r="6506">
          <cell r="D6506" t="str">
            <v>IANDÊ</v>
          </cell>
          <cell r="E6506">
            <v>44439</v>
          </cell>
          <cell r="J6506">
            <v>51.21</v>
          </cell>
          <cell r="K6506">
            <v>23.38</v>
          </cell>
          <cell r="M6506">
            <v>129.9</v>
          </cell>
        </row>
        <row r="6507">
          <cell r="D6507" t="str">
            <v>IANDÊ</v>
          </cell>
          <cell r="E6507">
            <v>44439</v>
          </cell>
          <cell r="J6507">
            <v>74.900000000000006</v>
          </cell>
          <cell r="K6507">
            <v>27.73</v>
          </cell>
          <cell r="M6507">
            <v>153.32</v>
          </cell>
        </row>
        <row r="6508">
          <cell r="D6508" t="str">
            <v>IANDÊ</v>
          </cell>
          <cell r="E6508">
            <v>44439</v>
          </cell>
          <cell r="J6508">
            <v>52.9</v>
          </cell>
          <cell r="K6508">
            <v>22.66</v>
          </cell>
          <cell r="M6508">
            <v>125.91</v>
          </cell>
        </row>
        <row r="6509">
          <cell r="D6509" t="str">
            <v>IANDÊ</v>
          </cell>
          <cell r="E6509">
            <v>44439</v>
          </cell>
          <cell r="J6509">
            <v>49.8</v>
          </cell>
          <cell r="K6509">
            <v>21.56</v>
          </cell>
          <cell r="M6509">
            <v>119.8</v>
          </cell>
        </row>
        <row r="6510">
          <cell r="D6510" t="str">
            <v>IANDÊ</v>
          </cell>
          <cell r="E6510">
            <v>44439</v>
          </cell>
          <cell r="J6510">
            <v>61.1</v>
          </cell>
          <cell r="K6510">
            <v>24.520600000000002</v>
          </cell>
          <cell r="M6510">
            <v>133.63999999999999</v>
          </cell>
        </row>
        <row r="6511">
          <cell r="D6511" t="str">
            <v>IANDÊ</v>
          </cell>
          <cell r="E6511">
            <v>44439</v>
          </cell>
          <cell r="J6511">
            <v>66.900000000000006</v>
          </cell>
          <cell r="K6511">
            <v>26.63</v>
          </cell>
          <cell r="M6511">
            <v>141.02000000000001</v>
          </cell>
        </row>
        <row r="6512">
          <cell r="D6512" t="str">
            <v>IANDÊ</v>
          </cell>
          <cell r="E6512">
            <v>44439</v>
          </cell>
          <cell r="J6512">
            <v>50.9</v>
          </cell>
          <cell r="K6512">
            <v>21.58</v>
          </cell>
          <cell r="M6512">
            <v>119.9</v>
          </cell>
        </row>
        <row r="6513">
          <cell r="D6513" t="str">
            <v>IANDÊ</v>
          </cell>
          <cell r="E6513">
            <v>44439</v>
          </cell>
          <cell r="J6513">
            <v>44.95</v>
          </cell>
          <cell r="K6513">
            <v>20.22</v>
          </cell>
          <cell r="M6513">
            <v>112.15</v>
          </cell>
        </row>
        <row r="6514">
          <cell r="D6514" t="str">
            <v>IANDÊ</v>
          </cell>
          <cell r="E6514">
            <v>44439</v>
          </cell>
          <cell r="J6514">
            <v>35.700000000000003</v>
          </cell>
          <cell r="K6514">
            <v>17.98</v>
          </cell>
          <cell r="M6514">
            <v>99.9</v>
          </cell>
        </row>
        <row r="6515">
          <cell r="D6515" t="str">
            <v>IANDÊ</v>
          </cell>
          <cell r="E6515">
            <v>44439</v>
          </cell>
          <cell r="J6515">
            <v>69</v>
          </cell>
          <cell r="K6515">
            <v>25.18</v>
          </cell>
          <cell r="M6515">
            <v>139.9</v>
          </cell>
        </row>
        <row r="6516">
          <cell r="D6516" t="str">
            <v>IANDÊ</v>
          </cell>
          <cell r="E6516">
            <v>44439</v>
          </cell>
          <cell r="J6516">
            <v>101.8</v>
          </cell>
          <cell r="K6516">
            <v>32.36</v>
          </cell>
          <cell r="M6516">
            <v>179.8</v>
          </cell>
        </row>
        <row r="6517">
          <cell r="D6517" t="str">
            <v>IANDÊ</v>
          </cell>
          <cell r="E6517">
            <v>44439</v>
          </cell>
          <cell r="J6517">
            <v>56.9</v>
          </cell>
          <cell r="K6517">
            <v>22.5</v>
          </cell>
          <cell r="M6517">
            <v>125</v>
          </cell>
        </row>
        <row r="6518">
          <cell r="D6518" t="str">
            <v>IANDÊ</v>
          </cell>
          <cell r="E6518">
            <v>44439</v>
          </cell>
          <cell r="J6518">
            <v>71.699999999999989</v>
          </cell>
          <cell r="K6518">
            <v>25.899900000000002</v>
          </cell>
          <cell r="M6518">
            <v>143.19</v>
          </cell>
        </row>
        <row r="6519">
          <cell r="D6519" t="str">
            <v>IANDÊ</v>
          </cell>
          <cell r="E6519">
            <v>44439</v>
          </cell>
          <cell r="J6519">
            <v>29.55</v>
          </cell>
          <cell r="K6519">
            <v>16.18</v>
          </cell>
          <cell r="M6519">
            <v>89.95</v>
          </cell>
        </row>
        <row r="6520">
          <cell r="D6520" t="str">
            <v>IANDÊ</v>
          </cell>
          <cell r="E6520">
            <v>44439</v>
          </cell>
          <cell r="J6520">
            <v>51.21</v>
          </cell>
          <cell r="K6520">
            <v>21.19</v>
          </cell>
          <cell r="M6520">
            <v>116.45</v>
          </cell>
        </row>
        <row r="6521">
          <cell r="D6521" t="str">
            <v>IANDÊ</v>
          </cell>
          <cell r="E6521">
            <v>44439</v>
          </cell>
          <cell r="J6521">
            <v>50</v>
          </cell>
          <cell r="K6521">
            <v>20.63</v>
          </cell>
          <cell r="M6521">
            <v>114.36</v>
          </cell>
        </row>
        <row r="6522">
          <cell r="D6522" t="str">
            <v>IANDÊ</v>
          </cell>
          <cell r="E6522">
            <v>44439</v>
          </cell>
          <cell r="J6522">
            <v>38.799999999999997</v>
          </cell>
          <cell r="K6522">
            <v>17.96</v>
          </cell>
          <cell r="M6522">
            <v>99.8</v>
          </cell>
        </row>
        <row r="6523">
          <cell r="D6523" t="str">
            <v>IANDÊ</v>
          </cell>
          <cell r="E6523">
            <v>44439</v>
          </cell>
          <cell r="J6523">
            <v>38.799999999999997</v>
          </cell>
          <cell r="K6523">
            <v>17.96</v>
          </cell>
          <cell r="M6523">
            <v>99.8</v>
          </cell>
        </row>
        <row r="6524">
          <cell r="D6524" t="str">
            <v>IANDÊ</v>
          </cell>
          <cell r="E6524">
            <v>44439</v>
          </cell>
          <cell r="J6524">
            <v>30.9</v>
          </cell>
          <cell r="K6524">
            <v>16.18</v>
          </cell>
          <cell r="M6524">
            <v>89.9</v>
          </cell>
        </row>
        <row r="6525">
          <cell r="D6525" t="str">
            <v>IANDÊ</v>
          </cell>
          <cell r="E6525">
            <v>44439</v>
          </cell>
          <cell r="J6525">
            <v>105.88</v>
          </cell>
          <cell r="K6525">
            <v>32.36</v>
          </cell>
          <cell r="M6525">
            <v>179.8</v>
          </cell>
        </row>
        <row r="6526">
          <cell r="D6526" t="str">
            <v>IANDÊ</v>
          </cell>
          <cell r="E6526">
            <v>44439</v>
          </cell>
          <cell r="J6526">
            <v>52.15</v>
          </cell>
          <cell r="K6526">
            <v>20.83</v>
          </cell>
          <cell r="M6526">
            <v>113.98</v>
          </cell>
        </row>
        <row r="6527">
          <cell r="D6527" t="str">
            <v>IANDÊ</v>
          </cell>
          <cell r="E6527">
            <v>44439</v>
          </cell>
          <cell r="J6527">
            <v>51.96</v>
          </cell>
          <cell r="K6527">
            <v>20.63</v>
          </cell>
          <cell r="M6527">
            <v>112.57</v>
          </cell>
        </row>
        <row r="6528">
          <cell r="D6528" t="str">
            <v>IANDÊ</v>
          </cell>
          <cell r="E6528">
            <v>44439</v>
          </cell>
          <cell r="J6528">
            <v>42</v>
          </cell>
          <cell r="K6528">
            <v>17.98</v>
          </cell>
          <cell r="M6528">
            <v>99.9</v>
          </cell>
        </row>
        <row r="6529">
          <cell r="D6529" t="str">
            <v>IANDÊ</v>
          </cell>
          <cell r="E6529">
            <v>44439</v>
          </cell>
          <cell r="J6529">
            <v>69</v>
          </cell>
          <cell r="K6529">
            <v>24.25</v>
          </cell>
          <cell r="M6529">
            <v>132.85</v>
          </cell>
        </row>
        <row r="6530">
          <cell r="D6530" t="str">
            <v>IANDÊ</v>
          </cell>
          <cell r="E6530">
            <v>44439</v>
          </cell>
          <cell r="J6530">
            <v>42.9</v>
          </cell>
          <cell r="K6530">
            <v>17.98</v>
          </cell>
          <cell r="M6530">
            <v>99.9</v>
          </cell>
        </row>
        <row r="6531">
          <cell r="D6531" t="str">
            <v>IANDÊ</v>
          </cell>
          <cell r="E6531">
            <v>44439</v>
          </cell>
          <cell r="J6531">
            <v>42.9</v>
          </cell>
          <cell r="K6531">
            <v>17.98</v>
          </cell>
          <cell r="M6531">
            <v>99.9</v>
          </cell>
        </row>
        <row r="6532">
          <cell r="D6532" t="str">
            <v>IANDÊ</v>
          </cell>
          <cell r="E6532">
            <v>44439</v>
          </cell>
          <cell r="J6532">
            <v>64.900000000000006</v>
          </cell>
          <cell r="K6532">
            <v>22.96</v>
          </cell>
          <cell r="M6532">
            <v>126.35</v>
          </cell>
        </row>
        <row r="6533">
          <cell r="D6533" t="str">
            <v>IANDÊ</v>
          </cell>
          <cell r="E6533">
            <v>44439</v>
          </cell>
          <cell r="J6533">
            <v>44</v>
          </cell>
          <cell r="K6533">
            <v>17.96</v>
          </cell>
          <cell r="M6533">
            <v>99.8</v>
          </cell>
        </row>
        <row r="6534">
          <cell r="D6534" t="str">
            <v>IANDÊ</v>
          </cell>
          <cell r="E6534">
            <v>44439</v>
          </cell>
          <cell r="J6534">
            <v>35.9</v>
          </cell>
          <cell r="K6534">
            <v>16.18</v>
          </cell>
          <cell r="M6534">
            <v>89.9</v>
          </cell>
        </row>
        <row r="6535">
          <cell r="D6535" t="str">
            <v>IANDÊ</v>
          </cell>
          <cell r="E6535">
            <v>44439</v>
          </cell>
          <cell r="J6535">
            <v>52.9</v>
          </cell>
          <cell r="K6535">
            <v>19.78</v>
          </cell>
          <cell r="M6535">
            <v>109.9</v>
          </cell>
        </row>
        <row r="6536">
          <cell r="D6536" t="str">
            <v>IANDÊ</v>
          </cell>
          <cell r="E6536">
            <v>44439</v>
          </cell>
          <cell r="J6536">
            <v>50</v>
          </cell>
          <cell r="K6536">
            <v>18.989999999999998</v>
          </cell>
          <cell r="M6536">
            <v>105.51</v>
          </cell>
        </row>
        <row r="6537">
          <cell r="D6537" t="str">
            <v>IANDÊ</v>
          </cell>
          <cell r="E6537">
            <v>44439</v>
          </cell>
          <cell r="J6537">
            <v>66</v>
          </cell>
          <cell r="K6537">
            <v>22.5</v>
          </cell>
          <cell r="M6537">
            <v>125</v>
          </cell>
        </row>
        <row r="6538">
          <cell r="D6538" t="str">
            <v>IANDÊ</v>
          </cell>
          <cell r="E6538">
            <v>44439</v>
          </cell>
          <cell r="J6538">
            <v>113.8</v>
          </cell>
          <cell r="K6538">
            <v>33.200000000000003</v>
          </cell>
          <cell r="M6538">
            <v>183.06</v>
          </cell>
        </row>
        <row r="6539">
          <cell r="D6539" t="str">
            <v>IANDÊ</v>
          </cell>
          <cell r="E6539">
            <v>44439</v>
          </cell>
          <cell r="J6539">
            <v>29.9</v>
          </cell>
          <cell r="K6539">
            <v>14.38</v>
          </cell>
          <cell r="M6539">
            <v>79.900000000000006</v>
          </cell>
        </row>
        <row r="6540">
          <cell r="D6540" t="str">
            <v>IANDÊ</v>
          </cell>
          <cell r="E6540">
            <v>44439</v>
          </cell>
          <cell r="J6540">
            <v>30</v>
          </cell>
          <cell r="K6540">
            <v>14.38</v>
          </cell>
          <cell r="M6540">
            <v>79.900000000000006</v>
          </cell>
        </row>
        <row r="6541">
          <cell r="D6541" t="str">
            <v>IANDÊ</v>
          </cell>
          <cell r="E6541">
            <v>44439</v>
          </cell>
          <cell r="J6541">
            <v>39.9</v>
          </cell>
          <cell r="K6541">
            <v>16.66</v>
          </cell>
          <cell r="M6541">
            <v>92</v>
          </cell>
        </row>
        <row r="6542">
          <cell r="D6542" t="str">
            <v>IANDÊ</v>
          </cell>
          <cell r="E6542">
            <v>44439</v>
          </cell>
          <cell r="J6542">
            <v>30</v>
          </cell>
          <cell r="K6542">
            <v>14.32</v>
          </cell>
          <cell r="M6542">
            <v>79.599999999999994</v>
          </cell>
        </row>
        <row r="6543">
          <cell r="D6543" t="str">
            <v>IANDÊ</v>
          </cell>
          <cell r="E6543">
            <v>44439</v>
          </cell>
          <cell r="J6543">
            <v>47.21</v>
          </cell>
          <cell r="K6543">
            <v>17.98</v>
          </cell>
          <cell r="M6543">
            <v>99.9</v>
          </cell>
        </row>
        <row r="6544">
          <cell r="D6544" t="str">
            <v>IANDÊ</v>
          </cell>
          <cell r="E6544">
            <v>44439</v>
          </cell>
          <cell r="J6544">
            <v>31.5</v>
          </cell>
          <cell r="K6544">
            <v>14.38</v>
          </cell>
          <cell r="M6544">
            <v>79.900000000000006</v>
          </cell>
        </row>
        <row r="6545">
          <cell r="D6545" t="str">
            <v>IANDÊ</v>
          </cell>
          <cell r="E6545">
            <v>44439</v>
          </cell>
          <cell r="J6545">
            <v>39.9</v>
          </cell>
          <cell r="K6545">
            <v>16.18</v>
          </cell>
          <cell r="M6545">
            <v>89.9</v>
          </cell>
        </row>
        <row r="6546">
          <cell r="D6546" t="str">
            <v>IANDÊ</v>
          </cell>
          <cell r="E6546">
            <v>44439</v>
          </cell>
          <cell r="J6546">
            <v>39.9</v>
          </cell>
          <cell r="K6546">
            <v>16.18</v>
          </cell>
          <cell r="M6546">
            <v>89.9</v>
          </cell>
        </row>
        <row r="6547">
          <cell r="D6547" t="str">
            <v>IANDÊ</v>
          </cell>
          <cell r="E6547">
            <v>44439</v>
          </cell>
          <cell r="J6547">
            <v>39.9</v>
          </cell>
          <cell r="K6547">
            <v>16.18</v>
          </cell>
          <cell r="M6547">
            <v>89.9</v>
          </cell>
        </row>
        <row r="6548">
          <cell r="D6548" t="str">
            <v>IANDÊ</v>
          </cell>
          <cell r="E6548">
            <v>44439</v>
          </cell>
          <cell r="J6548">
            <v>40</v>
          </cell>
          <cell r="K6548">
            <v>16.18</v>
          </cell>
          <cell r="M6548">
            <v>89.9</v>
          </cell>
        </row>
        <row r="6549">
          <cell r="D6549" t="str">
            <v>IANDÊ</v>
          </cell>
          <cell r="E6549">
            <v>44439</v>
          </cell>
          <cell r="J6549">
            <v>32.799999999999997</v>
          </cell>
          <cell r="K6549">
            <v>14.36</v>
          </cell>
          <cell r="M6549">
            <v>79.8</v>
          </cell>
        </row>
        <row r="6550">
          <cell r="D6550" t="str">
            <v>IANDÊ</v>
          </cell>
          <cell r="E6550">
            <v>44439</v>
          </cell>
          <cell r="J6550">
            <v>24.9</v>
          </cell>
          <cell r="K6550">
            <v>12.58</v>
          </cell>
          <cell r="M6550">
            <v>69.900000000000006</v>
          </cell>
        </row>
        <row r="6551">
          <cell r="D6551" t="str">
            <v>IANDÊ</v>
          </cell>
          <cell r="E6551">
            <v>44439</v>
          </cell>
          <cell r="J6551">
            <v>42</v>
          </cell>
          <cell r="K6551">
            <v>16.18</v>
          </cell>
          <cell r="M6551">
            <v>89.95</v>
          </cell>
        </row>
        <row r="6552">
          <cell r="D6552" t="str">
            <v>IANDÊ</v>
          </cell>
          <cell r="E6552">
            <v>44439</v>
          </cell>
          <cell r="J6552">
            <v>34.1</v>
          </cell>
          <cell r="K6552">
            <v>14.4</v>
          </cell>
          <cell r="M6552">
            <v>79.989999999999995</v>
          </cell>
        </row>
        <row r="6553">
          <cell r="D6553" t="str">
            <v>IANDÊ</v>
          </cell>
          <cell r="E6553">
            <v>44439</v>
          </cell>
          <cell r="J6553">
            <v>35</v>
          </cell>
          <cell r="K6553">
            <v>14.71</v>
          </cell>
          <cell r="M6553">
            <v>80.900000000000006</v>
          </cell>
        </row>
        <row r="6554">
          <cell r="D6554" t="str">
            <v>IANDÊ</v>
          </cell>
          <cell r="E6554">
            <v>44439</v>
          </cell>
          <cell r="J6554">
            <v>43</v>
          </cell>
          <cell r="K6554">
            <v>16.18</v>
          </cell>
          <cell r="M6554">
            <v>89.9</v>
          </cell>
        </row>
        <row r="6555">
          <cell r="D6555" t="str">
            <v>IANDÊ</v>
          </cell>
          <cell r="E6555">
            <v>44439</v>
          </cell>
          <cell r="J6555">
            <v>26.9</v>
          </cell>
          <cell r="K6555">
            <v>12.6</v>
          </cell>
          <cell r="M6555">
            <v>69.989999999999995</v>
          </cell>
        </row>
        <row r="6556">
          <cell r="D6556" t="str">
            <v>IANDÊ</v>
          </cell>
          <cell r="E6556">
            <v>44439</v>
          </cell>
          <cell r="J6556">
            <v>35</v>
          </cell>
          <cell r="K6556">
            <v>14.36</v>
          </cell>
          <cell r="M6556">
            <v>79.8</v>
          </cell>
        </row>
        <row r="6557">
          <cell r="D6557" t="str">
            <v>IANDÊ</v>
          </cell>
          <cell r="E6557">
            <v>44439</v>
          </cell>
          <cell r="J6557">
            <v>35</v>
          </cell>
          <cell r="K6557">
            <v>14.36</v>
          </cell>
          <cell r="M6557">
            <v>79.8</v>
          </cell>
        </row>
        <row r="6558">
          <cell r="D6558" t="str">
            <v>IANDÊ</v>
          </cell>
          <cell r="E6558">
            <v>44439</v>
          </cell>
          <cell r="J6558">
            <v>35</v>
          </cell>
          <cell r="K6558">
            <v>14.36</v>
          </cell>
          <cell r="M6558">
            <v>79.8</v>
          </cell>
        </row>
        <row r="6559">
          <cell r="D6559" t="str">
            <v>IANDÊ</v>
          </cell>
          <cell r="E6559">
            <v>44439</v>
          </cell>
          <cell r="J6559">
            <v>72.900000000000006</v>
          </cell>
          <cell r="K6559">
            <v>22.5</v>
          </cell>
          <cell r="M6559">
            <v>125</v>
          </cell>
        </row>
        <row r="6560">
          <cell r="D6560" t="str">
            <v>IANDÊ</v>
          </cell>
          <cell r="E6560">
            <v>44439</v>
          </cell>
          <cell r="J6560">
            <v>72.900000000000006</v>
          </cell>
          <cell r="K6560">
            <v>22.5</v>
          </cell>
          <cell r="M6560">
            <v>125</v>
          </cell>
        </row>
        <row r="6561">
          <cell r="D6561" t="str">
            <v>IANDÊ</v>
          </cell>
          <cell r="E6561">
            <v>44439</v>
          </cell>
          <cell r="J6561">
            <v>72.900000000000006</v>
          </cell>
          <cell r="K6561">
            <v>22.5</v>
          </cell>
          <cell r="M6561">
            <v>125</v>
          </cell>
        </row>
        <row r="6562">
          <cell r="D6562" t="str">
            <v>IANDÊ</v>
          </cell>
          <cell r="E6562">
            <v>44439</v>
          </cell>
          <cell r="J6562">
            <v>28</v>
          </cell>
          <cell r="K6562">
            <v>12.58</v>
          </cell>
          <cell r="M6562">
            <v>69.900000000000006</v>
          </cell>
        </row>
        <row r="6563">
          <cell r="D6563" t="str">
            <v>IANDÊ</v>
          </cell>
          <cell r="E6563">
            <v>44439</v>
          </cell>
          <cell r="J6563">
            <v>19.899999999999999</v>
          </cell>
          <cell r="K6563">
            <v>10.78</v>
          </cell>
          <cell r="M6563">
            <v>59.9</v>
          </cell>
        </row>
        <row r="6564">
          <cell r="D6564" t="str">
            <v>IANDÊ</v>
          </cell>
          <cell r="E6564">
            <v>44439</v>
          </cell>
          <cell r="J6564">
            <v>44</v>
          </cell>
          <cell r="K6564">
            <v>16.239999999999998</v>
          </cell>
          <cell r="M6564">
            <v>89.19</v>
          </cell>
        </row>
        <row r="6565">
          <cell r="D6565" t="str">
            <v>IANDÊ</v>
          </cell>
          <cell r="E6565">
            <v>44439</v>
          </cell>
          <cell r="J6565">
            <v>29.9</v>
          </cell>
          <cell r="K6565">
            <v>13.06</v>
          </cell>
          <cell r="M6565">
            <v>71.790000000000006</v>
          </cell>
        </row>
        <row r="6566">
          <cell r="D6566" t="str">
            <v>IANDÊ</v>
          </cell>
          <cell r="E6566">
            <v>44439</v>
          </cell>
          <cell r="J6566">
            <v>47.8</v>
          </cell>
          <cell r="K6566">
            <v>16.920000000000002</v>
          </cell>
          <cell r="M6566">
            <v>93.28</v>
          </cell>
        </row>
        <row r="6567">
          <cell r="D6567" t="str">
            <v>IANDÊ</v>
          </cell>
          <cell r="E6567">
            <v>44439</v>
          </cell>
          <cell r="J6567">
            <v>113.82</v>
          </cell>
          <cell r="K6567">
            <v>31.2</v>
          </cell>
          <cell r="M6567">
            <v>172.88</v>
          </cell>
        </row>
        <row r="6568">
          <cell r="D6568" t="str">
            <v>IANDÊ</v>
          </cell>
          <cell r="E6568">
            <v>44439</v>
          </cell>
          <cell r="J6568">
            <v>29.9</v>
          </cell>
          <cell r="K6568">
            <v>12.58</v>
          </cell>
          <cell r="M6568">
            <v>69.900000000000006</v>
          </cell>
        </row>
        <row r="6569">
          <cell r="D6569" t="str">
            <v>IANDÊ</v>
          </cell>
          <cell r="E6569">
            <v>44439</v>
          </cell>
          <cell r="J6569">
            <v>22.66</v>
          </cell>
          <cell r="K6569">
            <v>10.78</v>
          </cell>
          <cell r="M6569">
            <v>59.9</v>
          </cell>
        </row>
        <row r="6570">
          <cell r="D6570" t="str">
            <v>IANDÊ</v>
          </cell>
          <cell r="E6570">
            <v>44439</v>
          </cell>
          <cell r="J6570">
            <v>69.900000000000006</v>
          </cell>
          <cell r="K6570">
            <v>21.18</v>
          </cell>
          <cell r="M6570">
            <v>117.16</v>
          </cell>
        </row>
        <row r="6571">
          <cell r="D6571" t="str">
            <v>IANDÊ</v>
          </cell>
          <cell r="E6571">
            <v>44439</v>
          </cell>
          <cell r="J6571">
            <v>15.2</v>
          </cell>
          <cell r="K6571">
            <v>8.98</v>
          </cell>
          <cell r="M6571">
            <v>49.9</v>
          </cell>
        </row>
        <row r="6572">
          <cell r="D6572" t="str">
            <v>IANDÊ</v>
          </cell>
          <cell r="E6572">
            <v>44439</v>
          </cell>
          <cell r="J6572">
            <v>55</v>
          </cell>
          <cell r="K6572">
            <v>48.52</v>
          </cell>
          <cell r="M6572">
            <v>128.85</v>
          </cell>
        </row>
        <row r="6573">
          <cell r="D6573" t="str">
            <v>IANDÊ</v>
          </cell>
          <cell r="E6573">
            <v>44439</v>
          </cell>
          <cell r="J6573">
            <v>66</v>
          </cell>
          <cell r="K6573">
            <v>20.32</v>
          </cell>
          <cell r="M6573">
            <v>111.61</v>
          </cell>
        </row>
        <row r="6574">
          <cell r="D6574" t="str">
            <v>IANDÊ</v>
          </cell>
          <cell r="E6574">
            <v>44439</v>
          </cell>
          <cell r="J6574">
            <v>23.9</v>
          </cell>
          <cell r="K6574">
            <v>10.78</v>
          </cell>
          <cell r="M6574">
            <v>59.9</v>
          </cell>
        </row>
        <row r="6575">
          <cell r="D6575" t="str">
            <v>IANDÊ</v>
          </cell>
          <cell r="E6575">
            <v>44439</v>
          </cell>
          <cell r="J6575">
            <v>26.4</v>
          </cell>
          <cell r="K6575">
            <v>18.899999999999999</v>
          </cell>
          <cell r="M6575">
            <v>70</v>
          </cell>
        </row>
        <row r="6576">
          <cell r="D6576" t="str">
            <v>IANDÊ</v>
          </cell>
          <cell r="E6576">
            <v>44439</v>
          </cell>
          <cell r="J6576">
            <v>49.3</v>
          </cell>
          <cell r="K6576">
            <v>16.18</v>
          </cell>
          <cell r="M6576">
            <v>89.9</v>
          </cell>
        </row>
        <row r="6577">
          <cell r="D6577" t="str">
            <v>IANDÊ</v>
          </cell>
          <cell r="E6577">
            <v>44439</v>
          </cell>
          <cell r="J6577">
            <v>54.9</v>
          </cell>
          <cell r="K6577">
            <v>17.66</v>
          </cell>
          <cell r="M6577">
            <v>96.7</v>
          </cell>
        </row>
        <row r="6578">
          <cell r="D6578" t="str">
            <v>IANDÊ</v>
          </cell>
          <cell r="E6578">
            <v>44439</v>
          </cell>
          <cell r="J6578">
            <v>14.52</v>
          </cell>
          <cell r="K6578">
            <v>8.4600000000000009</v>
          </cell>
          <cell r="M6578">
            <v>47</v>
          </cell>
        </row>
        <row r="6579">
          <cell r="D6579" t="str">
            <v>IANDÊ</v>
          </cell>
          <cell r="E6579">
            <v>44439</v>
          </cell>
          <cell r="J6579">
            <v>19.8</v>
          </cell>
          <cell r="K6579">
            <v>9.5</v>
          </cell>
          <cell r="M6579">
            <v>52.79</v>
          </cell>
        </row>
        <row r="6580">
          <cell r="D6580" t="str">
            <v>IANDÊ</v>
          </cell>
          <cell r="E6580">
            <v>44439</v>
          </cell>
          <cell r="J6580">
            <v>64.900000000000006</v>
          </cell>
          <cell r="K6580">
            <v>20.149999999999999</v>
          </cell>
          <cell r="M6580">
            <v>108.38</v>
          </cell>
        </row>
        <row r="6581">
          <cell r="D6581" t="str">
            <v>IANDÊ</v>
          </cell>
          <cell r="E6581">
            <v>44439</v>
          </cell>
          <cell r="J6581">
            <v>28.6</v>
          </cell>
          <cell r="K6581">
            <v>11.46</v>
          </cell>
          <cell r="M6581">
            <v>63.02</v>
          </cell>
        </row>
        <row r="6582">
          <cell r="D6582" t="str">
            <v>IANDÊ</v>
          </cell>
          <cell r="E6582">
            <v>44439</v>
          </cell>
          <cell r="J6582">
            <v>414</v>
          </cell>
          <cell r="K6582">
            <v>98.01</v>
          </cell>
          <cell r="M6582">
            <v>534.96</v>
          </cell>
        </row>
        <row r="6583">
          <cell r="D6583" t="str">
            <v>IANDÊ</v>
          </cell>
          <cell r="E6583">
            <v>44439</v>
          </cell>
          <cell r="J6583">
            <v>34</v>
          </cell>
          <cell r="K6583">
            <v>13.56</v>
          </cell>
          <cell r="M6583">
            <v>70.400000000000006</v>
          </cell>
        </row>
        <row r="6584">
          <cell r="D6584" t="str">
            <v>IANDÊ</v>
          </cell>
          <cell r="E6584">
            <v>44439</v>
          </cell>
          <cell r="J6584">
            <v>14.399999999999999</v>
          </cell>
          <cell r="K6584">
            <v>8.1000000000000014</v>
          </cell>
          <cell r="M6584">
            <v>45</v>
          </cell>
        </row>
        <row r="6585">
          <cell r="D6585" t="str">
            <v>IANDÊ</v>
          </cell>
          <cell r="E6585">
            <v>44439</v>
          </cell>
          <cell r="J6585">
            <v>34.950000000000003</v>
          </cell>
          <cell r="K6585">
            <v>12.59</v>
          </cell>
          <cell r="M6585">
            <v>69.95</v>
          </cell>
        </row>
        <row r="6586">
          <cell r="D6586" t="str">
            <v>IANDÊ</v>
          </cell>
          <cell r="E6586">
            <v>44439</v>
          </cell>
          <cell r="J6586">
            <v>173.8</v>
          </cell>
          <cell r="K6586">
            <v>43.19</v>
          </cell>
          <cell r="M6586">
            <v>239.06</v>
          </cell>
        </row>
        <row r="6587">
          <cell r="D6587" t="str">
            <v>IANDÊ</v>
          </cell>
          <cell r="E6587">
            <v>44439</v>
          </cell>
          <cell r="J6587">
            <v>47.5</v>
          </cell>
          <cell r="K6587">
            <v>15.58</v>
          </cell>
          <cell r="M6587">
            <v>85</v>
          </cell>
        </row>
        <row r="6588">
          <cell r="D6588" t="str">
            <v>IANDÊ</v>
          </cell>
          <cell r="E6588">
            <v>44439</v>
          </cell>
          <cell r="J6588">
            <v>23.9</v>
          </cell>
          <cell r="K6588">
            <v>10.08</v>
          </cell>
          <cell r="M6588">
            <v>55.72</v>
          </cell>
        </row>
        <row r="6589">
          <cell r="D6589" t="str">
            <v>IANDÊ</v>
          </cell>
          <cell r="E6589">
            <v>44439</v>
          </cell>
          <cell r="J6589">
            <v>27.72</v>
          </cell>
          <cell r="K6589">
            <v>10.78</v>
          </cell>
          <cell r="M6589">
            <v>59.9</v>
          </cell>
        </row>
        <row r="6590">
          <cell r="D6590" t="str">
            <v>IANDÊ</v>
          </cell>
          <cell r="E6590">
            <v>44439</v>
          </cell>
          <cell r="J6590">
            <v>14.399999999999999</v>
          </cell>
          <cell r="K6590">
            <v>7.86</v>
          </cell>
          <cell r="M6590">
            <v>43.53</v>
          </cell>
        </row>
        <row r="6591">
          <cell r="D6591" t="str">
            <v>IANDÊ</v>
          </cell>
          <cell r="E6591">
            <v>44439</v>
          </cell>
          <cell r="J6591">
            <v>19.899999999999999</v>
          </cell>
          <cell r="K6591">
            <v>8.98</v>
          </cell>
          <cell r="M6591">
            <v>49.9</v>
          </cell>
        </row>
        <row r="6592">
          <cell r="D6592" t="str">
            <v>IANDÊ</v>
          </cell>
          <cell r="E6592">
            <v>44439</v>
          </cell>
          <cell r="J6592">
            <v>28.6</v>
          </cell>
          <cell r="K6592">
            <v>10.76</v>
          </cell>
          <cell r="M6592">
            <v>59.8</v>
          </cell>
        </row>
        <row r="6593">
          <cell r="D6593" t="str">
            <v>IANDÊ</v>
          </cell>
          <cell r="E6593">
            <v>44439</v>
          </cell>
          <cell r="J6593">
            <v>40</v>
          </cell>
          <cell r="K6593">
            <v>13.69</v>
          </cell>
          <cell r="M6593">
            <v>73.540000000000006</v>
          </cell>
        </row>
        <row r="6594">
          <cell r="D6594" t="str">
            <v>IANDÊ</v>
          </cell>
          <cell r="E6594">
            <v>44439</v>
          </cell>
          <cell r="J6594">
            <v>12.99</v>
          </cell>
          <cell r="K6594">
            <v>7.18</v>
          </cell>
          <cell r="M6594">
            <v>39.9</v>
          </cell>
        </row>
        <row r="6595">
          <cell r="D6595" t="str">
            <v>IANDÊ</v>
          </cell>
          <cell r="E6595">
            <v>44439</v>
          </cell>
          <cell r="J6595">
            <v>13.2</v>
          </cell>
          <cell r="K6595">
            <v>7.18</v>
          </cell>
          <cell r="M6595">
            <v>39.9</v>
          </cell>
        </row>
        <row r="6596">
          <cell r="D6596" t="str">
            <v>IANDÊ</v>
          </cell>
          <cell r="E6596">
            <v>44439</v>
          </cell>
          <cell r="J6596">
            <v>27.72</v>
          </cell>
          <cell r="K6596">
            <v>10.74</v>
          </cell>
          <cell r="M6596">
            <v>57.77</v>
          </cell>
        </row>
        <row r="6597">
          <cell r="D6597" t="str">
            <v>IANDÊ</v>
          </cell>
          <cell r="E6597">
            <v>44439</v>
          </cell>
          <cell r="J6597">
            <v>22</v>
          </cell>
          <cell r="K6597">
            <v>8.98</v>
          </cell>
          <cell r="M6597">
            <v>49.9</v>
          </cell>
        </row>
        <row r="6598">
          <cell r="D6598" t="str">
            <v>IANDÊ</v>
          </cell>
          <cell r="E6598">
            <v>44439</v>
          </cell>
          <cell r="J6598">
            <v>52.9</v>
          </cell>
          <cell r="K6598">
            <v>16.03</v>
          </cell>
          <cell r="M6598">
            <v>87.7</v>
          </cell>
        </row>
        <row r="6599">
          <cell r="D6599" t="str">
            <v>IANDÊ</v>
          </cell>
          <cell r="E6599">
            <v>44439</v>
          </cell>
          <cell r="J6599">
            <v>72.900000000000006</v>
          </cell>
          <cell r="K6599">
            <v>20.32</v>
          </cell>
          <cell r="M6599">
            <v>111.61</v>
          </cell>
        </row>
        <row r="6600">
          <cell r="D6600" t="str">
            <v>IANDÊ</v>
          </cell>
          <cell r="E6600">
            <v>44439</v>
          </cell>
          <cell r="J6600">
            <v>15</v>
          </cell>
          <cell r="K6600">
            <v>7.18</v>
          </cell>
          <cell r="M6600">
            <v>39.9</v>
          </cell>
        </row>
        <row r="6601">
          <cell r="D6601" t="str">
            <v>IANDÊ</v>
          </cell>
          <cell r="E6601">
            <v>44439</v>
          </cell>
          <cell r="J6601">
            <v>15</v>
          </cell>
          <cell r="K6601">
            <v>7.16</v>
          </cell>
          <cell r="M6601">
            <v>39.799999999999997</v>
          </cell>
        </row>
        <row r="6602">
          <cell r="D6602" t="str">
            <v>IANDÊ</v>
          </cell>
          <cell r="E6602">
            <v>44439</v>
          </cell>
          <cell r="J6602">
            <v>26</v>
          </cell>
          <cell r="K6602">
            <v>9.49</v>
          </cell>
          <cell r="M6602">
            <v>52.71</v>
          </cell>
        </row>
        <row r="6603">
          <cell r="D6603" t="str">
            <v>IANDÊ</v>
          </cell>
          <cell r="E6603">
            <v>44439</v>
          </cell>
          <cell r="J6603">
            <v>17.899999999999999</v>
          </cell>
          <cell r="K6603">
            <v>7.72</v>
          </cell>
          <cell r="M6603">
            <v>42.77</v>
          </cell>
        </row>
        <row r="6604">
          <cell r="D6604" t="str">
            <v>IANDÊ</v>
          </cell>
          <cell r="E6604">
            <v>44439</v>
          </cell>
          <cell r="J6604">
            <v>23.9</v>
          </cell>
          <cell r="K6604">
            <v>8.98</v>
          </cell>
          <cell r="M6604">
            <v>49.9</v>
          </cell>
        </row>
        <row r="6605">
          <cell r="D6605" t="str">
            <v>IANDÊ</v>
          </cell>
          <cell r="E6605">
            <v>44439</v>
          </cell>
          <cell r="J6605">
            <v>15.9</v>
          </cell>
          <cell r="K6605">
            <v>7.18</v>
          </cell>
          <cell r="M6605">
            <v>39.9</v>
          </cell>
        </row>
        <row r="6606">
          <cell r="D6606" t="str">
            <v>IANDÊ</v>
          </cell>
          <cell r="E6606">
            <v>44439</v>
          </cell>
          <cell r="J6606">
            <v>16</v>
          </cell>
          <cell r="K6606">
            <v>7.16</v>
          </cell>
          <cell r="M6606">
            <v>39.799999999999997</v>
          </cell>
        </row>
        <row r="6607">
          <cell r="D6607" t="str">
            <v>IANDÊ</v>
          </cell>
          <cell r="E6607">
            <v>44439</v>
          </cell>
          <cell r="J6607">
            <v>9</v>
          </cell>
          <cell r="K6607">
            <v>5.38</v>
          </cell>
          <cell r="M6607">
            <v>29.9</v>
          </cell>
        </row>
        <row r="6608">
          <cell r="D6608" t="str">
            <v>IANDÊ</v>
          </cell>
          <cell r="E6608">
            <v>44439</v>
          </cell>
          <cell r="J6608">
            <v>47.52</v>
          </cell>
          <cell r="K6608">
            <v>13.84</v>
          </cell>
          <cell r="M6608">
            <v>76.66</v>
          </cell>
        </row>
        <row r="6609">
          <cell r="D6609" t="str">
            <v>IANDÊ</v>
          </cell>
          <cell r="E6609">
            <v>44439</v>
          </cell>
          <cell r="J6609">
            <v>9.6</v>
          </cell>
          <cell r="K6609">
            <v>5.4</v>
          </cell>
          <cell r="M6609">
            <v>30</v>
          </cell>
        </row>
        <row r="6610">
          <cell r="D6610" t="str">
            <v>IANDÊ</v>
          </cell>
          <cell r="E6610">
            <v>44439</v>
          </cell>
          <cell r="J6610">
            <v>9.6</v>
          </cell>
          <cell r="K6610">
            <v>5.4</v>
          </cell>
          <cell r="M6610">
            <v>30</v>
          </cell>
        </row>
        <row r="6611">
          <cell r="D6611" t="str">
            <v>IANDÊ</v>
          </cell>
          <cell r="E6611">
            <v>44439</v>
          </cell>
          <cell r="J6611">
            <v>13.79</v>
          </cell>
          <cell r="K6611">
            <v>6.28</v>
          </cell>
          <cell r="M6611">
            <v>34.9</v>
          </cell>
        </row>
        <row r="6612">
          <cell r="D6612" t="str">
            <v>IANDÊ</v>
          </cell>
          <cell r="E6612">
            <v>44439</v>
          </cell>
          <cell r="J6612">
            <v>15</v>
          </cell>
          <cell r="K6612">
            <v>6.6</v>
          </cell>
          <cell r="M6612">
            <v>36.35</v>
          </cell>
        </row>
        <row r="6613">
          <cell r="D6613" t="str">
            <v>IANDÊ</v>
          </cell>
          <cell r="E6613">
            <v>44439</v>
          </cell>
          <cell r="J6613">
            <v>10</v>
          </cell>
          <cell r="K6613">
            <v>5.4</v>
          </cell>
          <cell r="M6613">
            <v>30</v>
          </cell>
        </row>
        <row r="6614">
          <cell r="D6614" t="str">
            <v>IANDÊ</v>
          </cell>
          <cell r="E6614">
            <v>44439</v>
          </cell>
          <cell r="J6614">
            <v>22.38</v>
          </cell>
          <cell r="K6614">
            <v>8.08</v>
          </cell>
          <cell r="M6614">
            <v>44.91</v>
          </cell>
        </row>
        <row r="6615">
          <cell r="D6615" t="str">
            <v>IANDÊ</v>
          </cell>
          <cell r="E6615">
            <v>44439</v>
          </cell>
          <cell r="J6615">
            <v>56.9</v>
          </cell>
          <cell r="K6615">
            <v>23.54</v>
          </cell>
          <cell r="M6615">
            <v>94.24</v>
          </cell>
        </row>
        <row r="6616">
          <cell r="D6616" t="str">
            <v>IANDÊ</v>
          </cell>
          <cell r="E6616">
            <v>44439</v>
          </cell>
          <cell r="J6616">
            <v>16</v>
          </cell>
          <cell r="K6616">
            <v>6.6</v>
          </cell>
          <cell r="M6616">
            <v>36.35</v>
          </cell>
        </row>
        <row r="6617">
          <cell r="D6617" t="str">
            <v>IANDÊ</v>
          </cell>
          <cell r="E6617">
            <v>44439</v>
          </cell>
          <cell r="J6617">
            <v>19.899999999999999</v>
          </cell>
          <cell r="K6617">
            <v>7.36</v>
          </cell>
          <cell r="M6617">
            <v>40.5</v>
          </cell>
        </row>
        <row r="6618">
          <cell r="D6618" t="str">
            <v>IANDÊ</v>
          </cell>
          <cell r="E6618">
            <v>44439</v>
          </cell>
          <cell r="J6618">
            <v>9</v>
          </cell>
          <cell r="K6618">
            <v>4.8899999999999997</v>
          </cell>
          <cell r="M6618">
            <v>26.86</v>
          </cell>
        </row>
        <row r="6619">
          <cell r="D6619" t="str">
            <v>IANDÊ</v>
          </cell>
          <cell r="E6619">
            <v>44439</v>
          </cell>
          <cell r="J6619">
            <v>56.9</v>
          </cell>
          <cell r="K6619">
            <v>15.29</v>
          </cell>
          <cell r="M6619">
            <v>84.95</v>
          </cell>
        </row>
        <row r="6620">
          <cell r="D6620" t="str">
            <v>IANDÊ</v>
          </cell>
          <cell r="E6620">
            <v>44439</v>
          </cell>
          <cell r="J6620">
            <v>102.4</v>
          </cell>
          <cell r="K6620">
            <v>53.92</v>
          </cell>
          <cell r="M6620">
            <v>168.82</v>
          </cell>
        </row>
        <row r="6621">
          <cell r="D6621" t="str">
            <v>IANDÊ</v>
          </cell>
          <cell r="E6621">
            <v>44439</v>
          </cell>
          <cell r="J6621">
            <v>7.8</v>
          </cell>
          <cell r="K6621">
            <v>4.32</v>
          </cell>
          <cell r="M6621">
            <v>24</v>
          </cell>
        </row>
        <row r="6622">
          <cell r="D6622" t="str">
            <v>IANDÊ</v>
          </cell>
          <cell r="E6622">
            <v>44439</v>
          </cell>
          <cell r="J6622">
            <v>8.9</v>
          </cell>
          <cell r="K6622">
            <v>4.5199999999999996</v>
          </cell>
          <cell r="M6622">
            <v>25.03</v>
          </cell>
        </row>
        <row r="6623">
          <cell r="D6623" t="str">
            <v>IANDÊ</v>
          </cell>
          <cell r="E6623">
            <v>44439</v>
          </cell>
          <cell r="J6623">
            <v>7.26</v>
          </cell>
          <cell r="K6623">
            <v>4.0999999999999996</v>
          </cell>
          <cell r="M6623">
            <v>22.54</v>
          </cell>
        </row>
        <row r="6624">
          <cell r="D6624" t="str">
            <v>IANDÊ</v>
          </cell>
          <cell r="E6624">
            <v>44439</v>
          </cell>
          <cell r="J6624">
            <v>42</v>
          </cell>
          <cell r="K6624">
            <v>33.880000000000003</v>
          </cell>
          <cell r="M6624">
            <v>86.86</v>
          </cell>
        </row>
        <row r="6625">
          <cell r="D6625" t="str">
            <v>IANDÊ</v>
          </cell>
          <cell r="E6625">
            <v>44439</v>
          </cell>
          <cell r="J6625">
            <v>10.89</v>
          </cell>
          <cell r="K6625">
            <v>4.5</v>
          </cell>
          <cell r="M6625">
            <v>25</v>
          </cell>
        </row>
        <row r="6626">
          <cell r="D6626" t="str">
            <v>IANDÊ</v>
          </cell>
          <cell r="E6626">
            <v>44439</v>
          </cell>
          <cell r="J6626">
            <v>6.75</v>
          </cell>
          <cell r="K6626">
            <v>3.58</v>
          </cell>
          <cell r="M6626">
            <v>19.899999999999999</v>
          </cell>
        </row>
        <row r="6627">
          <cell r="D6627" t="str">
            <v>IANDÊ</v>
          </cell>
          <cell r="E6627">
            <v>44439</v>
          </cell>
          <cell r="J6627">
            <v>9.4</v>
          </cell>
          <cell r="K6627">
            <v>4.0999999999999996</v>
          </cell>
          <cell r="M6627">
            <v>22.72</v>
          </cell>
        </row>
        <row r="6628">
          <cell r="D6628" t="str">
            <v>IANDÊ</v>
          </cell>
          <cell r="E6628">
            <v>44439</v>
          </cell>
          <cell r="J6628">
            <v>12.6</v>
          </cell>
          <cell r="K6628">
            <v>4.74</v>
          </cell>
          <cell r="M6628">
            <v>26.31</v>
          </cell>
        </row>
        <row r="6629">
          <cell r="D6629" t="str">
            <v>IANDÊ</v>
          </cell>
          <cell r="E6629">
            <v>44439</v>
          </cell>
          <cell r="J6629">
            <v>8</v>
          </cell>
          <cell r="K6629">
            <v>3.58</v>
          </cell>
          <cell r="M6629">
            <v>19.899999999999999</v>
          </cell>
        </row>
        <row r="6630">
          <cell r="D6630" t="str">
            <v>IANDÊ</v>
          </cell>
          <cell r="E6630">
            <v>44439</v>
          </cell>
          <cell r="J6630">
            <v>8</v>
          </cell>
          <cell r="K6630">
            <v>3.58</v>
          </cell>
          <cell r="M6630">
            <v>19.899999999999999</v>
          </cell>
        </row>
        <row r="6631">
          <cell r="D6631" t="str">
            <v>IANDÊ</v>
          </cell>
          <cell r="E6631">
            <v>44439</v>
          </cell>
          <cell r="J6631">
            <v>8.5</v>
          </cell>
          <cell r="K6631">
            <v>3.58</v>
          </cell>
          <cell r="M6631">
            <v>19.899999999999999</v>
          </cell>
        </row>
        <row r="6632">
          <cell r="D6632" t="str">
            <v>IANDÊ</v>
          </cell>
          <cell r="E6632">
            <v>44439</v>
          </cell>
          <cell r="J6632">
            <v>50</v>
          </cell>
          <cell r="K6632">
            <v>12.59</v>
          </cell>
          <cell r="M6632">
            <v>69.95</v>
          </cell>
        </row>
        <row r="6633">
          <cell r="D6633" t="str">
            <v>IANDÊ</v>
          </cell>
          <cell r="E6633">
            <v>44439</v>
          </cell>
          <cell r="J6633">
            <v>55</v>
          </cell>
          <cell r="K6633">
            <v>14.02</v>
          </cell>
          <cell r="M6633">
            <v>76.05</v>
          </cell>
        </row>
        <row r="6634">
          <cell r="D6634" t="str">
            <v>IANDÊ</v>
          </cell>
          <cell r="E6634">
            <v>44439</v>
          </cell>
          <cell r="J6634">
            <v>7.5</v>
          </cell>
          <cell r="K6634">
            <v>3.1</v>
          </cell>
          <cell r="M6634">
            <v>16.829999999999998</v>
          </cell>
        </row>
        <row r="6635">
          <cell r="D6635" t="str">
            <v>IANDÊ</v>
          </cell>
          <cell r="E6635">
            <v>44439</v>
          </cell>
          <cell r="J6635">
            <v>3.9</v>
          </cell>
          <cell r="K6635">
            <v>2.16</v>
          </cell>
          <cell r="M6635">
            <v>12</v>
          </cell>
        </row>
        <row r="6636">
          <cell r="D6636" t="str">
            <v>IANDÊ</v>
          </cell>
          <cell r="E6636">
            <v>44439</v>
          </cell>
          <cell r="J6636">
            <v>71.900000000000006</v>
          </cell>
          <cell r="K6636">
            <v>56.97</v>
          </cell>
          <cell r="M6636">
            <v>134.46</v>
          </cell>
        </row>
        <row r="6637">
          <cell r="D6637" t="str">
            <v>IANDÊ</v>
          </cell>
          <cell r="E6637">
            <v>44439</v>
          </cell>
          <cell r="J6637">
            <v>119.69999999999999</v>
          </cell>
          <cell r="K6637">
            <v>26.97</v>
          </cell>
          <cell r="M6637">
            <v>149.85000000000002</v>
          </cell>
        </row>
        <row r="6638">
          <cell r="D6638" t="str">
            <v>IANDÊ</v>
          </cell>
          <cell r="E6638">
            <v>44439</v>
          </cell>
          <cell r="J6638">
            <v>57.94</v>
          </cell>
          <cell r="K6638">
            <v>13.69</v>
          </cell>
          <cell r="M6638">
            <v>73.540000000000006</v>
          </cell>
        </row>
        <row r="6639">
          <cell r="D6639" t="str">
            <v>IANDÊ</v>
          </cell>
          <cell r="E6639">
            <v>44439</v>
          </cell>
          <cell r="J6639">
            <v>0</v>
          </cell>
          <cell r="K6639">
            <v>0</v>
          </cell>
          <cell r="M6639">
            <v>0</v>
          </cell>
        </row>
        <row r="6640">
          <cell r="D6640" t="str">
            <v>IANDÊ</v>
          </cell>
          <cell r="E6640">
            <v>44439</v>
          </cell>
          <cell r="J6640">
            <v>0</v>
          </cell>
          <cell r="K6640">
            <v>0</v>
          </cell>
          <cell r="M6640">
            <v>0</v>
          </cell>
        </row>
        <row r="6641">
          <cell r="D6641" t="str">
            <v>IANDÊ</v>
          </cell>
          <cell r="E6641">
            <v>44439</v>
          </cell>
          <cell r="J6641">
            <v>0</v>
          </cell>
          <cell r="K6641">
            <v>0</v>
          </cell>
          <cell r="M6641">
            <v>0</v>
          </cell>
        </row>
        <row r="6642">
          <cell r="D6642" t="str">
            <v>IANDÊ</v>
          </cell>
          <cell r="E6642">
            <v>44439</v>
          </cell>
          <cell r="J6642">
            <v>0</v>
          </cell>
          <cell r="K6642">
            <v>0</v>
          </cell>
          <cell r="M6642">
            <v>0</v>
          </cell>
        </row>
        <row r="6643">
          <cell r="D6643" t="str">
            <v>IANDÊ</v>
          </cell>
          <cell r="E6643">
            <v>44439</v>
          </cell>
          <cell r="J6643">
            <v>0</v>
          </cell>
          <cell r="K6643">
            <v>0</v>
          </cell>
          <cell r="M6643">
            <v>0</v>
          </cell>
        </row>
        <row r="6644">
          <cell r="D6644" t="str">
            <v>IANDÊ</v>
          </cell>
          <cell r="E6644">
            <v>44439</v>
          </cell>
          <cell r="J6644">
            <v>46.9</v>
          </cell>
          <cell r="K6644">
            <v>9.89</v>
          </cell>
          <cell r="M6644">
            <v>54.95</v>
          </cell>
        </row>
        <row r="6645">
          <cell r="D6645" t="str">
            <v>IANDÊ</v>
          </cell>
          <cell r="E6645">
            <v>44439</v>
          </cell>
          <cell r="J6645">
            <v>43.9</v>
          </cell>
          <cell r="K6645">
            <v>9.5</v>
          </cell>
          <cell r="M6645">
            <v>50.82</v>
          </cell>
        </row>
        <row r="6646">
          <cell r="D6646" t="str">
            <v>IANDÊ</v>
          </cell>
          <cell r="E6646">
            <v>44439</v>
          </cell>
          <cell r="J6646">
            <v>100</v>
          </cell>
          <cell r="K6646">
            <v>21.18</v>
          </cell>
          <cell r="M6646">
            <v>117.16</v>
          </cell>
        </row>
        <row r="6647">
          <cell r="D6647" t="str">
            <v>IANDÊ</v>
          </cell>
          <cell r="E6647">
            <v>44439</v>
          </cell>
          <cell r="J6647">
            <v>237</v>
          </cell>
          <cell r="K6647">
            <v>51.369900000000001</v>
          </cell>
          <cell r="M6647">
            <v>283.04999999999995</v>
          </cell>
        </row>
        <row r="6648">
          <cell r="D6648" t="str">
            <v>IANDÊ</v>
          </cell>
          <cell r="E6648">
            <v>44439</v>
          </cell>
          <cell r="J6648">
            <v>173.8</v>
          </cell>
          <cell r="K6648">
            <v>35.96</v>
          </cell>
          <cell r="M6648">
            <v>199.8</v>
          </cell>
        </row>
        <row r="6649">
          <cell r="D6649" t="str">
            <v>IANDÊ</v>
          </cell>
          <cell r="E6649">
            <v>44439</v>
          </cell>
          <cell r="J6649">
            <v>59.9</v>
          </cell>
          <cell r="K6649">
            <v>9.09</v>
          </cell>
          <cell r="M6649">
            <v>47.98</v>
          </cell>
        </row>
        <row r="6650">
          <cell r="D6650" t="str">
            <v>IANDÊ</v>
          </cell>
          <cell r="E6650">
            <v>44439</v>
          </cell>
          <cell r="J6650">
            <v>119.9</v>
          </cell>
          <cell r="K6650">
            <v>19.78</v>
          </cell>
          <cell r="M6650">
            <v>108.99</v>
          </cell>
        </row>
        <row r="6651">
          <cell r="D6651" t="str">
            <v>IANDÊ</v>
          </cell>
          <cell r="E6651">
            <v>44439</v>
          </cell>
          <cell r="J6651">
            <v>-53.1</v>
          </cell>
          <cell r="K6651">
            <v>0</v>
          </cell>
          <cell r="M6651">
            <v>-139.9</v>
          </cell>
        </row>
        <row r="6652">
          <cell r="D6652" t="str">
            <v>IANDÊ</v>
          </cell>
          <cell r="E6652">
            <v>44439</v>
          </cell>
          <cell r="J6652">
            <v>-54.9</v>
          </cell>
          <cell r="K6652">
            <v>0</v>
          </cell>
          <cell r="M6652">
            <v>-159.9</v>
          </cell>
        </row>
        <row r="6653">
          <cell r="D6653" t="str">
            <v>JÓQUEI</v>
          </cell>
          <cell r="E6653">
            <v>44439</v>
          </cell>
          <cell r="J6653">
            <v>5217</v>
          </cell>
          <cell r="K6653">
            <v>3478.4069999999997</v>
          </cell>
          <cell r="M6653">
            <v>17804.399999999998</v>
          </cell>
        </row>
        <row r="6654">
          <cell r="D6654" t="str">
            <v>JÓQUEI</v>
          </cell>
          <cell r="E6654">
            <v>44439</v>
          </cell>
          <cell r="J6654">
            <v>5676</v>
          </cell>
          <cell r="K6654">
            <v>2941.8364000000001</v>
          </cell>
          <cell r="M6654">
            <v>15563.42</v>
          </cell>
        </row>
        <row r="6655">
          <cell r="D6655" t="str">
            <v>JÓQUEI</v>
          </cell>
          <cell r="E6655">
            <v>44439</v>
          </cell>
          <cell r="J6655">
            <v>3915.1000000000004</v>
          </cell>
          <cell r="K6655">
            <v>2199.9285</v>
          </cell>
          <cell r="M6655">
            <v>11705.119999999999</v>
          </cell>
        </row>
        <row r="6656">
          <cell r="D6656" t="str">
            <v>JÓQUEI</v>
          </cell>
          <cell r="E6656">
            <v>44439</v>
          </cell>
          <cell r="J6656">
            <v>3564</v>
          </cell>
          <cell r="K6656">
            <v>1978.2522000000001</v>
          </cell>
          <cell r="M6656">
            <v>9838.7999999999993</v>
          </cell>
        </row>
        <row r="6657">
          <cell r="D6657" t="str">
            <v>JÓQUEI</v>
          </cell>
          <cell r="E6657">
            <v>44439</v>
          </cell>
          <cell r="J6657">
            <v>2716.6000000000004</v>
          </cell>
          <cell r="K6657">
            <v>1526.7190000000001</v>
          </cell>
          <cell r="M6657">
            <v>8221.5400000000009</v>
          </cell>
        </row>
        <row r="6658">
          <cell r="D6658" t="str">
            <v>JÓQUEI</v>
          </cell>
          <cell r="E6658">
            <v>44439</v>
          </cell>
          <cell r="J6658">
            <v>1903.5</v>
          </cell>
          <cell r="K6658">
            <v>1261.3697999999999</v>
          </cell>
          <cell r="M6658">
            <v>6501.33</v>
          </cell>
        </row>
        <row r="6659">
          <cell r="D6659" t="str">
            <v>JÓQUEI</v>
          </cell>
          <cell r="E6659">
            <v>44439</v>
          </cell>
          <cell r="J6659">
            <v>1380</v>
          </cell>
          <cell r="K6659">
            <v>888.56999999999994</v>
          </cell>
          <cell r="M6659">
            <v>4693.2</v>
          </cell>
        </row>
        <row r="6660">
          <cell r="D6660" t="str">
            <v>JÓQUEI</v>
          </cell>
          <cell r="E6660">
            <v>44439</v>
          </cell>
          <cell r="J6660">
            <v>1557.3999999999999</v>
          </cell>
          <cell r="K6660">
            <v>804.78059999999994</v>
          </cell>
          <cell r="M6660">
            <v>4480.84</v>
          </cell>
        </row>
        <row r="6661">
          <cell r="D6661" t="str">
            <v>JÓQUEI</v>
          </cell>
          <cell r="E6661">
            <v>44439</v>
          </cell>
          <cell r="J6661">
            <v>1258.2</v>
          </cell>
          <cell r="K6661">
            <v>818.56979999999999</v>
          </cell>
          <cell r="M6661">
            <v>4064.04</v>
          </cell>
        </row>
        <row r="6662">
          <cell r="D6662" t="str">
            <v>JÓQUEI</v>
          </cell>
          <cell r="E6662">
            <v>44439</v>
          </cell>
          <cell r="J6662">
            <v>1386</v>
          </cell>
          <cell r="K6662">
            <v>747.24930000000006</v>
          </cell>
          <cell r="M6662">
            <v>3766.98</v>
          </cell>
        </row>
        <row r="6663">
          <cell r="D6663" t="str">
            <v>JÓQUEI</v>
          </cell>
          <cell r="E6663">
            <v>44439</v>
          </cell>
          <cell r="J6663">
            <v>843.7</v>
          </cell>
          <cell r="K6663">
            <v>585.37049999999999</v>
          </cell>
          <cell r="M6663">
            <v>3009.11</v>
          </cell>
        </row>
        <row r="6664">
          <cell r="D6664" t="str">
            <v>JÓQUEI</v>
          </cell>
          <cell r="E6664">
            <v>44439</v>
          </cell>
          <cell r="J6664">
            <v>935.76</v>
          </cell>
          <cell r="K6664">
            <v>554.08079999999995</v>
          </cell>
          <cell r="M6664">
            <v>2793.63</v>
          </cell>
        </row>
        <row r="6665">
          <cell r="D6665" t="str">
            <v>JÓQUEI</v>
          </cell>
          <cell r="E6665">
            <v>44439</v>
          </cell>
          <cell r="J6665">
            <v>1470.48</v>
          </cell>
          <cell r="K6665">
            <v>765.19079999999997</v>
          </cell>
          <cell r="M6665">
            <v>3471.6</v>
          </cell>
        </row>
        <row r="6666">
          <cell r="D6666" t="str">
            <v>JÓQUEI</v>
          </cell>
          <cell r="E6666">
            <v>44439</v>
          </cell>
          <cell r="J6666">
            <v>1153.02</v>
          </cell>
          <cell r="K6666">
            <v>522.3306</v>
          </cell>
          <cell r="M6666">
            <v>2892.1200000000003</v>
          </cell>
        </row>
        <row r="6667">
          <cell r="D6667" t="str">
            <v>JÓQUEI</v>
          </cell>
          <cell r="E6667">
            <v>44439</v>
          </cell>
          <cell r="J6667">
            <v>1098.9000000000001</v>
          </cell>
          <cell r="K6667">
            <v>597.35059999999999</v>
          </cell>
          <cell r="M6667">
            <v>2888.6000000000004</v>
          </cell>
        </row>
        <row r="6668">
          <cell r="D6668" t="str">
            <v>JÓQUEI</v>
          </cell>
          <cell r="E6668">
            <v>44439</v>
          </cell>
          <cell r="J6668">
            <v>1093.6400000000001</v>
          </cell>
          <cell r="K6668">
            <v>514.92089999999996</v>
          </cell>
          <cell r="M6668">
            <v>2702.9399999999996</v>
          </cell>
        </row>
        <row r="6669">
          <cell r="D6669" t="str">
            <v>JÓQUEI</v>
          </cell>
          <cell r="E6669">
            <v>44439</v>
          </cell>
          <cell r="J6669">
            <v>1336.8000000000002</v>
          </cell>
          <cell r="K6669">
            <v>653.52</v>
          </cell>
          <cell r="M6669">
            <v>3062.4</v>
          </cell>
        </row>
        <row r="6670">
          <cell r="D6670" t="str">
            <v>JÓQUEI</v>
          </cell>
          <cell r="E6670">
            <v>44439</v>
          </cell>
          <cell r="J6670">
            <v>976.99</v>
          </cell>
          <cell r="K6670">
            <v>492.54950000000002</v>
          </cell>
          <cell r="M6670">
            <v>2438.31</v>
          </cell>
        </row>
        <row r="6671">
          <cell r="D6671" t="str">
            <v>JÓQUEI</v>
          </cell>
          <cell r="E6671">
            <v>44439</v>
          </cell>
          <cell r="J6671">
            <v>545.30000000000007</v>
          </cell>
          <cell r="K6671">
            <v>309.16969999999998</v>
          </cell>
          <cell r="M6671">
            <v>1715.49</v>
          </cell>
        </row>
        <row r="6672">
          <cell r="D6672" t="str">
            <v>JÓQUEI</v>
          </cell>
          <cell r="E6672">
            <v>44439</v>
          </cell>
          <cell r="J6672">
            <v>360</v>
          </cell>
          <cell r="K6672">
            <v>265.38</v>
          </cell>
          <cell r="M6672">
            <v>1474.44</v>
          </cell>
        </row>
        <row r="6673">
          <cell r="D6673" t="str">
            <v>JÓQUEI</v>
          </cell>
          <cell r="E6673">
            <v>44439</v>
          </cell>
          <cell r="J6673">
            <v>539.40000000000009</v>
          </cell>
          <cell r="K6673">
            <v>279.37020000000001</v>
          </cell>
          <cell r="M6673">
            <v>1551.8999999999999</v>
          </cell>
        </row>
        <row r="6674">
          <cell r="D6674" t="str">
            <v>JÓQUEI</v>
          </cell>
          <cell r="E6674">
            <v>44439</v>
          </cell>
          <cell r="J6674">
            <v>479.2</v>
          </cell>
          <cell r="K6674">
            <v>240.40960000000001</v>
          </cell>
          <cell r="M6674">
            <v>1333.92</v>
          </cell>
        </row>
        <row r="6675">
          <cell r="D6675" t="str">
            <v>JÓQUEI</v>
          </cell>
          <cell r="E6675">
            <v>44439</v>
          </cell>
          <cell r="J6675">
            <v>284.5</v>
          </cell>
          <cell r="K6675">
            <v>196.42</v>
          </cell>
          <cell r="M6675">
            <v>1089.6500000000001</v>
          </cell>
        </row>
        <row r="6676">
          <cell r="D6676" t="str">
            <v>JÓQUEI</v>
          </cell>
          <cell r="E6676">
            <v>44439</v>
          </cell>
          <cell r="J6676">
            <v>576.51</v>
          </cell>
          <cell r="K6676">
            <v>312.35050000000001</v>
          </cell>
          <cell r="M6676">
            <v>1451.34</v>
          </cell>
        </row>
        <row r="6677">
          <cell r="D6677" t="str">
            <v>JÓQUEI</v>
          </cell>
          <cell r="E6677">
            <v>44439</v>
          </cell>
          <cell r="J6677">
            <v>240</v>
          </cell>
          <cell r="K6677">
            <v>173.99</v>
          </cell>
          <cell r="M6677">
            <v>966.36</v>
          </cell>
        </row>
        <row r="6678">
          <cell r="D6678" t="str">
            <v>JÓQUEI</v>
          </cell>
          <cell r="E6678">
            <v>44439</v>
          </cell>
          <cell r="J6678">
            <v>240</v>
          </cell>
          <cell r="K6678">
            <v>171.04</v>
          </cell>
          <cell r="M6678">
            <v>949</v>
          </cell>
        </row>
        <row r="6679">
          <cell r="D6679" t="str">
            <v>JÓQUEI</v>
          </cell>
          <cell r="E6679">
            <v>44439</v>
          </cell>
          <cell r="J6679">
            <v>352.5</v>
          </cell>
          <cell r="K6679">
            <v>185.58</v>
          </cell>
          <cell r="M6679">
            <v>1023.75</v>
          </cell>
        </row>
        <row r="6680">
          <cell r="D6680" t="str">
            <v>JÓQUEI</v>
          </cell>
          <cell r="E6680">
            <v>44439</v>
          </cell>
          <cell r="J6680">
            <v>503.30000000000007</v>
          </cell>
          <cell r="K6680">
            <v>213.36</v>
          </cell>
          <cell r="M6680">
            <v>1183.7</v>
          </cell>
        </row>
        <row r="6681">
          <cell r="D6681" t="str">
            <v>JÓQUEI</v>
          </cell>
          <cell r="E6681">
            <v>44439</v>
          </cell>
          <cell r="J6681">
            <v>456</v>
          </cell>
          <cell r="K6681">
            <v>224.35040000000001</v>
          </cell>
          <cell r="M6681">
            <v>1105.68</v>
          </cell>
        </row>
        <row r="6682">
          <cell r="D6682" t="str">
            <v>JÓQUEI</v>
          </cell>
          <cell r="E6682">
            <v>44439</v>
          </cell>
          <cell r="J6682">
            <v>150</v>
          </cell>
          <cell r="K6682">
            <v>122.7201</v>
          </cell>
          <cell r="M6682">
            <v>681.3</v>
          </cell>
        </row>
        <row r="6683">
          <cell r="D6683" t="str">
            <v>JÓQUEI</v>
          </cell>
          <cell r="E6683">
            <v>44439</v>
          </cell>
          <cell r="J6683">
            <v>195</v>
          </cell>
          <cell r="K6683">
            <v>132.3099</v>
          </cell>
          <cell r="M6683">
            <v>734.34</v>
          </cell>
        </row>
        <row r="6684">
          <cell r="D6684" t="str">
            <v>JÓQUEI</v>
          </cell>
          <cell r="E6684">
            <v>44439</v>
          </cell>
          <cell r="J6684">
            <v>385</v>
          </cell>
          <cell r="K6684">
            <v>168.52010000000001</v>
          </cell>
          <cell r="M6684">
            <v>933.87</v>
          </cell>
        </row>
        <row r="6685">
          <cell r="D6685" t="str">
            <v>JÓQUEI</v>
          </cell>
          <cell r="E6685">
            <v>44439</v>
          </cell>
          <cell r="J6685">
            <v>423.28999999999996</v>
          </cell>
          <cell r="K6685">
            <v>275.58019999999999</v>
          </cell>
          <cell r="M6685">
            <v>1047.6899999999998</v>
          </cell>
        </row>
        <row r="6686">
          <cell r="D6686" t="str">
            <v>JÓQUEI</v>
          </cell>
          <cell r="E6686">
            <v>44439</v>
          </cell>
          <cell r="J6686">
            <v>295.60000000000002</v>
          </cell>
          <cell r="K6686">
            <v>141.57</v>
          </cell>
          <cell r="M6686">
            <v>785.64</v>
          </cell>
        </row>
        <row r="6687">
          <cell r="D6687" t="str">
            <v>JÓQUEI</v>
          </cell>
          <cell r="E6687">
            <v>44439</v>
          </cell>
          <cell r="J6687">
            <v>240</v>
          </cell>
          <cell r="K6687">
            <v>121.46000000000001</v>
          </cell>
          <cell r="M6687">
            <v>672.4</v>
          </cell>
        </row>
        <row r="6688">
          <cell r="D6688" t="str">
            <v>JÓQUEI</v>
          </cell>
          <cell r="E6688">
            <v>44439</v>
          </cell>
          <cell r="J6688">
            <v>319.60000000000002</v>
          </cell>
          <cell r="K6688">
            <v>136.82280000000003</v>
          </cell>
          <cell r="M6688">
            <v>757.52</v>
          </cell>
        </row>
        <row r="6689">
          <cell r="D6689" t="str">
            <v>JÓQUEI</v>
          </cell>
          <cell r="E6689">
            <v>44439</v>
          </cell>
          <cell r="J6689">
            <v>341.28</v>
          </cell>
          <cell r="K6689">
            <v>139.56960000000001</v>
          </cell>
          <cell r="M6689">
            <v>775.36</v>
          </cell>
        </row>
        <row r="6690">
          <cell r="D6690" t="str">
            <v>JÓQUEI</v>
          </cell>
          <cell r="E6690">
            <v>44439</v>
          </cell>
          <cell r="J6690">
            <v>287.60000000000002</v>
          </cell>
          <cell r="K6690">
            <v>126.59</v>
          </cell>
          <cell r="M6690">
            <v>701.6</v>
          </cell>
        </row>
        <row r="6691">
          <cell r="D6691" t="str">
            <v>JÓQUEI</v>
          </cell>
          <cell r="E6691">
            <v>44439</v>
          </cell>
          <cell r="J6691">
            <v>130</v>
          </cell>
          <cell r="K6691">
            <v>87.95</v>
          </cell>
          <cell r="M6691">
            <v>488.62</v>
          </cell>
        </row>
        <row r="6692">
          <cell r="D6692" t="str">
            <v>JÓQUEI</v>
          </cell>
          <cell r="E6692">
            <v>44439</v>
          </cell>
          <cell r="J6692">
            <v>120</v>
          </cell>
          <cell r="K6692">
            <v>84.56</v>
          </cell>
          <cell r="M6692">
            <v>469.82</v>
          </cell>
        </row>
        <row r="6693">
          <cell r="D6693" t="str">
            <v>JÓQUEI</v>
          </cell>
          <cell r="E6693">
            <v>44439</v>
          </cell>
          <cell r="J6693">
            <v>188</v>
          </cell>
          <cell r="K6693">
            <v>99.62</v>
          </cell>
          <cell r="M6693">
            <v>550.4</v>
          </cell>
        </row>
        <row r="6694">
          <cell r="D6694" t="str">
            <v>JÓQUEI</v>
          </cell>
          <cell r="E6694">
            <v>44439</v>
          </cell>
          <cell r="J6694">
            <v>224</v>
          </cell>
          <cell r="K6694">
            <v>104.7296</v>
          </cell>
          <cell r="M6694">
            <v>576.32000000000005</v>
          </cell>
        </row>
        <row r="6695">
          <cell r="D6695" t="str">
            <v>JÓQUEI</v>
          </cell>
          <cell r="E6695">
            <v>44439</v>
          </cell>
          <cell r="J6695">
            <v>149.80000000000001</v>
          </cell>
          <cell r="K6695">
            <v>87.09</v>
          </cell>
          <cell r="M6695">
            <v>482.76</v>
          </cell>
        </row>
        <row r="6696">
          <cell r="D6696" t="str">
            <v>JÓQUEI</v>
          </cell>
          <cell r="E6696">
            <v>44439</v>
          </cell>
          <cell r="J6696">
            <v>287.8</v>
          </cell>
          <cell r="K6696">
            <v>146.48999999999998</v>
          </cell>
          <cell r="M6696">
            <v>673.45</v>
          </cell>
        </row>
        <row r="6697">
          <cell r="D6697" t="str">
            <v>JÓQUEI</v>
          </cell>
          <cell r="E6697">
            <v>44439</v>
          </cell>
          <cell r="J6697">
            <v>192</v>
          </cell>
          <cell r="K6697">
            <v>93.52</v>
          </cell>
          <cell r="M6697">
            <v>519.6</v>
          </cell>
        </row>
        <row r="6698">
          <cell r="D6698" t="str">
            <v>JÓQUEI</v>
          </cell>
          <cell r="E6698">
            <v>44439</v>
          </cell>
          <cell r="J6698">
            <v>749</v>
          </cell>
          <cell r="K6698">
            <v>214.79</v>
          </cell>
          <cell r="M6698">
            <v>1187.3</v>
          </cell>
        </row>
        <row r="6699">
          <cell r="D6699" t="str">
            <v>JÓQUEI</v>
          </cell>
          <cell r="E6699">
            <v>44439</v>
          </cell>
          <cell r="J6699">
            <v>229.88</v>
          </cell>
          <cell r="K6699">
            <v>97.7</v>
          </cell>
          <cell r="M6699">
            <v>542.79999999999995</v>
          </cell>
        </row>
        <row r="6700">
          <cell r="D6700" t="str">
            <v>JÓQUEI</v>
          </cell>
          <cell r="E6700">
            <v>44439</v>
          </cell>
          <cell r="J6700">
            <v>345</v>
          </cell>
          <cell r="K6700">
            <v>121.89</v>
          </cell>
          <cell r="M6700">
            <v>676.94999999999993</v>
          </cell>
        </row>
        <row r="6701">
          <cell r="D6701" t="str">
            <v>JÓQUEI</v>
          </cell>
          <cell r="E6701">
            <v>44439</v>
          </cell>
          <cell r="J6701">
            <v>144</v>
          </cell>
          <cell r="K6701">
            <v>72.519900000000007</v>
          </cell>
          <cell r="M6701">
            <v>402.93</v>
          </cell>
        </row>
        <row r="6702">
          <cell r="D6702" t="str">
            <v>JÓQUEI</v>
          </cell>
          <cell r="E6702">
            <v>44439</v>
          </cell>
          <cell r="J6702">
            <v>212.44</v>
          </cell>
          <cell r="K6702">
            <v>87.34</v>
          </cell>
          <cell r="M6702">
            <v>481.88</v>
          </cell>
        </row>
        <row r="6703">
          <cell r="D6703" t="str">
            <v>JÓQUEI</v>
          </cell>
          <cell r="E6703">
            <v>44439</v>
          </cell>
          <cell r="J6703">
            <v>279.60000000000002</v>
          </cell>
          <cell r="K6703">
            <v>100.72</v>
          </cell>
          <cell r="M6703">
            <v>559.6</v>
          </cell>
        </row>
        <row r="6704">
          <cell r="D6704" t="str">
            <v>JÓQUEI</v>
          </cell>
          <cell r="E6704">
            <v>44439</v>
          </cell>
          <cell r="J6704">
            <v>64.02</v>
          </cell>
          <cell r="K6704">
            <v>53.139899999999997</v>
          </cell>
          <cell r="M6704">
            <v>295.04999999999995</v>
          </cell>
        </row>
        <row r="6705">
          <cell r="D6705" t="str">
            <v>JÓQUEI</v>
          </cell>
          <cell r="E6705">
            <v>44439</v>
          </cell>
          <cell r="J6705">
            <v>175</v>
          </cell>
          <cell r="K6705">
            <v>76.73</v>
          </cell>
          <cell r="M6705">
            <v>425.05</v>
          </cell>
        </row>
        <row r="6706">
          <cell r="D6706" t="str">
            <v>JÓQUEI</v>
          </cell>
          <cell r="E6706">
            <v>44439</v>
          </cell>
          <cell r="J6706">
            <v>213.29999999999998</v>
          </cell>
          <cell r="K6706">
            <v>84.63</v>
          </cell>
          <cell r="M6706">
            <v>467.84999999999997</v>
          </cell>
        </row>
        <row r="6707">
          <cell r="D6707" t="str">
            <v>JÓQUEI</v>
          </cell>
          <cell r="E6707">
            <v>44439</v>
          </cell>
          <cell r="J6707">
            <v>153.63</v>
          </cell>
          <cell r="K6707">
            <v>68.31989999999999</v>
          </cell>
          <cell r="M6707">
            <v>378.71999999999997</v>
          </cell>
        </row>
        <row r="6708">
          <cell r="D6708" t="str">
            <v>JÓQUEI</v>
          </cell>
          <cell r="E6708">
            <v>44439</v>
          </cell>
          <cell r="J6708">
            <v>60</v>
          </cell>
          <cell r="K6708">
            <v>44.98</v>
          </cell>
          <cell r="M6708">
            <v>249.9</v>
          </cell>
        </row>
        <row r="6709">
          <cell r="D6709" t="str">
            <v>JÓQUEI</v>
          </cell>
          <cell r="E6709">
            <v>44439</v>
          </cell>
          <cell r="J6709">
            <v>60</v>
          </cell>
          <cell r="K6709">
            <v>44.98</v>
          </cell>
          <cell r="M6709">
            <v>249.9</v>
          </cell>
        </row>
        <row r="6710">
          <cell r="D6710" t="str">
            <v>JÓQUEI</v>
          </cell>
          <cell r="E6710">
            <v>44439</v>
          </cell>
          <cell r="J6710">
            <v>150.4</v>
          </cell>
          <cell r="K6710">
            <v>64.908799999999999</v>
          </cell>
          <cell r="M6710">
            <v>359.68</v>
          </cell>
        </row>
        <row r="6711">
          <cell r="D6711" t="str">
            <v>JÓQUEI</v>
          </cell>
          <cell r="E6711">
            <v>44439</v>
          </cell>
          <cell r="J6711">
            <v>50</v>
          </cell>
          <cell r="K6711">
            <v>42.42</v>
          </cell>
          <cell r="M6711">
            <v>235.59</v>
          </cell>
        </row>
        <row r="6712">
          <cell r="D6712" t="str">
            <v>JÓQUEI</v>
          </cell>
          <cell r="E6712">
            <v>44439</v>
          </cell>
          <cell r="J6712">
            <v>170.7</v>
          </cell>
          <cell r="K6712">
            <v>67.949999999999989</v>
          </cell>
          <cell r="M6712">
            <v>376.26</v>
          </cell>
        </row>
        <row r="6713">
          <cell r="D6713" t="str">
            <v>JÓQUEI</v>
          </cell>
          <cell r="E6713">
            <v>44439</v>
          </cell>
          <cell r="J6713">
            <v>75</v>
          </cell>
          <cell r="K6713">
            <v>44.98</v>
          </cell>
          <cell r="M6713">
            <v>249.9</v>
          </cell>
        </row>
        <row r="6714">
          <cell r="D6714" t="str">
            <v>JÓQUEI</v>
          </cell>
          <cell r="E6714">
            <v>44439</v>
          </cell>
          <cell r="J6714">
            <v>115.4</v>
          </cell>
          <cell r="K6714">
            <v>52.76</v>
          </cell>
          <cell r="M6714">
            <v>292.64</v>
          </cell>
        </row>
        <row r="6715">
          <cell r="D6715" t="str">
            <v>JÓQUEI</v>
          </cell>
          <cell r="E6715">
            <v>44439</v>
          </cell>
          <cell r="J6715">
            <v>65</v>
          </cell>
          <cell r="K6715">
            <v>41.17</v>
          </cell>
          <cell r="M6715">
            <v>228.71</v>
          </cell>
        </row>
        <row r="6716">
          <cell r="D6716" t="str">
            <v>JÓQUEI</v>
          </cell>
          <cell r="E6716">
            <v>44439</v>
          </cell>
          <cell r="J6716">
            <v>159.80000000000001</v>
          </cell>
          <cell r="K6716">
            <v>61.33</v>
          </cell>
          <cell r="M6716">
            <v>340.02</v>
          </cell>
        </row>
        <row r="6717">
          <cell r="D6717" t="str">
            <v>JÓQUEI</v>
          </cell>
          <cell r="E6717">
            <v>44439</v>
          </cell>
          <cell r="J6717">
            <v>690</v>
          </cell>
          <cell r="K6717">
            <v>177.77999999999997</v>
          </cell>
          <cell r="M6717">
            <v>986.59999999999991</v>
          </cell>
        </row>
        <row r="6718">
          <cell r="D6718" t="str">
            <v>JÓQUEI</v>
          </cell>
          <cell r="E6718">
            <v>44439</v>
          </cell>
          <cell r="J6718">
            <v>223.77</v>
          </cell>
          <cell r="K6718">
            <v>75.110100000000003</v>
          </cell>
          <cell r="M6718">
            <v>417.27</v>
          </cell>
        </row>
        <row r="6719">
          <cell r="D6719" t="str">
            <v>JÓQUEI</v>
          </cell>
          <cell r="E6719">
            <v>44439</v>
          </cell>
          <cell r="J6719">
            <v>163.5</v>
          </cell>
          <cell r="K6719">
            <v>61.460099999999997</v>
          </cell>
          <cell r="M6719">
            <v>339.84000000000003</v>
          </cell>
        </row>
        <row r="6720">
          <cell r="D6720" t="str">
            <v>JÓQUEI</v>
          </cell>
          <cell r="E6720">
            <v>44439</v>
          </cell>
          <cell r="J6720">
            <v>119.69999999999999</v>
          </cell>
          <cell r="K6720">
            <v>50.990099999999998</v>
          </cell>
          <cell r="M6720">
            <v>282</v>
          </cell>
        </row>
        <row r="6721">
          <cell r="D6721" t="str">
            <v>JÓQUEI</v>
          </cell>
          <cell r="E6721">
            <v>44439</v>
          </cell>
          <cell r="J6721">
            <v>96</v>
          </cell>
          <cell r="K6721">
            <v>43.16</v>
          </cell>
          <cell r="M6721">
            <v>239.8</v>
          </cell>
        </row>
        <row r="6722">
          <cell r="D6722" t="str">
            <v>JÓQUEI</v>
          </cell>
          <cell r="E6722">
            <v>44439</v>
          </cell>
          <cell r="J6722">
            <v>119.69999999999999</v>
          </cell>
          <cell r="K6722">
            <v>46.970100000000002</v>
          </cell>
          <cell r="M6722">
            <v>260.07</v>
          </cell>
        </row>
        <row r="6723">
          <cell r="D6723" t="str">
            <v>JÓQUEI</v>
          </cell>
          <cell r="E6723">
            <v>44439</v>
          </cell>
          <cell r="J6723">
            <v>211.5</v>
          </cell>
          <cell r="K6723">
            <v>97.26</v>
          </cell>
          <cell r="M6723">
            <v>400.26</v>
          </cell>
        </row>
        <row r="6724">
          <cell r="D6724" t="str">
            <v>JÓQUEI</v>
          </cell>
          <cell r="E6724">
            <v>44439</v>
          </cell>
          <cell r="J6724">
            <v>89.8</v>
          </cell>
          <cell r="K6724">
            <v>38.32</v>
          </cell>
          <cell r="M6724">
            <v>212.3</v>
          </cell>
        </row>
        <row r="6725">
          <cell r="D6725" t="str">
            <v>JÓQUEI</v>
          </cell>
          <cell r="E6725">
            <v>44439</v>
          </cell>
          <cell r="J6725">
            <v>49.5</v>
          </cell>
          <cell r="K6725">
            <v>29.1995</v>
          </cell>
          <cell r="M6725">
            <v>162.14000000000001</v>
          </cell>
        </row>
        <row r="6726">
          <cell r="D6726" t="str">
            <v>JÓQUEI</v>
          </cell>
          <cell r="E6726">
            <v>44439</v>
          </cell>
          <cell r="J6726">
            <v>89.3</v>
          </cell>
          <cell r="K6726">
            <v>37.619999999999997</v>
          </cell>
          <cell r="M6726">
            <v>208.24</v>
          </cell>
        </row>
        <row r="6727">
          <cell r="D6727" t="str">
            <v>JÓQUEI</v>
          </cell>
          <cell r="E6727">
            <v>44439</v>
          </cell>
          <cell r="J6727">
            <v>120</v>
          </cell>
          <cell r="K6727">
            <v>43.96</v>
          </cell>
          <cell r="M6727">
            <v>244.22</v>
          </cell>
        </row>
        <row r="6728">
          <cell r="D6728" t="str">
            <v>JÓQUEI</v>
          </cell>
          <cell r="E6728">
            <v>44439</v>
          </cell>
          <cell r="J6728">
            <v>89.699999999999989</v>
          </cell>
          <cell r="K6728">
            <v>37.299899999999994</v>
          </cell>
          <cell r="M6728">
            <v>207.18</v>
          </cell>
        </row>
        <row r="6729">
          <cell r="D6729" t="str">
            <v>JÓQUEI</v>
          </cell>
          <cell r="E6729">
            <v>44439</v>
          </cell>
          <cell r="J6729">
            <v>129.80000000000001</v>
          </cell>
          <cell r="K6729">
            <v>46.3</v>
          </cell>
          <cell r="M6729">
            <v>255.2</v>
          </cell>
        </row>
        <row r="6730">
          <cell r="D6730" t="str">
            <v>JÓQUEI</v>
          </cell>
          <cell r="E6730">
            <v>44439</v>
          </cell>
          <cell r="J6730">
            <v>104</v>
          </cell>
          <cell r="K6730">
            <v>40.07</v>
          </cell>
          <cell r="M6730">
            <v>222.36</v>
          </cell>
        </row>
        <row r="6731">
          <cell r="D6731" t="str">
            <v>JÓQUEI</v>
          </cell>
          <cell r="E6731">
            <v>44439</v>
          </cell>
          <cell r="J6731">
            <v>74.699999999999989</v>
          </cell>
          <cell r="K6731">
            <v>34.190100000000001</v>
          </cell>
          <cell r="M6731">
            <v>187.17000000000002</v>
          </cell>
        </row>
        <row r="6732">
          <cell r="D6732" t="str">
            <v>JÓQUEI</v>
          </cell>
          <cell r="E6732">
            <v>44439</v>
          </cell>
          <cell r="J6732">
            <v>80</v>
          </cell>
          <cell r="K6732">
            <v>34.159999999999997</v>
          </cell>
          <cell r="M6732">
            <v>189.8</v>
          </cell>
        </row>
        <row r="6733">
          <cell r="D6733" t="str">
            <v>JÓQUEI</v>
          </cell>
          <cell r="E6733">
            <v>44439</v>
          </cell>
          <cell r="J6733">
            <v>71.900000000000006</v>
          </cell>
          <cell r="K6733">
            <v>32.380000000000003</v>
          </cell>
          <cell r="M6733">
            <v>179.9</v>
          </cell>
        </row>
        <row r="6734">
          <cell r="D6734" t="str">
            <v>JÓQUEI</v>
          </cell>
          <cell r="E6734">
            <v>44439</v>
          </cell>
          <cell r="J6734">
            <v>57</v>
          </cell>
          <cell r="K6734">
            <v>28.78</v>
          </cell>
          <cell r="M6734">
            <v>159.9</v>
          </cell>
        </row>
        <row r="6735">
          <cell r="D6735" t="str">
            <v>JÓQUEI</v>
          </cell>
          <cell r="E6735">
            <v>44439</v>
          </cell>
          <cell r="J6735">
            <v>132</v>
          </cell>
          <cell r="K6735">
            <v>45</v>
          </cell>
          <cell r="M6735">
            <v>250</v>
          </cell>
        </row>
        <row r="6736">
          <cell r="D6736" t="str">
            <v>JÓQUEI</v>
          </cell>
          <cell r="E6736">
            <v>44439</v>
          </cell>
          <cell r="J6736">
            <v>158.69999999999999</v>
          </cell>
          <cell r="K6736">
            <v>50.489999999999995</v>
          </cell>
          <cell r="M6736">
            <v>280.53000000000003</v>
          </cell>
        </row>
        <row r="6737">
          <cell r="D6737" t="str">
            <v>JÓQUEI</v>
          </cell>
          <cell r="E6737">
            <v>44439</v>
          </cell>
          <cell r="J6737">
            <v>68.949999999999989</v>
          </cell>
          <cell r="K6737">
            <v>30.65</v>
          </cell>
          <cell r="M6737">
            <v>170.3</v>
          </cell>
        </row>
        <row r="6738">
          <cell r="D6738" t="str">
            <v>JÓQUEI</v>
          </cell>
          <cell r="E6738">
            <v>44439</v>
          </cell>
          <cell r="J6738">
            <v>55.1</v>
          </cell>
          <cell r="K6738">
            <v>26.98</v>
          </cell>
          <cell r="M6738">
            <v>149.9</v>
          </cell>
        </row>
        <row r="6739">
          <cell r="D6739" t="str">
            <v>JÓQUEI</v>
          </cell>
          <cell r="E6739">
            <v>44439</v>
          </cell>
          <cell r="J6739">
            <v>115.8</v>
          </cell>
          <cell r="K6739">
            <v>39.65</v>
          </cell>
          <cell r="M6739">
            <v>220.32</v>
          </cell>
        </row>
        <row r="6740">
          <cell r="D6740" t="str">
            <v>JÓQUEI</v>
          </cell>
          <cell r="E6740">
            <v>44439</v>
          </cell>
          <cell r="J6740">
            <v>43.6</v>
          </cell>
          <cell r="K6740">
            <v>23.88</v>
          </cell>
          <cell r="M6740">
            <v>132.24</v>
          </cell>
        </row>
        <row r="6741">
          <cell r="D6741" t="str">
            <v>JÓQUEI</v>
          </cell>
          <cell r="E6741">
            <v>44439</v>
          </cell>
          <cell r="J6741">
            <v>59.8</v>
          </cell>
          <cell r="K6741">
            <v>27.04</v>
          </cell>
          <cell r="M6741">
            <v>150.22</v>
          </cell>
        </row>
        <row r="6742">
          <cell r="D6742" t="str">
            <v>JÓQUEI</v>
          </cell>
          <cell r="E6742">
            <v>44439</v>
          </cell>
          <cell r="J6742">
            <v>34.799999999999997</v>
          </cell>
          <cell r="K6742">
            <v>21.45</v>
          </cell>
          <cell r="M6742">
            <v>119.08</v>
          </cell>
        </row>
        <row r="6743">
          <cell r="D6743" t="str">
            <v>JÓQUEI</v>
          </cell>
          <cell r="E6743">
            <v>44439</v>
          </cell>
          <cell r="J6743">
            <v>46.45</v>
          </cell>
          <cell r="K6743">
            <v>23.74</v>
          </cell>
          <cell r="M6743">
            <v>131.91</v>
          </cell>
        </row>
        <row r="6744">
          <cell r="D6744" t="str">
            <v>JÓQUEI</v>
          </cell>
          <cell r="E6744">
            <v>44439</v>
          </cell>
          <cell r="J6744">
            <v>38.97</v>
          </cell>
          <cell r="K6744">
            <v>21.54</v>
          </cell>
          <cell r="M6744">
            <v>119.72999999999999</v>
          </cell>
        </row>
        <row r="6745">
          <cell r="D6745" t="str">
            <v>JÓQUEI</v>
          </cell>
          <cell r="E6745">
            <v>44439</v>
          </cell>
          <cell r="J6745">
            <v>132</v>
          </cell>
          <cell r="K6745">
            <v>42.27</v>
          </cell>
          <cell r="M6745">
            <v>232.76</v>
          </cell>
        </row>
        <row r="6746">
          <cell r="D6746" t="str">
            <v>JÓQUEI</v>
          </cell>
          <cell r="E6746">
            <v>44439</v>
          </cell>
          <cell r="J6746">
            <v>143.80000000000001</v>
          </cell>
          <cell r="K6746">
            <v>44.31</v>
          </cell>
          <cell r="M6746">
            <v>246.02</v>
          </cell>
        </row>
        <row r="6747">
          <cell r="D6747" t="str">
            <v>JÓQUEI</v>
          </cell>
          <cell r="E6747">
            <v>44439</v>
          </cell>
          <cell r="J6747">
            <v>66.900000000000006</v>
          </cell>
          <cell r="K6747">
            <v>27.67</v>
          </cell>
          <cell r="M6747">
            <v>152.01</v>
          </cell>
        </row>
        <row r="6748">
          <cell r="D6748" t="str">
            <v>JÓQUEI</v>
          </cell>
          <cell r="E6748">
            <v>44439</v>
          </cell>
          <cell r="J6748">
            <v>49.95</v>
          </cell>
          <cell r="K6748">
            <v>23.38</v>
          </cell>
          <cell r="M6748">
            <v>129.9</v>
          </cell>
        </row>
        <row r="6749">
          <cell r="D6749" t="str">
            <v>JÓQUEI</v>
          </cell>
          <cell r="E6749">
            <v>44439</v>
          </cell>
          <cell r="J6749">
            <v>104.5</v>
          </cell>
          <cell r="K6749">
            <v>35.7896</v>
          </cell>
          <cell r="M6749">
            <v>196.45999999999998</v>
          </cell>
        </row>
        <row r="6750">
          <cell r="D6750" t="str">
            <v>JÓQUEI</v>
          </cell>
          <cell r="E6750">
            <v>44439</v>
          </cell>
          <cell r="J6750">
            <v>143.80000000000001</v>
          </cell>
          <cell r="K6750">
            <v>43.91</v>
          </cell>
          <cell r="M6750">
            <v>243.66</v>
          </cell>
        </row>
        <row r="6751">
          <cell r="D6751" t="str">
            <v>JÓQUEI</v>
          </cell>
          <cell r="E6751">
            <v>44439</v>
          </cell>
          <cell r="J6751">
            <v>58.9</v>
          </cell>
          <cell r="K6751">
            <v>25.18</v>
          </cell>
          <cell r="M6751">
            <v>139.9</v>
          </cell>
        </row>
        <row r="6752">
          <cell r="D6752" t="str">
            <v>JÓQUEI</v>
          </cell>
          <cell r="E6752">
            <v>44439</v>
          </cell>
          <cell r="J6752">
            <v>62.91</v>
          </cell>
          <cell r="K6752">
            <v>25.9</v>
          </cell>
          <cell r="M6752">
            <v>143.91</v>
          </cell>
        </row>
        <row r="6753">
          <cell r="D6753" t="str">
            <v>JÓQUEI</v>
          </cell>
          <cell r="E6753">
            <v>44439</v>
          </cell>
          <cell r="J6753">
            <v>56.9</v>
          </cell>
          <cell r="K6753">
            <v>24.19</v>
          </cell>
          <cell r="M6753">
            <v>134.15</v>
          </cell>
        </row>
        <row r="6754">
          <cell r="D6754" t="str">
            <v>JÓQUEI</v>
          </cell>
          <cell r="E6754">
            <v>44439</v>
          </cell>
          <cell r="J6754">
            <v>66.900000000000006</v>
          </cell>
          <cell r="K6754">
            <v>26</v>
          </cell>
          <cell r="M6754">
            <v>144.41999999999999</v>
          </cell>
        </row>
        <row r="6755">
          <cell r="D6755" t="str">
            <v>JÓQUEI</v>
          </cell>
          <cell r="E6755">
            <v>44439</v>
          </cell>
          <cell r="J6755">
            <v>71.699999999999989</v>
          </cell>
          <cell r="K6755">
            <v>26.94</v>
          </cell>
          <cell r="M6755">
            <v>149.69999999999999</v>
          </cell>
        </row>
        <row r="6756">
          <cell r="D6756" t="str">
            <v>JÓQUEI</v>
          </cell>
          <cell r="E6756">
            <v>44439</v>
          </cell>
          <cell r="J6756">
            <v>71.699999999999989</v>
          </cell>
          <cell r="K6756">
            <v>26.9499</v>
          </cell>
          <cell r="M6756">
            <v>149.69999999999999</v>
          </cell>
        </row>
        <row r="6757">
          <cell r="D6757" t="str">
            <v>JÓQUEI</v>
          </cell>
          <cell r="E6757">
            <v>44439</v>
          </cell>
          <cell r="J6757">
            <v>45.32</v>
          </cell>
          <cell r="K6757">
            <v>21.08</v>
          </cell>
          <cell r="M6757">
            <v>117.02</v>
          </cell>
        </row>
        <row r="6758">
          <cell r="D6758" t="str">
            <v>JÓQUEI</v>
          </cell>
          <cell r="E6758">
            <v>44439</v>
          </cell>
          <cell r="J6758">
            <v>35</v>
          </cell>
          <cell r="K6758">
            <v>18.669699999999999</v>
          </cell>
          <cell r="M6758">
            <v>103.67</v>
          </cell>
        </row>
        <row r="6759">
          <cell r="D6759" t="str">
            <v>JÓQUEI</v>
          </cell>
          <cell r="E6759">
            <v>44439</v>
          </cell>
          <cell r="J6759">
            <v>49.8</v>
          </cell>
          <cell r="K6759">
            <v>21.56</v>
          </cell>
          <cell r="M6759">
            <v>119.8</v>
          </cell>
        </row>
        <row r="6760">
          <cell r="D6760" t="str">
            <v>JÓQUEI</v>
          </cell>
          <cell r="E6760">
            <v>44439</v>
          </cell>
          <cell r="J6760">
            <v>49.9</v>
          </cell>
          <cell r="K6760">
            <v>21.58</v>
          </cell>
          <cell r="M6760">
            <v>119.9</v>
          </cell>
        </row>
        <row r="6761">
          <cell r="D6761" t="str">
            <v>JÓQUEI</v>
          </cell>
          <cell r="E6761">
            <v>44439</v>
          </cell>
          <cell r="J6761">
            <v>60</v>
          </cell>
          <cell r="K6761">
            <v>23.69</v>
          </cell>
          <cell r="M6761">
            <v>131.6</v>
          </cell>
        </row>
        <row r="6762">
          <cell r="D6762" t="str">
            <v>JÓQUEI</v>
          </cell>
          <cell r="E6762">
            <v>44439</v>
          </cell>
          <cell r="J6762">
            <v>44.95</v>
          </cell>
          <cell r="K6762">
            <v>20.2</v>
          </cell>
          <cell r="M6762">
            <v>112.2</v>
          </cell>
        </row>
        <row r="6763">
          <cell r="D6763" t="str">
            <v>JÓQUEI</v>
          </cell>
          <cell r="E6763">
            <v>44439</v>
          </cell>
          <cell r="J6763">
            <v>56.9</v>
          </cell>
          <cell r="K6763">
            <v>22.5</v>
          </cell>
          <cell r="M6763">
            <v>125</v>
          </cell>
        </row>
        <row r="6764">
          <cell r="D6764" t="str">
            <v>JÓQUEI</v>
          </cell>
          <cell r="E6764">
            <v>44439</v>
          </cell>
          <cell r="J6764">
            <v>56.9</v>
          </cell>
          <cell r="K6764">
            <v>22.5</v>
          </cell>
          <cell r="M6764">
            <v>125</v>
          </cell>
        </row>
        <row r="6765">
          <cell r="D6765" t="str">
            <v>JÓQUEI</v>
          </cell>
          <cell r="E6765">
            <v>44439</v>
          </cell>
          <cell r="J6765">
            <v>45</v>
          </cell>
          <cell r="K6765">
            <v>19.78</v>
          </cell>
          <cell r="M6765">
            <v>109.9</v>
          </cell>
        </row>
        <row r="6766">
          <cell r="D6766" t="str">
            <v>JÓQUEI</v>
          </cell>
          <cell r="E6766">
            <v>44439</v>
          </cell>
          <cell r="J6766">
            <v>28.799999999999997</v>
          </cell>
          <cell r="K6766">
            <v>16.200000000000003</v>
          </cell>
          <cell r="M6766">
            <v>90</v>
          </cell>
        </row>
        <row r="6767">
          <cell r="D6767" t="str">
            <v>JÓQUEI</v>
          </cell>
          <cell r="E6767">
            <v>44439</v>
          </cell>
          <cell r="J6767">
            <v>51.2</v>
          </cell>
          <cell r="K6767">
            <v>21.19</v>
          </cell>
          <cell r="M6767">
            <v>116.45</v>
          </cell>
        </row>
        <row r="6768">
          <cell r="D6768" t="str">
            <v>JÓQUEI</v>
          </cell>
          <cell r="E6768">
            <v>44439</v>
          </cell>
          <cell r="J6768">
            <v>38.799999999999997</v>
          </cell>
          <cell r="K6768">
            <v>17.96</v>
          </cell>
          <cell r="M6768">
            <v>99.8</v>
          </cell>
        </row>
        <row r="6769">
          <cell r="D6769" t="str">
            <v>JÓQUEI</v>
          </cell>
          <cell r="E6769">
            <v>44439</v>
          </cell>
          <cell r="J6769">
            <v>30.9</v>
          </cell>
          <cell r="K6769">
            <v>16.18</v>
          </cell>
          <cell r="M6769">
            <v>89.9</v>
          </cell>
        </row>
        <row r="6770">
          <cell r="D6770" t="str">
            <v>JÓQUEI</v>
          </cell>
          <cell r="E6770">
            <v>44439</v>
          </cell>
          <cell r="J6770">
            <v>28.799999999999997</v>
          </cell>
          <cell r="K6770">
            <v>15.430199999999999</v>
          </cell>
          <cell r="M6770">
            <v>85.14</v>
          </cell>
        </row>
        <row r="6771">
          <cell r="D6771" t="str">
            <v>JÓQUEI</v>
          </cell>
          <cell r="E6771">
            <v>44439</v>
          </cell>
          <cell r="J6771">
            <v>276</v>
          </cell>
          <cell r="K6771">
            <v>69.650000000000006</v>
          </cell>
          <cell r="M6771">
            <v>386.44</v>
          </cell>
        </row>
        <row r="6772">
          <cell r="D6772" t="str">
            <v>JÓQUEI</v>
          </cell>
          <cell r="E6772">
            <v>44439</v>
          </cell>
          <cell r="J6772">
            <v>56.9</v>
          </cell>
          <cell r="K6772">
            <v>21.41</v>
          </cell>
          <cell r="M6772">
            <v>118.67</v>
          </cell>
        </row>
        <row r="6773">
          <cell r="D6773" t="str">
            <v>JÓQUEI</v>
          </cell>
          <cell r="E6773">
            <v>44439</v>
          </cell>
          <cell r="J6773">
            <v>42</v>
          </cell>
          <cell r="K6773">
            <v>17.98</v>
          </cell>
          <cell r="M6773">
            <v>99.9</v>
          </cell>
        </row>
        <row r="6774">
          <cell r="D6774" t="str">
            <v>JÓQUEI</v>
          </cell>
          <cell r="E6774">
            <v>44439</v>
          </cell>
          <cell r="J6774">
            <v>26.4</v>
          </cell>
          <cell r="K6774">
            <v>14.36</v>
          </cell>
          <cell r="M6774">
            <v>79.8</v>
          </cell>
        </row>
        <row r="6775">
          <cell r="D6775" t="str">
            <v>JÓQUEI</v>
          </cell>
          <cell r="E6775">
            <v>44439</v>
          </cell>
          <cell r="J6775">
            <v>26.4</v>
          </cell>
          <cell r="K6775">
            <v>14.36</v>
          </cell>
          <cell r="M6775">
            <v>79.8</v>
          </cell>
        </row>
        <row r="6776">
          <cell r="D6776" t="str">
            <v>JÓQUEI</v>
          </cell>
          <cell r="E6776">
            <v>44439</v>
          </cell>
          <cell r="J6776">
            <v>50</v>
          </cell>
          <cell r="K6776">
            <v>19.59</v>
          </cell>
          <cell r="M6776">
            <v>108.56</v>
          </cell>
        </row>
        <row r="6777">
          <cell r="D6777" t="str">
            <v>JÓQUEI</v>
          </cell>
          <cell r="E6777">
            <v>44439</v>
          </cell>
          <cell r="J6777">
            <v>43</v>
          </cell>
          <cell r="K6777">
            <v>17.98</v>
          </cell>
          <cell r="M6777">
            <v>99.9</v>
          </cell>
        </row>
        <row r="6778">
          <cell r="D6778" t="str">
            <v>JÓQUEI</v>
          </cell>
          <cell r="E6778">
            <v>44439</v>
          </cell>
          <cell r="J6778">
            <v>37.5</v>
          </cell>
          <cell r="K6778">
            <v>16.88</v>
          </cell>
          <cell r="M6778">
            <v>93.100000000000009</v>
          </cell>
        </row>
        <row r="6779">
          <cell r="D6779" t="str">
            <v>JÓQUEI</v>
          </cell>
          <cell r="E6779">
            <v>44439</v>
          </cell>
          <cell r="J6779">
            <v>38.799999999999997</v>
          </cell>
          <cell r="K6779">
            <v>16.88</v>
          </cell>
          <cell r="M6779">
            <v>93.82</v>
          </cell>
        </row>
        <row r="6780">
          <cell r="D6780" t="str">
            <v>JÓQUEI</v>
          </cell>
          <cell r="E6780">
            <v>44439</v>
          </cell>
          <cell r="J6780">
            <v>44</v>
          </cell>
          <cell r="K6780">
            <v>17.98</v>
          </cell>
          <cell r="M6780">
            <v>99.9</v>
          </cell>
        </row>
        <row r="6781">
          <cell r="D6781" t="str">
            <v>JÓQUEI</v>
          </cell>
          <cell r="E6781">
            <v>44439</v>
          </cell>
          <cell r="J6781">
            <v>35.9</v>
          </cell>
          <cell r="K6781">
            <v>16.18</v>
          </cell>
          <cell r="M6781">
            <v>89.9</v>
          </cell>
        </row>
        <row r="6782">
          <cell r="D6782" t="str">
            <v>JÓQUEI</v>
          </cell>
          <cell r="E6782">
            <v>44439</v>
          </cell>
          <cell r="J6782">
            <v>27.8</v>
          </cell>
          <cell r="K6782">
            <v>14.36</v>
          </cell>
          <cell r="M6782">
            <v>79.8</v>
          </cell>
        </row>
        <row r="6783">
          <cell r="D6783" t="str">
            <v>JÓQUEI</v>
          </cell>
          <cell r="E6783">
            <v>44439</v>
          </cell>
          <cell r="J6783">
            <v>24</v>
          </cell>
          <cell r="K6783">
            <v>13.5</v>
          </cell>
          <cell r="M6783">
            <v>75</v>
          </cell>
        </row>
        <row r="6784">
          <cell r="D6784" t="str">
            <v>JÓQUEI</v>
          </cell>
          <cell r="E6784">
            <v>44439</v>
          </cell>
          <cell r="J6784">
            <v>52.9</v>
          </cell>
          <cell r="K6784">
            <v>19.78</v>
          </cell>
          <cell r="M6784">
            <v>109.9</v>
          </cell>
        </row>
        <row r="6785">
          <cell r="D6785" t="str">
            <v>JÓQUEI</v>
          </cell>
          <cell r="E6785">
            <v>44439</v>
          </cell>
          <cell r="J6785">
            <v>44.9</v>
          </cell>
          <cell r="K6785">
            <v>17.98</v>
          </cell>
          <cell r="M6785">
            <v>99.9</v>
          </cell>
        </row>
        <row r="6786">
          <cell r="D6786" t="str">
            <v>JÓQUEI</v>
          </cell>
          <cell r="E6786">
            <v>44439</v>
          </cell>
          <cell r="J6786">
            <v>66</v>
          </cell>
          <cell r="K6786">
            <v>22.5</v>
          </cell>
          <cell r="M6786">
            <v>125</v>
          </cell>
        </row>
        <row r="6787">
          <cell r="D6787" t="str">
            <v>JÓQUEI</v>
          </cell>
          <cell r="E6787">
            <v>44439</v>
          </cell>
          <cell r="J6787">
            <v>66</v>
          </cell>
          <cell r="K6787">
            <v>22.5</v>
          </cell>
          <cell r="M6787">
            <v>125</v>
          </cell>
        </row>
        <row r="6788">
          <cell r="D6788" t="str">
            <v>JÓQUEI</v>
          </cell>
          <cell r="E6788">
            <v>44439</v>
          </cell>
          <cell r="J6788">
            <v>66</v>
          </cell>
          <cell r="K6788">
            <v>22.5</v>
          </cell>
          <cell r="M6788">
            <v>125</v>
          </cell>
        </row>
        <row r="6789">
          <cell r="D6789" t="str">
            <v>JÓQUEI</v>
          </cell>
          <cell r="E6789">
            <v>44439</v>
          </cell>
          <cell r="J6789">
            <v>27.8</v>
          </cell>
          <cell r="K6789">
            <v>14.09</v>
          </cell>
          <cell r="M6789">
            <v>78.239999999999995</v>
          </cell>
        </row>
        <row r="6790">
          <cell r="D6790" t="str">
            <v>JÓQUEI</v>
          </cell>
          <cell r="E6790">
            <v>44439</v>
          </cell>
          <cell r="J6790">
            <v>30</v>
          </cell>
          <cell r="K6790">
            <v>14.38</v>
          </cell>
          <cell r="M6790">
            <v>79.900000000000006</v>
          </cell>
        </row>
        <row r="6791">
          <cell r="D6791" t="str">
            <v>JÓQUEI</v>
          </cell>
          <cell r="E6791">
            <v>44439</v>
          </cell>
          <cell r="J6791">
            <v>54.9</v>
          </cell>
          <cell r="K6791">
            <v>19.78</v>
          </cell>
          <cell r="M6791">
            <v>109.9</v>
          </cell>
        </row>
        <row r="6792">
          <cell r="D6792" t="str">
            <v>JÓQUEI</v>
          </cell>
          <cell r="E6792">
            <v>44439</v>
          </cell>
          <cell r="J6792">
            <v>30.87</v>
          </cell>
          <cell r="K6792">
            <v>14.38</v>
          </cell>
          <cell r="M6792">
            <v>79.900000000000006</v>
          </cell>
        </row>
        <row r="6793">
          <cell r="D6793" t="str">
            <v>JÓQUEI</v>
          </cell>
          <cell r="E6793">
            <v>44439</v>
          </cell>
          <cell r="J6793">
            <v>46</v>
          </cell>
          <cell r="K6793">
            <v>17.8</v>
          </cell>
          <cell r="M6793">
            <v>98.09</v>
          </cell>
        </row>
        <row r="6794">
          <cell r="D6794" t="str">
            <v>JÓQUEI</v>
          </cell>
          <cell r="E6794">
            <v>44439</v>
          </cell>
          <cell r="J6794">
            <v>27.58</v>
          </cell>
          <cell r="K6794">
            <v>13.5</v>
          </cell>
          <cell r="M6794">
            <v>75.02</v>
          </cell>
        </row>
        <row r="6795">
          <cell r="D6795" t="str">
            <v>JÓQUEI</v>
          </cell>
          <cell r="E6795">
            <v>44439</v>
          </cell>
          <cell r="J6795">
            <v>39.9</v>
          </cell>
          <cell r="K6795">
            <v>16.18</v>
          </cell>
          <cell r="M6795">
            <v>89.9</v>
          </cell>
        </row>
        <row r="6796">
          <cell r="D6796" t="str">
            <v>JÓQUEI</v>
          </cell>
          <cell r="E6796">
            <v>44439</v>
          </cell>
          <cell r="J6796">
            <v>31.9</v>
          </cell>
          <cell r="K6796">
            <v>14.38</v>
          </cell>
          <cell r="M6796">
            <v>79.900000000000006</v>
          </cell>
        </row>
        <row r="6797">
          <cell r="D6797" t="str">
            <v>JÓQUEI</v>
          </cell>
          <cell r="E6797">
            <v>44439</v>
          </cell>
          <cell r="J6797">
            <v>37.799999999999997</v>
          </cell>
          <cell r="K6797">
            <v>15.600000000000001</v>
          </cell>
          <cell r="M6797">
            <v>86.699999999999989</v>
          </cell>
        </row>
        <row r="6798">
          <cell r="D6798" t="str">
            <v>JÓQUEI</v>
          </cell>
          <cell r="E6798">
            <v>44439</v>
          </cell>
          <cell r="J6798">
            <v>29.9</v>
          </cell>
          <cell r="K6798">
            <v>13.67</v>
          </cell>
          <cell r="M6798">
            <v>75.760000000000005</v>
          </cell>
        </row>
        <row r="6799">
          <cell r="D6799" t="str">
            <v>JÓQUEI</v>
          </cell>
          <cell r="E6799">
            <v>44439</v>
          </cell>
          <cell r="J6799">
            <v>42</v>
          </cell>
          <cell r="K6799">
            <v>16.18</v>
          </cell>
          <cell r="M6799">
            <v>89.9</v>
          </cell>
        </row>
        <row r="6800">
          <cell r="D6800" t="str">
            <v>JÓQUEI</v>
          </cell>
          <cell r="E6800">
            <v>44439</v>
          </cell>
          <cell r="J6800">
            <v>71.699999999999989</v>
          </cell>
          <cell r="K6800">
            <v>23.889900000000001</v>
          </cell>
          <cell r="M6800">
            <v>126.47999999999999</v>
          </cell>
        </row>
        <row r="6801">
          <cell r="D6801" t="str">
            <v>JÓQUEI</v>
          </cell>
          <cell r="E6801">
            <v>44439</v>
          </cell>
          <cell r="J6801">
            <v>35</v>
          </cell>
          <cell r="K6801">
            <v>14.36</v>
          </cell>
          <cell r="M6801">
            <v>79.8</v>
          </cell>
        </row>
        <row r="6802">
          <cell r="D6802" t="str">
            <v>JÓQUEI</v>
          </cell>
          <cell r="E6802">
            <v>44439</v>
          </cell>
          <cell r="J6802">
            <v>35</v>
          </cell>
          <cell r="K6802">
            <v>14.36</v>
          </cell>
          <cell r="M6802">
            <v>79.8</v>
          </cell>
        </row>
        <row r="6803">
          <cell r="D6803" t="str">
            <v>JÓQUEI</v>
          </cell>
          <cell r="E6803">
            <v>44439</v>
          </cell>
          <cell r="J6803">
            <v>35</v>
          </cell>
          <cell r="K6803">
            <v>14.36</v>
          </cell>
          <cell r="M6803">
            <v>79.8</v>
          </cell>
        </row>
        <row r="6804">
          <cell r="D6804" t="str">
            <v>JÓQUEI</v>
          </cell>
          <cell r="E6804">
            <v>44439</v>
          </cell>
          <cell r="J6804">
            <v>19.2</v>
          </cell>
          <cell r="K6804">
            <v>10.8</v>
          </cell>
          <cell r="M6804">
            <v>60</v>
          </cell>
        </row>
        <row r="6805">
          <cell r="D6805" t="str">
            <v>JÓQUEI</v>
          </cell>
          <cell r="E6805">
            <v>44439</v>
          </cell>
          <cell r="J6805">
            <v>33.659999999999997</v>
          </cell>
          <cell r="K6805">
            <v>13.97</v>
          </cell>
          <cell r="M6805">
            <v>77.540000000000006</v>
          </cell>
        </row>
        <row r="6806">
          <cell r="D6806" t="str">
            <v>JÓQUEI</v>
          </cell>
          <cell r="E6806">
            <v>44439</v>
          </cell>
          <cell r="J6806">
            <v>19.8</v>
          </cell>
          <cell r="K6806">
            <v>10.8</v>
          </cell>
          <cell r="M6806">
            <v>59.99</v>
          </cell>
        </row>
        <row r="6807">
          <cell r="D6807" t="str">
            <v>JÓQUEI</v>
          </cell>
          <cell r="E6807">
            <v>44439</v>
          </cell>
          <cell r="J6807">
            <v>28</v>
          </cell>
          <cell r="K6807">
            <v>12.58</v>
          </cell>
          <cell r="M6807">
            <v>69.900000000000006</v>
          </cell>
        </row>
        <row r="6808">
          <cell r="D6808" t="str">
            <v>JÓQUEI</v>
          </cell>
          <cell r="E6808">
            <v>44439</v>
          </cell>
          <cell r="J6808">
            <v>19.899999999999999</v>
          </cell>
          <cell r="K6808">
            <v>10.78</v>
          </cell>
          <cell r="M6808">
            <v>59.9</v>
          </cell>
        </row>
        <row r="6809">
          <cell r="D6809" t="str">
            <v>JÓQUEI</v>
          </cell>
          <cell r="E6809">
            <v>44439</v>
          </cell>
          <cell r="J6809">
            <v>44.9</v>
          </cell>
          <cell r="K6809">
            <v>16.18</v>
          </cell>
          <cell r="M6809">
            <v>89.91</v>
          </cell>
        </row>
        <row r="6810">
          <cell r="D6810" t="str">
            <v>JÓQUEI</v>
          </cell>
          <cell r="E6810">
            <v>44439</v>
          </cell>
          <cell r="J6810">
            <v>26.4</v>
          </cell>
          <cell r="K6810">
            <v>11.99</v>
          </cell>
          <cell r="M6810">
            <v>66.260000000000005</v>
          </cell>
        </row>
        <row r="6811">
          <cell r="D6811" t="str">
            <v>JÓQUEI</v>
          </cell>
          <cell r="E6811">
            <v>44439</v>
          </cell>
          <cell r="J6811">
            <v>71.900000000000006</v>
          </cell>
          <cell r="K6811">
            <v>21.87</v>
          </cell>
          <cell r="M6811">
            <v>121.4</v>
          </cell>
        </row>
        <row r="6812">
          <cell r="D6812" t="str">
            <v>JÓQUEI</v>
          </cell>
          <cell r="E6812">
            <v>44439</v>
          </cell>
          <cell r="J6812">
            <v>29.9</v>
          </cell>
          <cell r="K6812">
            <v>12.58</v>
          </cell>
          <cell r="M6812">
            <v>69.900000000000006</v>
          </cell>
        </row>
        <row r="6813">
          <cell r="D6813" t="str">
            <v>JÓQUEI</v>
          </cell>
          <cell r="E6813">
            <v>44439</v>
          </cell>
          <cell r="J6813">
            <v>17.399999999999999</v>
          </cell>
          <cell r="K6813">
            <v>9.74</v>
          </cell>
          <cell r="M6813">
            <v>53.96</v>
          </cell>
        </row>
        <row r="6814">
          <cell r="D6814" t="str">
            <v>JÓQUEI</v>
          </cell>
          <cell r="E6814">
            <v>44439</v>
          </cell>
          <cell r="J6814">
            <v>31</v>
          </cell>
          <cell r="K6814">
            <v>12.58</v>
          </cell>
          <cell r="M6814">
            <v>69.900000000000006</v>
          </cell>
        </row>
        <row r="6815">
          <cell r="D6815" t="str">
            <v>JÓQUEI</v>
          </cell>
          <cell r="E6815">
            <v>44439</v>
          </cell>
          <cell r="J6815">
            <v>48.35</v>
          </cell>
          <cell r="K6815">
            <v>16.18</v>
          </cell>
          <cell r="M6815">
            <v>89.9</v>
          </cell>
        </row>
        <row r="6816">
          <cell r="D6816" t="str">
            <v>JÓQUEI</v>
          </cell>
          <cell r="E6816">
            <v>44439</v>
          </cell>
          <cell r="J6816">
            <v>23.9</v>
          </cell>
          <cell r="K6816">
            <v>10.78</v>
          </cell>
          <cell r="M6816">
            <v>59.9</v>
          </cell>
        </row>
        <row r="6817">
          <cell r="D6817" t="str">
            <v>JÓQUEI</v>
          </cell>
          <cell r="E6817">
            <v>44439</v>
          </cell>
          <cell r="J6817">
            <v>23.9</v>
          </cell>
          <cell r="K6817">
            <v>10.78</v>
          </cell>
          <cell r="M6817">
            <v>59.9</v>
          </cell>
        </row>
        <row r="6818">
          <cell r="D6818" t="str">
            <v>JÓQUEI</v>
          </cell>
          <cell r="E6818">
            <v>44439</v>
          </cell>
          <cell r="J6818">
            <v>56.9</v>
          </cell>
          <cell r="K6818">
            <v>22.84</v>
          </cell>
          <cell r="M6818">
            <v>104.79</v>
          </cell>
        </row>
        <row r="6819">
          <cell r="D6819" t="str">
            <v>JÓQUEI</v>
          </cell>
          <cell r="E6819">
            <v>44439</v>
          </cell>
          <cell r="J6819">
            <v>79</v>
          </cell>
          <cell r="K6819">
            <v>22.5</v>
          </cell>
          <cell r="M6819">
            <v>125</v>
          </cell>
        </row>
        <row r="6820">
          <cell r="D6820" t="str">
            <v>JÓQUEI</v>
          </cell>
          <cell r="E6820">
            <v>44439</v>
          </cell>
          <cell r="J6820">
            <v>35.9</v>
          </cell>
          <cell r="K6820">
            <v>12.94</v>
          </cell>
          <cell r="M6820">
            <v>71.91</v>
          </cell>
        </row>
        <row r="6821">
          <cell r="D6821" t="str">
            <v>JÓQUEI</v>
          </cell>
          <cell r="E6821">
            <v>44439</v>
          </cell>
          <cell r="J6821">
            <v>29.8</v>
          </cell>
          <cell r="K6821">
            <v>11.49</v>
          </cell>
          <cell r="M6821">
            <v>63.72</v>
          </cell>
        </row>
        <row r="6822">
          <cell r="D6822" t="str">
            <v>JÓQUEI</v>
          </cell>
          <cell r="E6822">
            <v>44439</v>
          </cell>
          <cell r="J6822">
            <v>34.950000000000003</v>
          </cell>
          <cell r="K6822">
            <v>12.59</v>
          </cell>
          <cell r="M6822">
            <v>69.95</v>
          </cell>
        </row>
        <row r="6823">
          <cell r="D6823" t="str">
            <v>JÓQUEI</v>
          </cell>
          <cell r="E6823">
            <v>44439</v>
          </cell>
          <cell r="J6823">
            <v>44.9</v>
          </cell>
          <cell r="K6823">
            <v>14.69</v>
          </cell>
          <cell r="M6823">
            <v>81.5</v>
          </cell>
        </row>
        <row r="6824">
          <cell r="D6824" t="str">
            <v>JÓQUEI</v>
          </cell>
          <cell r="E6824">
            <v>44439</v>
          </cell>
          <cell r="J6824">
            <v>15</v>
          </cell>
          <cell r="K6824">
            <v>8.0499000000000009</v>
          </cell>
          <cell r="M6824">
            <v>44.730000000000004</v>
          </cell>
        </row>
        <row r="6825">
          <cell r="D6825" t="str">
            <v>JÓQUEI</v>
          </cell>
          <cell r="E6825">
            <v>44439</v>
          </cell>
          <cell r="J6825">
            <v>19.399999999999999</v>
          </cell>
          <cell r="K6825">
            <v>8.98</v>
          </cell>
          <cell r="M6825">
            <v>49.9</v>
          </cell>
        </row>
        <row r="6826">
          <cell r="D6826" t="str">
            <v>JÓQUEI</v>
          </cell>
          <cell r="E6826">
            <v>44439</v>
          </cell>
          <cell r="J6826">
            <v>34.950000000000003</v>
          </cell>
          <cell r="K6826">
            <v>12.37</v>
          </cell>
          <cell r="M6826">
            <v>68.69</v>
          </cell>
        </row>
        <row r="6827">
          <cell r="D6827" t="str">
            <v>JÓQUEI</v>
          </cell>
          <cell r="E6827">
            <v>44439</v>
          </cell>
          <cell r="J6827">
            <v>19.899999999999999</v>
          </cell>
          <cell r="K6827">
            <v>8.98</v>
          </cell>
          <cell r="M6827">
            <v>49.9</v>
          </cell>
        </row>
        <row r="6828">
          <cell r="D6828" t="str">
            <v>JÓQUEI</v>
          </cell>
          <cell r="E6828">
            <v>44439</v>
          </cell>
          <cell r="J6828">
            <v>20</v>
          </cell>
          <cell r="K6828">
            <v>9</v>
          </cell>
          <cell r="M6828">
            <v>50</v>
          </cell>
        </row>
        <row r="6829">
          <cell r="D6829" t="str">
            <v>JÓQUEI</v>
          </cell>
          <cell r="E6829">
            <v>44439</v>
          </cell>
          <cell r="J6829">
            <v>20</v>
          </cell>
          <cell r="K6829">
            <v>8.98</v>
          </cell>
          <cell r="M6829">
            <v>49.9</v>
          </cell>
        </row>
        <row r="6830">
          <cell r="D6830" t="str">
            <v>JÓQUEI</v>
          </cell>
          <cell r="E6830">
            <v>44439</v>
          </cell>
          <cell r="J6830">
            <v>20</v>
          </cell>
          <cell r="K6830">
            <v>8.98</v>
          </cell>
          <cell r="M6830">
            <v>49.9</v>
          </cell>
        </row>
        <row r="6831">
          <cell r="D6831" t="str">
            <v>JÓQUEI</v>
          </cell>
          <cell r="E6831">
            <v>44439</v>
          </cell>
          <cell r="J6831">
            <v>12.99</v>
          </cell>
          <cell r="K6831">
            <v>7.18</v>
          </cell>
          <cell r="M6831">
            <v>39.9</v>
          </cell>
        </row>
        <row r="6832">
          <cell r="D6832" t="str">
            <v>JÓQUEI</v>
          </cell>
          <cell r="E6832">
            <v>44439</v>
          </cell>
          <cell r="J6832">
            <v>13.9</v>
          </cell>
          <cell r="K6832">
            <v>7.18</v>
          </cell>
          <cell r="M6832">
            <v>39.9</v>
          </cell>
        </row>
        <row r="6833">
          <cell r="D6833" t="str">
            <v>JÓQUEI</v>
          </cell>
          <cell r="E6833">
            <v>44439</v>
          </cell>
          <cell r="J6833">
            <v>869</v>
          </cell>
          <cell r="K6833">
            <v>195.0102</v>
          </cell>
          <cell r="M6833">
            <v>1082.73</v>
          </cell>
        </row>
        <row r="6834">
          <cell r="D6834" t="str">
            <v>JÓQUEI</v>
          </cell>
          <cell r="E6834">
            <v>44439</v>
          </cell>
          <cell r="J6834">
            <v>27.72</v>
          </cell>
          <cell r="K6834">
            <v>10.039999999999999</v>
          </cell>
          <cell r="M6834">
            <v>55.5</v>
          </cell>
        </row>
        <row r="6835">
          <cell r="D6835" t="str">
            <v>JÓQUEI</v>
          </cell>
          <cell r="E6835">
            <v>44439</v>
          </cell>
          <cell r="J6835">
            <v>15</v>
          </cell>
          <cell r="K6835">
            <v>7.18</v>
          </cell>
          <cell r="M6835">
            <v>39.9</v>
          </cell>
        </row>
        <row r="6836">
          <cell r="D6836" t="str">
            <v>JÓQUEI</v>
          </cell>
          <cell r="E6836">
            <v>44439</v>
          </cell>
          <cell r="J6836">
            <v>20</v>
          </cell>
          <cell r="K6836">
            <v>8.2200000000000006</v>
          </cell>
          <cell r="M6836">
            <v>45.6</v>
          </cell>
        </row>
        <row r="6837">
          <cell r="D6837" t="str">
            <v>JÓQUEI</v>
          </cell>
          <cell r="E6837">
            <v>44439</v>
          </cell>
          <cell r="J6837">
            <v>26.23</v>
          </cell>
          <cell r="K6837">
            <v>9.6</v>
          </cell>
          <cell r="M6837">
            <v>53.19</v>
          </cell>
        </row>
        <row r="6838">
          <cell r="D6838" t="str">
            <v>JÓQUEI</v>
          </cell>
          <cell r="E6838">
            <v>44439</v>
          </cell>
          <cell r="J6838">
            <v>20</v>
          </cell>
          <cell r="K6838">
            <v>8.14</v>
          </cell>
          <cell r="M6838">
            <v>45.14</v>
          </cell>
        </row>
        <row r="6839">
          <cell r="D6839" t="str">
            <v>JÓQUEI</v>
          </cell>
          <cell r="E6839">
            <v>44439</v>
          </cell>
          <cell r="J6839">
            <v>56.9</v>
          </cell>
          <cell r="K6839">
            <v>16.18</v>
          </cell>
          <cell r="M6839">
            <v>89.9</v>
          </cell>
        </row>
        <row r="6840">
          <cell r="D6840" t="str">
            <v>JÓQUEI</v>
          </cell>
          <cell r="E6840">
            <v>44439</v>
          </cell>
          <cell r="J6840">
            <v>16</v>
          </cell>
          <cell r="K6840">
            <v>7.18</v>
          </cell>
          <cell r="M6840">
            <v>39.9</v>
          </cell>
        </row>
        <row r="6841">
          <cell r="D6841" t="str">
            <v>JÓQUEI</v>
          </cell>
          <cell r="E6841">
            <v>44439</v>
          </cell>
          <cell r="J6841">
            <v>16</v>
          </cell>
          <cell r="K6841">
            <v>7.16</v>
          </cell>
          <cell r="M6841">
            <v>39.799999999999997</v>
          </cell>
        </row>
        <row r="6842">
          <cell r="D6842" t="str">
            <v>JÓQUEI</v>
          </cell>
          <cell r="E6842">
            <v>44439</v>
          </cell>
          <cell r="J6842">
            <v>16</v>
          </cell>
          <cell r="K6842">
            <v>7.16</v>
          </cell>
          <cell r="M6842">
            <v>39.799999999999997</v>
          </cell>
        </row>
        <row r="6843">
          <cell r="D6843" t="str">
            <v>JÓQUEI</v>
          </cell>
          <cell r="E6843">
            <v>44439</v>
          </cell>
          <cell r="J6843">
            <v>16.399999999999999</v>
          </cell>
          <cell r="K6843">
            <v>7.18</v>
          </cell>
          <cell r="M6843">
            <v>39.9</v>
          </cell>
        </row>
        <row r="6844">
          <cell r="D6844" t="str">
            <v>JÓQUEI</v>
          </cell>
          <cell r="E6844">
            <v>44439</v>
          </cell>
          <cell r="J6844">
            <v>19.899999999999999</v>
          </cell>
          <cell r="K6844">
            <v>7.87</v>
          </cell>
          <cell r="M6844">
            <v>43.7</v>
          </cell>
        </row>
        <row r="6845">
          <cell r="D6845" t="str">
            <v>JÓQUEI</v>
          </cell>
          <cell r="E6845">
            <v>44439</v>
          </cell>
          <cell r="J6845">
            <v>8.9</v>
          </cell>
          <cell r="K6845">
            <v>5.38</v>
          </cell>
          <cell r="M6845">
            <v>29.9</v>
          </cell>
        </row>
        <row r="6846">
          <cell r="D6846" t="str">
            <v>JÓQUEI</v>
          </cell>
          <cell r="E6846">
            <v>44439</v>
          </cell>
          <cell r="J6846">
            <v>27.72</v>
          </cell>
          <cell r="K6846">
            <v>27.04</v>
          </cell>
          <cell r="M6846">
            <v>70.31</v>
          </cell>
        </row>
        <row r="6847">
          <cell r="D6847" t="str">
            <v>JÓQUEI</v>
          </cell>
          <cell r="E6847">
            <v>44439</v>
          </cell>
          <cell r="J6847">
            <v>23.41</v>
          </cell>
          <cell r="K6847">
            <v>8.58</v>
          </cell>
          <cell r="M6847">
            <v>47.54</v>
          </cell>
        </row>
        <row r="6848">
          <cell r="D6848" t="str">
            <v>JÓQUEI</v>
          </cell>
          <cell r="E6848">
            <v>44439</v>
          </cell>
          <cell r="J6848">
            <v>15</v>
          </cell>
          <cell r="K6848">
            <v>6.57</v>
          </cell>
          <cell r="M6848">
            <v>36.5</v>
          </cell>
        </row>
        <row r="6849">
          <cell r="D6849" t="str">
            <v>JÓQUEI</v>
          </cell>
          <cell r="E6849">
            <v>44439</v>
          </cell>
          <cell r="J6849">
            <v>21.53</v>
          </cell>
          <cell r="K6849">
            <v>8</v>
          </cell>
          <cell r="M6849">
            <v>44.31</v>
          </cell>
        </row>
        <row r="6850">
          <cell r="D6850" t="str">
            <v>JÓQUEI</v>
          </cell>
          <cell r="E6850">
            <v>44439</v>
          </cell>
          <cell r="J6850">
            <v>21.53</v>
          </cell>
          <cell r="K6850">
            <v>8</v>
          </cell>
          <cell r="M6850">
            <v>44.31</v>
          </cell>
        </row>
        <row r="6851">
          <cell r="D6851" t="str">
            <v>JÓQUEI</v>
          </cell>
          <cell r="E6851">
            <v>44439</v>
          </cell>
          <cell r="J6851">
            <v>21.53</v>
          </cell>
          <cell r="K6851">
            <v>8</v>
          </cell>
          <cell r="M6851">
            <v>44.31</v>
          </cell>
        </row>
        <row r="6852">
          <cell r="D6852" t="str">
            <v>JÓQUEI</v>
          </cell>
          <cell r="E6852">
            <v>44439</v>
          </cell>
          <cell r="J6852">
            <v>9</v>
          </cell>
          <cell r="K6852">
            <v>5.0599999999999996</v>
          </cell>
          <cell r="M6852">
            <v>27.99</v>
          </cell>
        </row>
        <row r="6853">
          <cell r="D6853" t="str">
            <v>JÓQUEI</v>
          </cell>
          <cell r="E6853">
            <v>44439</v>
          </cell>
          <cell r="J6853">
            <v>19.36</v>
          </cell>
          <cell r="K6853">
            <v>7.18</v>
          </cell>
          <cell r="M6853">
            <v>39.9</v>
          </cell>
        </row>
        <row r="6854">
          <cell r="D6854" t="str">
            <v>JÓQUEI</v>
          </cell>
          <cell r="E6854">
            <v>44439</v>
          </cell>
          <cell r="J6854">
            <v>7.26</v>
          </cell>
          <cell r="K6854">
            <v>4.5</v>
          </cell>
          <cell r="M6854">
            <v>25</v>
          </cell>
        </row>
        <row r="6855">
          <cell r="D6855" t="str">
            <v>JÓQUEI</v>
          </cell>
          <cell r="E6855">
            <v>44439</v>
          </cell>
          <cell r="J6855">
            <v>9</v>
          </cell>
          <cell r="K6855">
            <v>4.84</v>
          </cell>
          <cell r="M6855">
            <v>26.91</v>
          </cell>
        </row>
        <row r="6856">
          <cell r="D6856" t="str">
            <v>JÓQUEI</v>
          </cell>
          <cell r="E6856">
            <v>44439</v>
          </cell>
          <cell r="J6856">
            <v>173.8</v>
          </cell>
          <cell r="K6856">
            <v>41.49</v>
          </cell>
          <cell r="M6856">
            <v>228.26</v>
          </cell>
        </row>
        <row r="6857">
          <cell r="D6857" t="str">
            <v>JÓQUEI</v>
          </cell>
          <cell r="E6857">
            <v>44439</v>
          </cell>
          <cell r="J6857">
            <v>69</v>
          </cell>
          <cell r="K6857">
            <v>17.98</v>
          </cell>
          <cell r="M6857">
            <v>99.9</v>
          </cell>
        </row>
        <row r="6858">
          <cell r="D6858" t="str">
            <v>JÓQUEI</v>
          </cell>
          <cell r="E6858">
            <v>44439</v>
          </cell>
          <cell r="J6858">
            <v>15</v>
          </cell>
          <cell r="K6858">
            <v>6.14</v>
          </cell>
          <cell r="M6858">
            <v>33.380000000000003</v>
          </cell>
        </row>
        <row r="6859">
          <cell r="D6859" t="str">
            <v>JÓQUEI</v>
          </cell>
          <cell r="E6859">
            <v>44439</v>
          </cell>
          <cell r="J6859">
            <v>16.829999999999998</v>
          </cell>
          <cell r="K6859">
            <v>6.25</v>
          </cell>
          <cell r="M6859">
            <v>34.630000000000003</v>
          </cell>
        </row>
        <row r="6860">
          <cell r="D6860" t="str">
            <v>JÓQUEI</v>
          </cell>
          <cell r="E6860">
            <v>44439</v>
          </cell>
          <cell r="J6860">
            <v>10</v>
          </cell>
          <cell r="K6860">
            <v>4.4800000000000004</v>
          </cell>
          <cell r="M6860">
            <v>24.9</v>
          </cell>
        </row>
        <row r="6861">
          <cell r="D6861" t="str">
            <v>JÓQUEI</v>
          </cell>
          <cell r="E6861">
            <v>44439</v>
          </cell>
          <cell r="J6861">
            <v>10</v>
          </cell>
          <cell r="K6861">
            <v>4.26</v>
          </cell>
          <cell r="M6861">
            <v>23.61</v>
          </cell>
        </row>
        <row r="6862">
          <cell r="D6862" t="str">
            <v>JÓQUEI</v>
          </cell>
          <cell r="E6862">
            <v>44439</v>
          </cell>
          <cell r="J6862">
            <v>7.5</v>
          </cell>
          <cell r="K6862">
            <v>3.58</v>
          </cell>
          <cell r="M6862">
            <v>19.899999999999999</v>
          </cell>
        </row>
        <row r="6863">
          <cell r="D6863" t="str">
            <v>JÓQUEI</v>
          </cell>
          <cell r="E6863">
            <v>44439</v>
          </cell>
          <cell r="J6863">
            <v>7.9</v>
          </cell>
          <cell r="K6863">
            <v>3.58</v>
          </cell>
          <cell r="M6863">
            <v>19.899999999999999</v>
          </cell>
        </row>
        <row r="6864">
          <cell r="D6864" t="str">
            <v>JÓQUEI</v>
          </cell>
          <cell r="E6864">
            <v>44439</v>
          </cell>
          <cell r="J6864">
            <v>7.9</v>
          </cell>
          <cell r="K6864">
            <v>3.58</v>
          </cell>
          <cell r="M6864">
            <v>19.899999999999999</v>
          </cell>
        </row>
        <row r="6865">
          <cell r="D6865" t="str">
            <v>JÓQUEI</v>
          </cell>
          <cell r="E6865">
            <v>44439</v>
          </cell>
          <cell r="J6865">
            <v>7.9</v>
          </cell>
          <cell r="K6865">
            <v>3.58</v>
          </cell>
          <cell r="M6865">
            <v>19.899999999999999</v>
          </cell>
        </row>
        <row r="6866">
          <cell r="D6866" t="str">
            <v>JÓQUEI</v>
          </cell>
          <cell r="E6866">
            <v>44439</v>
          </cell>
          <cell r="J6866">
            <v>8</v>
          </cell>
          <cell r="K6866">
            <v>3.58</v>
          </cell>
          <cell r="M6866">
            <v>19.899999999999999</v>
          </cell>
        </row>
        <row r="6867">
          <cell r="D6867" t="str">
            <v>JÓQUEI</v>
          </cell>
          <cell r="E6867">
            <v>44439</v>
          </cell>
          <cell r="J6867">
            <v>7.5</v>
          </cell>
          <cell r="K6867">
            <v>3.36</v>
          </cell>
          <cell r="M6867">
            <v>18.57</v>
          </cell>
        </row>
        <row r="6868">
          <cell r="D6868" t="str">
            <v>JÓQUEI</v>
          </cell>
          <cell r="E6868">
            <v>44439</v>
          </cell>
          <cell r="J6868">
            <v>50</v>
          </cell>
          <cell r="K6868">
            <v>12.59</v>
          </cell>
          <cell r="M6868">
            <v>69.95</v>
          </cell>
        </row>
        <row r="6869">
          <cell r="D6869" t="str">
            <v>JÓQUEI</v>
          </cell>
          <cell r="E6869">
            <v>44439</v>
          </cell>
          <cell r="J6869">
            <v>8</v>
          </cell>
          <cell r="K6869">
            <v>3.36</v>
          </cell>
          <cell r="M6869">
            <v>18.57</v>
          </cell>
        </row>
        <row r="6870">
          <cell r="D6870" t="str">
            <v>JÓQUEI</v>
          </cell>
          <cell r="E6870">
            <v>44439</v>
          </cell>
          <cell r="J6870">
            <v>7.5</v>
          </cell>
          <cell r="K6870">
            <v>3.22</v>
          </cell>
          <cell r="M6870">
            <v>17.91</v>
          </cell>
        </row>
        <row r="6871">
          <cell r="D6871" t="str">
            <v>JÓQUEI</v>
          </cell>
          <cell r="E6871">
            <v>44439</v>
          </cell>
          <cell r="J6871">
            <v>9.35</v>
          </cell>
          <cell r="K6871">
            <v>3.6</v>
          </cell>
          <cell r="M6871">
            <v>19.989999999999998</v>
          </cell>
        </row>
        <row r="6872">
          <cell r="D6872" t="str">
            <v>JÓQUEI</v>
          </cell>
          <cell r="E6872">
            <v>44439</v>
          </cell>
          <cell r="J6872">
            <v>5.5</v>
          </cell>
          <cell r="K6872">
            <v>2.68</v>
          </cell>
          <cell r="M6872">
            <v>14.9</v>
          </cell>
        </row>
        <row r="6873">
          <cell r="D6873" t="str">
            <v>JÓQUEI</v>
          </cell>
          <cell r="E6873">
            <v>44439</v>
          </cell>
          <cell r="J6873">
            <v>8</v>
          </cell>
          <cell r="K6873">
            <v>3.15</v>
          </cell>
          <cell r="M6873">
            <v>17.510000000000002</v>
          </cell>
        </row>
        <row r="6874">
          <cell r="D6874" t="str">
            <v>JÓQUEI</v>
          </cell>
          <cell r="E6874">
            <v>44439</v>
          </cell>
          <cell r="J6874">
            <v>50</v>
          </cell>
          <cell r="K6874">
            <v>12.37</v>
          </cell>
          <cell r="M6874">
            <v>68.69</v>
          </cell>
        </row>
        <row r="6875">
          <cell r="D6875" t="str">
            <v>JÓQUEI</v>
          </cell>
          <cell r="E6875">
            <v>44439</v>
          </cell>
          <cell r="J6875">
            <v>23.76</v>
          </cell>
          <cell r="K6875">
            <v>6.32</v>
          </cell>
          <cell r="M6875">
            <v>35.11</v>
          </cell>
        </row>
        <row r="6876">
          <cell r="D6876" t="str">
            <v>JÓQUEI</v>
          </cell>
          <cell r="E6876">
            <v>44439</v>
          </cell>
          <cell r="J6876">
            <v>5.3</v>
          </cell>
          <cell r="K6876">
            <v>2.2599999999999998</v>
          </cell>
          <cell r="M6876">
            <v>12.5</v>
          </cell>
        </row>
        <row r="6877">
          <cell r="D6877" t="str">
            <v>JÓQUEI</v>
          </cell>
          <cell r="E6877">
            <v>44439</v>
          </cell>
          <cell r="J6877">
            <v>3.9</v>
          </cell>
          <cell r="K6877">
            <v>1.54</v>
          </cell>
          <cell r="M6877">
            <v>8.1300000000000008</v>
          </cell>
        </row>
        <row r="6878">
          <cell r="D6878" t="str">
            <v>JÓQUEI</v>
          </cell>
          <cell r="E6878">
            <v>44439</v>
          </cell>
          <cell r="J6878">
            <v>0</v>
          </cell>
          <cell r="K6878">
            <v>0</v>
          </cell>
          <cell r="M6878">
            <v>0</v>
          </cell>
        </row>
        <row r="6879">
          <cell r="D6879" t="str">
            <v>JÓQUEI</v>
          </cell>
          <cell r="E6879">
            <v>44439</v>
          </cell>
          <cell r="J6879">
            <v>0</v>
          </cell>
          <cell r="K6879">
            <v>0</v>
          </cell>
          <cell r="M6879">
            <v>0</v>
          </cell>
        </row>
        <row r="6880">
          <cell r="D6880" t="str">
            <v>JÓQUEI</v>
          </cell>
          <cell r="E6880">
            <v>44439</v>
          </cell>
          <cell r="J6880">
            <v>0</v>
          </cell>
          <cell r="K6880">
            <v>0</v>
          </cell>
          <cell r="M6880">
            <v>0</v>
          </cell>
        </row>
        <row r="6881">
          <cell r="D6881" t="str">
            <v>JÓQUEI</v>
          </cell>
          <cell r="E6881">
            <v>44439</v>
          </cell>
          <cell r="J6881">
            <v>86.9</v>
          </cell>
          <cell r="K6881">
            <v>16.239999999999998</v>
          </cell>
          <cell r="M6881">
            <v>89.19</v>
          </cell>
        </row>
        <row r="6882">
          <cell r="D6882" t="str">
            <v>JÓQUEI</v>
          </cell>
          <cell r="E6882">
            <v>44439</v>
          </cell>
          <cell r="J6882">
            <v>-64.900000000000006</v>
          </cell>
          <cell r="K6882">
            <v>0</v>
          </cell>
          <cell r="M6882">
            <v>-149.9</v>
          </cell>
        </row>
        <row r="6883">
          <cell r="D6883" t="str">
            <v>RIOMAR KENNEDY</v>
          </cell>
          <cell r="E6883">
            <v>44439</v>
          </cell>
          <cell r="J6883">
            <v>7755</v>
          </cell>
          <cell r="K6883">
            <v>5080.2179999999998</v>
          </cell>
          <cell r="M6883">
            <v>26441.8</v>
          </cell>
        </row>
        <row r="6884">
          <cell r="D6884" t="str">
            <v>RIOMAR KENNEDY</v>
          </cell>
          <cell r="E6884">
            <v>44439</v>
          </cell>
          <cell r="J6884">
            <v>7986</v>
          </cell>
          <cell r="K6884">
            <v>3944.4185000000002</v>
          </cell>
          <cell r="M6884">
            <v>21314.15</v>
          </cell>
        </row>
        <row r="6885">
          <cell r="D6885" t="str">
            <v>RIOMAR KENNEDY</v>
          </cell>
          <cell r="E6885">
            <v>44439</v>
          </cell>
          <cell r="J6885">
            <v>5992.5</v>
          </cell>
          <cell r="K6885">
            <v>3455.7074999999995</v>
          </cell>
          <cell r="M6885">
            <v>17931</v>
          </cell>
        </row>
        <row r="6886">
          <cell r="D6886" t="str">
            <v>RIOMAR KENNEDY</v>
          </cell>
          <cell r="E6886">
            <v>44439</v>
          </cell>
          <cell r="J6886">
            <v>4686</v>
          </cell>
          <cell r="K6886">
            <v>2510.9434000000001</v>
          </cell>
          <cell r="M6886">
            <v>12614.57</v>
          </cell>
        </row>
        <row r="6887">
          <cell r="D6887" t="str">
            <v>RIOMAR KENNEDY</v>
          </cell>
          <cell r="E6887">
            <v>44439</v>
          </cell>
          <cell r="J6887">
            <v>3102</v>
          </cell>
          <cell r="K6887">
            <v>2191.7808</v>
          </cell>
          <cell r="M6887">
            <v>10672.64</v>
          </cell>
        </row>
        <row r="6888">
          <cell r="D6888" t="str">
            <v>RIOMAR KENNEDY</v>
          </cell>
          <cell r="E6888">
            <v>44439</v>
          </cell>
          <cell r="J6888">
            <v>2876.4</v>
          </cell>
          <cell r="K6888">
            <v>2031.5196000000001</v>
          </cell>
          <cell r="M6888">
            <v>8527.32</v>
          </cell>
        </row>
        <row r="6889">
          <cell r="D6889" t="str">
            <v>RIOMAR KENNEDY</v>
          </cell>
          <cell r="E6889">
            <v>44439</v>
          </cell>
          <cell r="J6889">
            <v>1020</v>
          </cell>
          <cell r="K6889">
            <v>830.91070000000002</v>
          </cell>
          <cell r="M6889">
            <v>4115.0200000000004</v>
          </cell>
        </row>
        <row r="6890">
          <cell r="D6890" t="str">
            <v>RIOMAR KENNEDY</v>
          </cell>
          <cell r="E6890">
            <v>44439</v>
          </cell>
          <cell r="J6890">
            <v>2317.12</v>
          </cell>
          <cell r="K6890">
            <v>993.57959999999991</v>
          </cell>
          <cell r="M6890">
            <v>5502.6399999999994</v>
          </cell>
        </row>
        <row r="6891">
          <cell r="D6891" t="str">
            <v>RIOMAR KENNEDY</v>
          </cell>
          <cell r="E6891">
            <v>44439</v>
          </cell>
          <cell r="J6891">
            <v>1557.3999999999999</v>
          </cell>
          <cell r="K6891">
            <v>807.02959999999996</v>
          </cell>
          <cell r="M6891">
            <v>4299.3600000000006</v>
          </cell>
        </row>
        <row r="6892">
          <cell r="D6892" t="str">
            <v>RIOMAR KENNEDY</v>
          </cell>
          <cell r="E6892">
            <v>44439</v>
          </cell>
          <cell r="J6892">
            <v>1118.4000000000001</v>
          </cell>
          <cell r="K6892">
            <v>707.75040000000001</v>
          </cell>
          <cell r="M6892">
            <v>3689.76</v>
          </cell>
        </row>
        <row r="6893">
          <cell r="D6893" t="str">
            <v>RIOMAR KENNEDY</v>
          </cell>
          <cell r="E6893">
            <v>44439</v>
          </cell>
          <cell r="J6893">
            <v>1173</v>
          </cell>
          <cell r="K6893">
            <v>820.31970000000001</v>
          </cell>
          <cell r="M6893">
            <v>3832.6499999999996</v>
          </cell>
        </row>
        <row r="6894">
          <cell r="D6894" t="str">
            <v>RIOMAR KENNEDY</v>
          </cell>
          <cell r="E6894">
            <v>44439</v>
          </cell>
          <cell r="J6894">
            <v>840</v>
          </cell>
          <cell r="K6894">
            <v>692.06059999999991</v>
          </cell>
          <cell r="M6894">
            <v>3343.06</v>
          </cell>
        </row>
        <row r="6895">
          <cell r="D6895" t="str">
            <v>RIOMAR KENNEDY</v>
          </cell>
          <cell r="E6895">
            <v>44439</v>
          </cell>
          <cell r="J6895">
            <v>2005.2</v>
          </cell>
          <cell r="K6895">
            <v>969.8895</v>
          </cell>
          <cell r="M6895">
            <v>4714.6499999999996</v>
          </cell>
        </row>
        <row r="6896">
          <cell r="D6896" t="str">
            <v>RIOMAR KENNEDY</v>
          </cell>
          <cell r="E6896">
            <v>44439</v>
          </cell>
          <cell r="J6896">
            <v>1448.5500000000002</v>
          </cell>
          <cell r="K6896">
            <v>784.53989999999999</v>
          </cell>
          <cell r="M6896">
            <v>3936.46</v>
          </cell>
        </row>
        <row r="6897">
          <cell r="D6897" t="str">
            <v>RIOMAR KENNEDY</v>
          </cell>
          <cell r="E6897">
            <v>44439</v>
          </cell>
          <cell r="J6897">
            <v>1726.8000000000002</v>
          </cell>
          <cell r="K6897">
            <v>897.279</v>
          </cell>
          <cell r="M6897">
            <v>4234.5</v>
          </cell>
        </row>
        <row r="6898">
          <cell r="D6898" t="str">
            <v>RIOMAR KENNEDY</v>
          </cell>
          <cell r="E6898">
            <v>44439</v>
          </cell>
          <cell r="J6898">
            <v>1188</v>
          </cell>
          <cell r="K6898">
            <v>615.22019999999998</v>
          </cell>
          <cell r="M6898">
            <v>3220.56</v>
          </cell>
        </row>
        <row r="6899">
          <cell r="D6899" t="str">
            <v>RIOMAR KENNEDY</v>
          </cell>
          <cell r="E6899">
            <v>44439</v>
          </cell>
          <cell r="J6899">
            <v>1310.25</v>
          </cell>
          <cell r="K6899">
            <v>600.0200000000001</v>
          </cell>
          <cell r="M6899">
            <v>3325.75</v>
          </cell>
        </row>
        <row r="6900">
          <cell r="D6900" t="str">
            <v>RIOMAR KENNEDY</v>
          </cell>
          <cell r="E6900">
            <v>44439</v>
          </cell>
          <cell r="J6900">
            <v>778.80000000000007</v>
          </cell>
          <cell r="K6900">
            <v>679.61040000000003</v>
          </cell>
          <cell r="M6900">
            <v>2861.3999999999996</v>
          </cell>
        </row>
        <row r="6901">
          <cell r="D6901" t="str">
            <v>RIOMAR KENNEDY</v>
          </cell>
          <cell r="E6901">
            <v>44439</v>
          </cell>
          <cell r="J6901">
            <v>660</v>
          </cell>
          <cell r="K6901">
            <v>612.59989999999993</v>
          </cell>
          <cell r="M6901">
            <v>2652.7599999999998</v>
          </cell>
        </row>
        <row r="6902">
          <cell r="D6902" t="str">
            <v>RIOMAR KENNEDY</v>
          </cell>
          <cell r="E6902">
            <v>44439</v>
          </cell>
          <cell r="J6902">
            <v>450</v>
          </cell>
          <cell r="K6902">
            <v>367.37009999999998</v>
          </cell>
          <cell r="M6902">
            <v>2040.1200000000001</v>
          </cell>
        </row>
        <row r="6903">
          <cell r="D6903" t="str">
            <v>RIOMAR KENNEDY</v>
          </cell>
          <cell r="E6903">
            <v>44439</v>
          </cell>
          <cell r="J6903">
            <v>480</v>
          </cell>
          <cell r="K6903">
            <v>398.98</v>
          </cell>
          <cell r="M6903">
            <v>1965.04</v>
          </cell>
        </row>
        <row r="6904">
          <cell r="D6904" t="str">
            <v>RIOMAR KENNEDY</v>
          </cell>
          <cell r="E6904">
            <v>44439</v>
          </cell>
          <cell r="J6904">
            <v>1034.46</v>
          </cell>
          <cell r="K6904">
            <v>495.2106</v>
          </cell>
          <cell r="M6904">
            <v>2598.12</v>
          </cell>
        </row>
        <row r="6905">
          <cell r="D6905" t="str">
            <v>RIOMAR KENNEDY</v>
          </cell>
          <cell r="E6905">
            <v>44439</v>
          </cell>
          <cell r="J6905">
            <v>757.52</v>
          </cell>
          <cell r="K6905">
            <v>459.22950000000003</v>
          </cell>
          <cell r="M6905">
            <v>2270.69</v>
          </cell>
        </row>
        <row r="6906">
          <cell r="D6906" t="str">
            <v>RIOMAR KENNEDY</v>
          </cell>
          <cell r="E6906">
            <v>44439</v>
          </cell>
          <cell r="J6906">
            <v>398.3</v>
          </cell>
          <cell r="K6906">
            <v>282.5102</v>
          </cell>
          <cell r="M6906">
            <v>1568.28</v>
          </cell>
        </row>
        <row r="6907">
          <cell r="D6907" t="str">
            <v>RIOMAR KENNEDY</v>
          </cell>
          <cell r="E6907">
            <v>44439</v>
          </cell>
          <cell r="J6907">
            <v>784</v>
          </cell>
          <cell r="K6907">
            <v>360.59030000000001</v>
          </cell>
          <cell r="M6907">
            <v>2003.33</v>
          </cell>
        </row>
        <row r="6908">
          <cell r="D6908" t="str">
            <v>RIOMAR KENNEDY</v>
          </cell>
          <cell r="E6908">
            <v>44439</v>
          </cell>
          <cell r="J6908">
            <v>812.90000000000009</v>
          </cell>
          <cell r="K6908">
            <v>404.57010000000002</v>
          </cell>
          <cell r="M6908">
            <v>2046.99</v>
          </cell>
        </row>
        <row r="6909">
          <cell r="D6909" t="str">
            <v>RIOMAR KENNEDY</v>
          </cell>
          <cell r="E6909">
            <v>44439</v>
          </cell>
          <cell r="J6909">
            <v>325</v>
          </cell>
          <cell r="K6909">
            <v>228.29000000000002</v>
          </cell>
          <cell r="M6909">
            <v>1268.3</v>
          </cell>
        </row>
        <row r="6910">
          <cell r="D6910" t="str">
            <v>RIOMAR KENNEDY</v>
          </cell>
          <cell r="E6910">
            <v>44439</v>
          </cell>
          <cell r="J6910">
            <v>539.1</v>
          </cell>
          <cell r="K6910">
            <v>298.37970000000001</v>
          </cell>
          <cell r="M6910">
            <v>1474.29</v>
          </cell>
        </row>
        <row r="6911">
          <cell r="D6911" t="str">
            <v>RIOMAR KENNEDY</v>
          </cell>
          <cell r="E6911">
            <v>44439</v>
          </cell>
          <cell r="J6911">
            <v>389.5</v>
          </cell>
          <cell r="K6911">
            <v>269.46999999999997</v>
          </cell>
          <cell r="M6911">
            <v>1237.0999999999999</v>
          </cell>
        </row>
        <row r="6912">
          <cell r="D6912" t="str">
            <v>RIOMAR KENNEDY</v>
          </cell>
          <cell r="E6912">
            <v>44439</v>
          </cell>
          <cell r="J6912">
            <v>539.40000000000009</v>
          </cell>
          <cell r="K6912">
            <v>301.81020000000001</v>
          </cell>
          <cell r="M6912">
            <v>1415.04</v>
          </cell>
        </row>
        <row r="6913">
          <cell r="D6913" t="str">
            <v>RIOMAR KENNEDY</v>
          </cell>
          <cell r="E6913">
            <v>44439</v>
          </cell>
          <cell r="J6913">
            <v>518.04</v>
          </cell>
          <cell r="K6913">
            <v>236.60010000000003</v>
          </cell>
          <cell r="M6913">
            <v>1174.4100000000001</v>
          </cell>
        </row>
        <row r="6914">
          <cell r="D6914" t="str">
            <v>RIOMAR KENNEDY</v>
          </cell>
          <cell r="E6914">
            <v>44439</v>
          </cell>
          <cell r="J6914">
            <v>180</v>
          </cell>
          <cell r="K6914">
            <v>128.0301</v>
          </cell>
          <cell r="M6914">
            <v>710.55</v>
          </cell>
        </row>
        <row r="6915">
          <cell r="D6915" t="str">
            <v>RIOMAR KENNEDY</v>
          </cell>
          <cell r="E6915">
            <v>44439</v>
          </cell>
          <cell r="J6915">
            <v>346.20000000000005</v>
          </cell>
          <cell r="K6915">
            <v>164.55</v>
          </cell>
          <cell r="M6915">
            <v>907.86</v>
          </cell>
        </row>
        <row r="6916">
          <cell r="D6916" t="str">
            <v>RIOMAR KENNEDY</v>
          </cell>
          <cell r="E6916">
            <v>44439</v>
          </cell>
          <cell r="J6916">
            <v>150</v>
          </cell>
          <cell r="K6916">
            <v>118.68989999999999</v>
          </cell>
          <cell r="M6916">
            <v>658.98</v>
          </cell>
        </row>
        <row r="6917">
          <cell r="D6917" t="str">
            <v>RIOMAR KENNEDY</v>
          </cell>
          <cell r="E6917">
            <v>44439</v>
          </cell>
          <cell r="J6917">
            <v>299.39999999999998</v>
          </cell>
          <cell r="K6917">
            <v>147.6498</v>
          </cell>
          <cell r="M6917">
            <v>818.76</v>
          </cell>
        </row>
        <row r="6918">
          <cell r="D6918" t="str">
            <v>RIOMAR KENNEDY</v>
          </cell>
          <cell r="E6918">
            <v>44439</v>
          </cell>
          <cell r="J6918">
            <v>552</v>
          </cell>
          <cell r="K6918">
            <v>193.68960000000001</v>
          </cell>
          <cell r="M6918">
            <v>1073.44</v>
          </cell>
        </row>
        <row r="6919">
          <cell r="D6919" t="str">
            <v>RIOMAR KENNEDY</v>
          </cell>
          <cell r="E6919">
            <v>44439</v>
          </cell>
          <cell r="J6919">
            <v>559.20000000000005</v>
          </cell>
          <cell r="K6919">
            <v>195.20959999999999</v>
          </cell>
          <cell r="M6919">
            <v>1081.3599999999999</v>
          </cell>
        </row>
        <row r="6920">
          <cell r="D6920" t="str">
            <v>RIOMAR KENNEDY</v>
          </cell>
          <cell r="E6920">
            <v>44439</v>
          </cell>
          <cell r="J6920">
            <v>383.93999999999994</v>
          </cell>
          <cell r="K6920">
            <v>176.2704</v>
          </cell>
          <cell r="M6920">
            <v>878.4</v>
          </cell>
        </row>
        <row r="6921">
          <cell r="D6921" t="str">
            <v>RIOMAR KENNEDY</v>
          </cell>
          <cell r="E6921">
            <v>44439</v>
          </cell>
          <cell r="J6921">
            <v>287.35000000000002</v>
          </cell>
          <cell r="K6921">
            <v>132.04000000000002</v>
          </cell>
          <cell r="M6921">
            <v>732.69999999999993</v>
          </cell>
        </row>
        <row r="6922">
          <cell r="D6922" t="str">
            <v>RIOMAR KENNEDY</v>
          </cell>
          <cell r="E6922">
            <v>44439</v>
          </cell>
          <cell r="J6922">
            <v>383.93999999999994</v>
          </cell>
          <cell r="K6922">
            <v>153.35010000000003</v>
          </cell>
          <cell r="M6922">
            <v>847.43999999999994</v>
          </cell>
        </row>
        <row r="6923">
          <cell r="D6923" t="str">
            <v>RIOMAR KENNEDY</v>
          </cell>
          <cell r="E6923">
            <v>44439</v>
          </cell>
          <cell r="J6923">
            <v>130</v>
          </cell>
          <cell r="K6923">
            <v>91.43</v>
          </cell>
          <cell r="M6923">
            <v>507.42</v>
          </cell>
        </row>
        <row r="6924">
          <cell r="D6924" t="str">
            <v>RIOMAR KENNEDY</v>
          </cell>
          <cell r="E6924">
            <v>44439</v>
          </cell>
          <cell r="J6924">
            <v>302.35000000000002</v>
          </cell>
          <cell r="K6924">
            <v>198.13</v>
          </cell>
          <cell r="M6924">
            <v>779.65000000000009</v>
          </cell>
        </row>
        <row r="6925">
          <cell r="D6925" t="str">
            <v>RIOMAR KENNEDY</v>
          </cell>
          <cell r="E6925">
            <v>44439</v>
          </cell>
          <cell r="J6925">
            <v>230.8</v>
          </cell>
          <cell r="K6925">
            <v>108.36</v>
          </cell>
          <cell r="M6925">
            <v>602</v>
          </cell>
        </row>
        <row r="6926">
          <cell r="D6926" t="str">
            <v>RIOMAR KENNEDY</v>
          </cell>
          <cell r="E6926">
            <v>44439</v>
          </cell>
          <cell r="J6926">
            <v>120</v>
          </cell>
          <cell r="K6926">
            <v>130.44</v>
          </cell>
          <cell r="M6926">
            <v>474.82</v>
          </cell>
        </row>
        <row r="6927">
          <cell r="D6927" t="str">
            <v>RIOMAR KENNEDY</v>
          </cell>
          <cell r="E6927">
            <v>44439</v>
          </cell>
          <cell r="J6927">
            <v>113.8</v>
          </cell>
          <cell r="K6927">
            <v>71.959999999999994</v>
          </cell>
          <cell r="M6927">
            <v>399.8</v>
          </cell>
        </row>
        <row r="6928">
          <cell r="D6928" t="str">
            <v>RIOMAR KENNEDY</v>
          </cell>
          <cell r="E6928">
            <v>44439</v>
          </cell>
          <cell r="J6928">
            <v>235.6</v>
          </cell>
          <cell r="K6928">
            <v>98.86</v>
          </cell>
          <cell r="M6928">
            <v>548.4</v>
          </cell>
        </row>
        <row r="6929">
          <cell r="D6929" t="str">
            <v>RIOMAR KENNEDY</v>
          </cell>
          <cell r="E6929">
            <v>44439</v>
          </cell>
          <cell r="J6929">
            <v>256.05</v>
          </cell>
          <cell r="K6929">
            <v>101.32999999999998</v>
          </cell>
          <cell r="M6929">
            <v>560.1</v>
          </cell>
        </row>
        <row r="6930">
          <cell r="D6930" t="str">
            <v>RIOMAR KENNEDY</v>
          </cell>
          <cell r="E6930">
            <v>44439</v>
          </cell>
          <cell r="J6930">
            <v>220</v>
          </cell>
          <cell r="K6930">
            <v>121.16</v>
          </cell>
          <cell r="M6930">
            <v>532.04</v>
          </cell>
        </row>
        <row r="6931">
          <cell r="D6931" t="str">
            <v>RIOMAR KENNEDY</v>
          </cell>
          <cell r="E6931">
            <v>44439</v>
          </cell>
          <cell r="J6931">
            <v>192</v>
          </cell>
          <cell r="K6931">
            <v>111.88</v>
          </cell>
          <cell r="M6931">
            <v>489.4</v>
          </cell>
        </row>
        <row r="6932">
          <cell r="D6932" t="str">
            <v>RIOMAR KENNEDY</v>
          </cell>
          <cell r="E6932">
            <v>44439</v>
          </cell>
          <cell r="J6932">
            <v>172.41</v>
          </cell>
          <cell r="K6932">
            <v>74.690100000000001</v>
          </cell>
          <cell r="M6932">
            <v>414.78</v>
          </cell>
        </row>
        <row r="6933">
          <cell r="D6933" t="str">
            <v>RIOMAR KENNEDY</v>
          </cell>
          <cell r="E6933">
            <v>44439</v>
          </cell>
          <cell r="J6933">
            <v>176.7</v>
          </cell>
          <cell r="K6933">
            <v>75.539999999999992</v>
          </cell>
          <cell r="M6933">
            <v>419.70000000000005</v>
          </cell>
        </row>
        <row r="6934">
          <cell r="D6934" t="str">
            <v>RIOMAR KENNEDY</v>
          </cell>
          <cell r="E6934">
            <v>44439</v>
          </cell>
          <cell r="J6934">
            <v>65</v>
          </cell>
          <cell r="K6934">
            <v>46.78</v>
          </cell>
          <cell r="M6934">
            <v>259.89999999999998</v>
          </cell>
        </row>
        <row r="6935">
          <cell r="D6935" t="str">
            <v>RIOMAR KENNEDY</v>
          </cell>
          <cell r="E6935">
            <v>44439</v>
          </cell>
          <cell r="J6935">
            <v>364.5</v>
          </cell>
          <cell r="K6935">
            <v>112.5</v>
          </cell>
          <cell r="M6935">
            <v>625</v>
          </cell>
        </row>
        <row r="6936">
          <cell r="D6936" t="str">
            <v>RIOMAR KENNEDY</v>
          </cell>
          <cell r="E6936">
            <v>44439</v>
          </cell>
          <cell r="J6936">
            <v>375.6</v>
          </cell>
          <cell r="K6936">
            <v>122.93</v>
          </cell>
          <cell r="M6936">
            <v>643.96</v>
          </cell>
        </row>
        <row r="6937">
          <cell r="D6937" t="str">
            <v>RIOMAR KENNEDY</v>
          </cell>
          <cell r="E6937">
            <v>44439</v>
          </cell>
          <cell r="J6937">
            <v>165</v>
          </cell>
          <cell r="K6937">
            <v>68.630099999999999</v>
          </cell>
          <cell r="M6937">
            <v>378.69</v>
          </cell>
        </row>
        <row r="6938">
          <cell r="D6938" t="str">
            <v>RIOMAR KENNEDY</v>
          </cell>
          <cell r="E6938">
            <v>44439</v>
          </cell>
          <cell r="J6938">
            <v>138</v>
          </cell>
          <cell r="K6938">
            <v>61.400099999999995</v>
          </cell>
          <cell r="M6938">
            <v>340.79999999999995</v>
          </cell>
        </row>
        <row r="6939">
          <cell r="D6939" t="str">
            <v>RIOMAR KENNEDY</v>
          </cell>
          <cell r="E6939">
            <v>44439</v>
          </cell>
          <cell r="J6939">
            <v>159.32999999999998</v>
          </cell>
          <cell r="K6939">
            <v>65.889899999999997</v>
          </cell>
          <cell r="M6939">
            <v>363.65999999999997</v>
          </cell>
        </row>
        <row r="6940">
          <cell r="D6940" t="str">
            <v>RIOMAR KENNEDY</v>
          </cell>
          <cell r="E6940">
            <v>44439</v>
          </cell>
          <cell r="J6940">
            <v>170.7</v>
          </cell>
          <cell r="K6940">
            <v>67.5</v>
          </cell>
          <cell r="M6940">
            <v>375</v>
          </cell>
        </row>
        <row r="6941">
          <cell r="D6941" t="str">
            <v>RIOMAR KENNEDY</v>
          </cell>
          <cell r="E6941">
            <v>44439</v>
          </cell>
          <cell r="J6941">
            <v>129.80000000000001</v>
          </cell>
          <cell r="K6941">
            <v>57.56</v>
          </cell>
          <cell r="M6941">
            <v>319.8</v>
          </cell>
        </row>
        <row r="6942">
          <cell r="D6942" t="str">
            <v>RIOMAR KENNEDY</v>
          </cell>
          <cell r="E6942">
            <v>44439</v>
          </cell>
          <cell r="J6942">
            <v>75</v>
          </cell>
          <cell r="K6942">
            <v>44.98</v>
          </cell>
          <cell r="M6942">
            <v>249.9</v>
          </cell>
        </row>
        <row r="6943">
          <cell r="D6943" t="str">
            <v>RIOMAR KENNEDY</v>
          </cell>
          <cell r="E6943">
            <v>44439</v>
          </cell>
          <cell r="J6943">
            <v>116.39999999999999</v>
          </cell>
          <cell r="K6943">
            <v>53.8902</v>
          </cell>
          <cell r="M6943">
            <v>299.39999999999998</v>
          </cell>
        </row>
        <row r="6944">
          <cell r="D6944" t="str">
            <v>RIOMAR KENNEDY</v>
          </cell>
          <cell r="E6944">
            <v>44439</v>
          </cell>
          <cell r="J6944">
            <v>179.6</v>
          </cell>
          <cell r="K6944">
            <v>68.23</v>
          </cell>
          <cell r="M6944">
            <v>376.04</v>
          </cell>
        </row>
        <row r="6945">
          <cell r="D6945" t="str">
            <v>RIOMAR KENNEDY</v>
          </cell>
          <cell r="E6945">
            <v>44439</v>
          </cell>
          <cell r="J6945">
            <v>42.68</v>
          </cell>
          <cell r="K6945">
            <v>35.96</v>
          </cell>
          <cell r="M6945">
            <v>199.8</v>
          </cell>
        </row>
        <row r="6946">
          <cell r="D6946" t="str">
            <v>RIOMAR KENNEDY</v>
          </cell>
          <cell r="E6946">
            <v>44439</v>
          </cell>
          <cell r="J6946">
            <v>107.8</v>
          </cell>
          <cell r="K6946">
            <v>49.16</v>
          </cell>
          <cell r="M6946">
            <v>272.8</v>
          </cell>
        </row>
        <row r="6947">
          <cell r="D6947" t="str">
            <v>RIOMAR KENNEDY</v>
          </cell>
          <cell r="E6947">
            <v>44439</v>
          </cell>
          <cell r="J6947">
            <v>114</v>
          </cell>
          <cell r="K6947">
            <v>50.36</v>
          </cell>
          <cell r="M6947">
            <v>279.8</v>
          </cell>
        </row>
        <row r="6948">
          <cell r="D6948" t="str">
            <v>RIOMAR KENNEDY</v>
          </cell>
          <cell r="E6948">
            <v>44439</v>
          </cell>
          <cell r="J6948">
            <v>133.80000000000001</v>
          </cell>
          <cell r="K6948">
            <v>54.68</v>
          </cell>
          <cell r="M6948">
            <v>303.82</v>
          </cell>
        </row>
        <row r="6949">
          <cell r="D6949" t="str">
            <v>RIOMAR KENNEDY</v>
          </cell>
          <cell r="E6949">
            <v>44439</v>
          </cell>
          <cell r="J6949">
            <v>138</v>
          </cell>
          <cell r="K6949">
            <v>54.18</v>
          </cell>
          <cell r="M6949">
            <v>301</v>
          </cell>
        </row>
        <row r="6950">
          <cell r="D6950" t="str">
            <v>RIOMAR KENNEDY</v>
          </cell>
          <cell r="E6950">
            <v>44439</v>
          </cell>
          <cell r="J6950">
            <v>104.3</v>
          </cell>
          <cell r="K6950">
            <v>46.76</v>
          </cell>
          <cell r="M6950">
            <v>259.8</v>
          </cell>
        </row>
        <row r="6951">
          <cell r="D6951" t="str">
            <v>RIOMAR KENNEDY</v>
          </cell>
          <cell r="E6951">
            <v>44439</v>
          </cell>
          <cell r="J6951">
            <v>119.6</v>
          </cell>
          <cell r="K6951">
            <v>49.88</v>
          </cell>
          <cell r="M6951">
            <v>277.08</v>
          </cell>
        </row>
        <row r="6952">
          <cell r="D6952" t="str">
            <v>RIOMAR KENNEDY</v>
          </cell>
          <cell r="E6952">
            <v>44439</v>
          </cell>
          <cell r="J6952">
            <v>96</v>
          </cell>
          <cell r="K6952">
            <v>74.28</v>
          </cell>
          <cell r="M6952">
            <v>272.44</v>
          </cell>
        </row>
        <row r="6953">
          <cell r="D6953" t="str">
            <v>RIOMAR KENNEDY</v>
          </cell>
          <cell r="E6953">
            <v>44439</v>
          </cell>
          <cell r="J6953">
            <v>143.39999999999998</v>
          </cell>
          <cell r="K6953">
            <v>53.500200000000007</v>
          </cell>
          <cell r="M6953">
            <v>297.12</v>
          </cell>
        </row>
        <row r="6954">
          <cell r="D6954" t="str">
            <v>RIOMAR KENNEDY</v>
          </cell>
          <cell r="E6954">
            <v>44439</v>
          </cell>
          <cell r="J6954">
            <v>72.900000000000006</v>
          </cell>
          <cell r="K6954">
            <v>37.78</v>
          </cell>
          <cell r="M6954">
            <v>209.9</v>
          </cell>
        </row>
        <row r="6955">
          <cell r="D6955" t="str">
            <v>RIOMAR KENNEDY</v>
          </cell>
          <cell r="E6955">
            <v>44439</v>
          </cell>
          <cell r="J6955">
            <v>119.8</v>
          </cell>
          <cell r="K6955">
            <v>48.53</v>
          </cell>
          <cell r="M6955">
            <v>267</v>
          </cell>
        </row>
        <row r="6956">
          <cell r="D6956" t="str">
            <v>RIOMAR KENNEDY</v>
          </cell>
          <cell r="E6956">
            <v>44439</v>
          </cell>
          <cell r="J6956">
            <v>50</v>
          </cell>
          <cell r="K6956">
            <v>84.4</v>
          </cell>
          <cell r="M6956">
            <v>228.47</v>
          </cell>
        </row>
        <row r="6957">
          <cell r="D6957" t="str">
            <v>RIOMAR KENNEDY</v>
          </cell>
          <cell r="E6957">
            <v>44439</v>
          </cell>
          <cell r="J6957">
            <v>113.8</v>
          </cell>
          <cell r="K6957">
            <v>45</v>
          </cell>
          <cell r="M6957">
            <v>250</v>
          </cell>
        </row>
        <row r="6958">
          <cell r="D6958" t="str">
            <v>RIOMAR KENNEDY</v>
          </cell>
          <cell r="E6958">
            <v>44439</v>
          </cell>
          <cell r="J6958">
            <v>110</v>
          </cell>
          <cell r="K6958">
            <v>44.07</v>
          </cell>
          <cell r="M6958">
            <v>244.84</v>
          </cell>
        </row>
        <row r="6959">
          <cell r="D6959" t="str">
            <v>RIOMAR KENNEDY</v>
          </cell>
          <cell r="E6959">
            <v>44439</v>
          </cell>
          <cell r="J6959">
            <v>105.8</v>
          </cell>
          <cell r="K6959">
            <v>42.54</v>
          </cell>
          <cell r="M6959">
            <v>235.74</v>
          </cell>
        </row>
        <row r="6960">
          <cell r="D6960" t="str">
            <v>RIOMAR KENNEDY</v>
          </cell>
          <cell r="E6960">
            <v>44439</v>
          </cell>
          <cell r="J6960">
            <v>77.599999999999994</v>
          </cell>
          <cell r="K6960">
            <v>35.93</v>
          </cell>
          <cell r="M6960">
            <v>199.6</v>
          </cell>
        </row>
        <row r="6961">
          <cell r="D6961" t="str">
            <v>RIOMAR KENNEDY</v>
          </cell>
          <cell r="E6961">
            <v>44439</v>
          </cell>
          <cell r="J6961">
            <v>129.9</v>
          </cell>
          <cell r="K6961">
            <v>47.23</v>
          </cell>
          <cell r="M6961">
            <v>261.23</v>
          </cell>
        </row>
        <row r="6962">
          <cell r="D6962" t="str">
            <v>RIOMAR KENNEDY</v>
          </cell>
          <cell r="E6962">
            <v>44439</v>
          </cell>
          <cell r="J6962">
            <v>113.8</v>
          </cell>
          <cell r="K6962">
            <v>43.52</v>
          </cell>
          <cell r="M6962">
            <v>241.22</v>
          </cell>
        </row>
        <row r="6963">
          <cell r="D6963" t="str">
            <v>RIOMAR KENNEDY</v>
          </cell>
          <cell r="E6963">
            <v>44439</v>
          </cell>
          <cell r="J6963">
            <v>119.5</v>
          </cell>
          <cell r="K6963">
            <v>44.01</v>
          </cell>
          <cell r="M6963">
            <v>244.5</v>
          </cell>
        </row>
        <row r="6964">
          <cell r="D6964" t="str">
            <v>RIOMAR KENNEDY</v>
          </cell>
          <cell r="E6964">
            <v>44439</v>
          </cell>
          <cell r="J6964">
            <v>129</v>
          </cell>
          <cell r="K6964">
            <v>46.05</v>
          </cell>
          <cell r="M6964">
            <v>253.35000000000002</v>
          </cell>
        </row>
        <row r="6965">
          <cell r="D6965" t="str">
            <v>RIOMAR KENNEDY</v>
          </cell>
          <cell r="E6965">
            <v>44439</v>
          </cell>
          <cell r="J6965">
            <v>79.900000000000006</v>
          </cell>
          <cell r="K6965">
            <v>34.18</v>
          </cell>
          <cell r="M6965">
            <v>189.9</v>
          </cell>
        </row>
        <row r="6966">
          <cell r="D6966" t="str">
            <v>RIOMAR KENNEDY</v>
          </cell>
          <cell r="E6966">
            <v>44439</v>
          </cell>
          <cell r="J6966">
            <v>483</v>
          </cell>
          <cell r="K6966">
            <v>122.9802</v>
          </cell>
          <cell r="M6966">
            <v>681.80000000000007</v>
          </cell>
        </row>
        <row r="6967">
          <cell r="D6967" t="str">
            <v>RIOMAR KENNEDY</v>
          </cell>
          <cell r="E6967">
            <v>44439</v>
          </cell>
          <cell r="J6967">
            <v>72.900000000000006</v>
          </cell>
          <cell r="K6967">
            <v>32.380000000000003</v>
          </cell>
          <cell r="M6967">
            <v>179.9</v>
          </cell>
        </row>
        <row r="6968">
          <cell r="D6968" t="str">
            <v>RIOMAR KENNEDY</v>
          </cell>
          <cell r="E6968">
            <v>44439</v>
          </cell>
          <cell r="J6968">
            <v>89.8</v>
          </cell>
          <cell r="K6968">
            <v>35.96</v>
          </cell>
          <cell r="M6968">
            <v>199.8</v>
          </cell>
        </row>
        <row r="6969">
          <cell r="D6969" t="str">
            <v>RIOMAR KENNEDY</v>
          </cell>
          <cell r="E6969">
            <v>44439</v>
          </cell>
          <cell r="J6969">
            <v>89.8</v>
          </cell>
          <cell r="K6969">
            <v>35.96</v>
          </cell>
          <cell r="M6969">
            <v>199.8</v>
          </cell>
        </row>
        <row r="6970">
          <cell r="D6970" t="str">
            <v>RIOMAR KENNEDY</v>
          </cell>
          <cell r="E6970">
            <v>44439</v>
          </cell>
          <cell r="J6970">
            <v>66.900000000000006</v>
          </cell>
          <cell r="K6970">
            <v>30.58</v>
          </cell>
          <cell r="M6970">
            <v>169.9</v>
          </cell>
        </row>
        <row r="6971">
          <cell r="D6971" t="str">
            <v>RIOMAR KENNEDY</v>
          </cell>
          <cell r="E6971">
            <v>44439</v>
          </cell>
          <cell r="J6971">
            <v>59.1</v>
          </cell>
          <cell r="K6971">
            <v>29.52</v>
          </cell>
          <cell r="M6971">
            <v>160.62</v>
          </cell>
        </row>
        <row r="6972">
          <cell r="D6972" t="str">
            <v>RIOMAR KENNEDY</v>
          </cell>
          <cell r="E6972">
            <v>44439</v>
          </cell>
          <cell r="J6972">
            <v>109.8</v>
          </cell>
          <cell r="K6972">
            <v>39.56</v>
          </cell>
          <cell r="M6972">
            <v>219.8</v>
          </cell>
        </row>
        <row r="6973">
          <cell r="D6973" t="str">
            <v>RIOMAR KENNEDY</v>
          </cell>
          <cell r="E6973">
            <v>44439</v>
          </cell>
          <cell r="J6973">
            <v>70</v>
          </cell>
          <cell r="K6973">
            <v>30.74</v>
          </cell>
          <cell r="M6973">
            <v>170.82</v>
          </cell>
        </row>
        <row r="6974">
          <cell r="D6974" t="str">
            <v>RIOMAR KENNEDY</v>
          </cell>
          <cell r="E6974">
            <v>44439</v>
          </cell>
          <cell r="J6974">
            <v>85.8</v>
          </cell>
          <cell r="K6974">
            <v>34.159999999999997</v>
          </cell>
          <cell r="M6974">
            <v>189.82</v>
          </cell>
        </row>
        <row r="6975">
          <cell r="D6975" t="str">
            <v>RIOMAR KENNEDY</v>
          </cell>
          <cell r="E6975">
            <v>44439</v>
          </cell>
          <cell r="J6975">
            <v>163.5</v>
          </cell>
          <cell r="K6975">
            <v>104.25</v>
          </cell>
          <cell r="M6975">
            <v>337.38</v>
          </cell>
        </row>
        <row r="6976">
          <cell r="D6976" t="str">
            <v>RIOMAR KENNEDY</v>
          </cell>
          <cell r="E6976">
            <v>44439</v>
          </cell>
          <cell r="J6976">
            <v>81.52</v>
          </cell>
          <cell r="K6976">
            <v>33.090000000000003</v>
          </cell>
          <cell r="M6976">
            <v>183.7</v>
          </cell>
        </row>
        <row r="6977">
          <cell r="D6977" t="str">
            <v>RIOMAR KENNEDY</v>
          </cell>
          <cell r="E6977">
            <v>44439</v>
          </cell>
          <cell r="J6977">
            <v>62.91</v>
          </cell>
          <cell r="K6977">
            <v>28.78</v>
          </cell>
          <cell r="M6977">
            <v>159.9</v>
          </cell>
        </row>
        <row r="6978">
          <cell r="D6978" t="str">
            <v>RIOMAR KENNEDY</v>
          </cell>
          <cell r="E6978">
            <v>44439</v>
          </cell>
          <cell r="J6978">
            <v>79.8</v>
          </cell>
          <cell r="K6978">
            <v>32.369999999999997</v>
          </cell>
          <cell r="M6978">
            <v>179.82</v>
          </cell>
        </row>
        <row r="6979">
          <cell r="D6979" t="str">
            <v>RIOMAR KENNEDY</v>
          </cell>
          <cell r="E6979">
            <v>44439</v>
          </cell>
          <cell r="J6979">
            <v>79.8</v>
          </cell>
          <cell r="K6979">
            <v>32.36</v>
          </cell>
          <cell r="M6979">
            <v>179.8</v>
          </cell>
        </row>
        <row r="6980">
          <cell r="D6980" t="str">
            <v>RIOMAR KENNEDY</v>
          </cell>
          <cell r="E6980">
            <v>44439</v>
          </cell>
          <cell r="J6980">
            <v>56.9</v>
          </cell>
          <cell r="K6980">
            <v>26.98</v>
          </cell>
          <cell r="M6980">
            <v>149.9</v>
          </cell>
        </row>
        <row r="6981">
          <cell r="D6981" t="str">
            <v>RIOMAR KENNEDY</v>
          </cell>
          <cell r="E6981">
            <v>44439</v>
          </cell>
          <cell r="J6981">
            <v>57</v>
          </cell>
          <cell r="K6981">
            <v>26.98</v>
          </cell>
          <cell r="M6981">
            <v>149.9</v>
          </cell>
        </row>
        <row r="6982">
          <cell r="D6982" t="str">
            <v>RIOMAR KENNEDY</v>
          </cell>
          <cell r="E6982">
            <v>44439</v>
          </cell>
          <cell r="J6982">
            <v>49.42</v>
          </cell>
          <cell r="K6982">
            <v>25.18</v>
          </cell>
          <cell r="M6982">
            <v>139.9</v>
          </cell>
        </row>
        <row r="6983">
          <cell r="D6983" t="str">
            <v>RIOMAR KENNEDY</v>
          </cell>
          <cell r="E6983">
            <v>44439</v>
          </cell>
          <cell r="J6983">
            <v>49.9</v>
          </cell>
          <cell r="K6983">
            <v>25.18</v>
          </cell>
          <cell r="M6983">
            <v>139.9</v>
          </cell>
        </row>
        <row r="6984">
          <cell r="D6984" t="str">
            <v>RIOMAR KENNEDY</v>
          </cell>
          <cell r="E6984">
            <v>44439</v>
          </cell>
          <cell r="J6984">
            <v>49.9</v>
          </cell>
          <cell r="K6984">
            <v>25.18</v>
          </cell>
          <cell r="M6984">
            <v>139.9</v>
          </cell>
        </row>
        <row r="6985">
          <cell r="D6985" t="str">
            <v>RIOMAR KENNEDY</v>
          </cell>
          <cell r="E6985">
            <v>44439</v>
          </cell>
          <cell r="J6985">
            <v>59.9</v>
          </cell>
          <cell r="K6985">
            <v>26.98</v>
          </cell>
          <cell r="M6985">
            <v>149.9</v>
          </cell>
        </row>
        <row r="6986">
          <cell r="D6986" t="str">
            <v>RIOMAR KENNEDY</v>
          </cell>
          <cell r="E6986">
            <v>44439</v>
          </cell>
          <cell r="J6986">
            <v>52.41</v>
          </cell>
          <cell r="K6986">
            <v>25.18</v>
          </cell>
          <cell r="M6986">
            <v>139.9</v>
          </cell>
        </row>
        <row r="6987">
          <cell r="D6987" t="str">
            <v>RIOMAR KENNEDY</v>
          </cell>
          <cell r="E6987">
            <v>44439</v>
          </cell>
          <cell r="J6987">
            <v>52.9</v>
          </cell>
          <cell r="K6987">
            <v>25.18</v>
          </cell>
          <cell r="M6987">
            <v>139.9</v>
          </cell>
        </row>
        <row r="6988">
          <cell r="D6988" t="str">
            <v>RIOMAR KENNEDY</v>
          </cell>
          <cell r="E6988">
            <v>44439</v>
          </cell>
          <cell r="J6988">
            <v>53.1</v>
          </cell>
          <cell r="K6988">
            <v>25.18</v>
          </cell>
          <cell r="M6988">
            <v>139.9</v>
          </cell>
        </row>
        <row r="6989">
          <cell r="D6989" t="str">
            <v>RIOMAR KENNEDY</v>
          </cell>
          <cell r="E6989">
            <v>44439</v>
          </cell>
          <cell r="J6989">
            <v>57.9</v>
          </cell>
          <cell r="K6989">
            <v>26.08</v>
          </cell>
          <cell r="M6989">
            <v>144.9</v>
          </cell>
        </row>
        <row r="6990">
          <cell r="D6990" t="str">
            <v>RIOMAR KENNEDY</v>
          </cell>
          <cell r="E6990">
            <v>44439</v>
          </cell>
          <cell r="J6990">
            <v>39.799999999999997</v>
          </cell>
          <cell r="K6990">
            <v>21.56</v>
          </cell>
          <cell r="M6990">
            <v>119.8</v>
          </cell>
        </row>
        <row r="6991">
          <cell r="D6991" t="str">
            <v>RIOMAR KENNEDY</v>
          </cell>
          <cell r="E6991">
            <v>44439</v>
          </cell>
          <cell r="J6991">
            <v>64.900000000000006</v>
          </cell>
          <cell r="K6991">
            <v>26.98</v>
          </cell>
          <cell r="M6991">
            <v>149.9</v>
          </cell>
        </row>
        <row r="6992">
          <cell r="D6992" t="str">
            <v>RIOMAR KENNEDY</v>
          </cell>
          <cell r="E6992">
            <v>44439</v>
          </cell>
          <cell r="J6992">
            <v>90</v>
          </cell>
          <cell r="K6992">
            <v>32.36</v>
          </cell>
          <cell r="M6992">
            <v>179.8</v>
          </cell>
        </row>
        <row r="6993">
          <cell r="D6993" t="str">
            <v>RIOMAR KENNEDY</v>
          </cell>
          <cell r="E6993">
            <v>44439</v>
          </cell>
          <cell r="J6993">
            <v>75.900000000000006</v>
          </cell>
          <cell r="K6993">
            <v>29.14</v>
          </cell>
          <cell r="M6993">
            <v>161.91</v>
          </cell>
        </row>
        <row r="6994">
          <cell r="D6994" t="str">
            <v>RIOMAR KENNEDY</v>
          </cell>
          <cell r="E6994">
            <v>44439</v>
          </cell>
          <cell r="J6994">
            <v>59.9</v>
          </cell>
          <cell r="K6994">
            <v>25.63</v>
          </cell>
          <cell r="M6994">
            <v>142</v>
          </cell>
        </row>
        <row r="6995">
          <cell r="D6995" t="str">
            <v>RIOMAR KENNEDY</v>
          </cell>
          <cell r="E6995">
            <v>44439</v>
          </cell>
          <cell r="J6995">
            <v>78</v>
          </cell>
          <cell r="K6995">
            <v>29.43</v>
          </cell>
          <cell r="M6995">
            <v>163.32</v>
          </cell>
        </row>
        <row r="6996">
          <cell r="D6996" t="str">
            <v>RIOMAR KENNEDY</v>
          </cell>
          <cell r="E6996">
            <v>44439</v>
          </cell>
          <cell r="J6996">
            <v>48</v>
          </cell>
          <cell r="K6996">
            <v>22.66</v>
          </cell>
          <cell r="M6996">
            <v>125.91</v>
          </cell>
        </row>
        <row r="6997">
          <cell r="D6997" t="str">
            <v>RIOMAR KENNEDY</v>
          </cell>
          <cell r="E6997">
            <v>44439</v>
          </cell>
          <cell r="J6997">
            <v>145.80000000000001</v>
          </cell>
          <cell r="K6997">
            <v>44.02</v>
          </cell>
          <cell r="M6997">
            <v>244.32</v>
          </cell>
        </row>
        <row r="6998">
          <cell r="D6998" t="str">
            <v>RIOMAR KENNEDY</v>
          </cell>
          <cell r="E6998">
            <v>44439</v>
          </cell>
          <cell r="J6998">
            <v>74.900000000000006</v>
          </cell>
          <cell r="K6998">
            <v>28.35</v>
          </cell>
          <cell r="M6998">
            <v>157.5</v>
          </cell>
        </row>
        <row r="6999">
          <cell r="D6999" t="str">
            <v>RIOMAR KENNEDY</v>
          </cell>
          <cell r="E6999">
            <v>44439</v>
          </cell>
          <cell r="J6999">
            <v>57.86</v>
          </cell>
          <cell r="K6999">
            <v>24.6</v>
          </cell>
          <cell r="M6999">
            <v>135.38</v>
          </cell>
        </row>
        <row r="7000">
          <cell r="D7000" t="str">
            <v>RIOMAR KENNEDY</v>
          </cell>
          <cell r="E7000">
            <v>44439</v>
          </cell>
          <cell r="J7000">
            <v>84</v>
          </cell>
          <cell r="K7000">
            <v>30.06</v>
          </cell>
          <cell r="M7000">
            <v>166</v>
          </cell>
        </row>
        <row r="7001">
          <cell r="D7001" t="str">
            <v>RIOMAR KENNEDY</v>
          </cell>
          <cell r="E7001">
            <v>44439</v>
          </cell>
          <cell r="J7001">
            <v>64</v>
          </cell>
          <cell r="K7001">
            <v>25.16</v>
          </cell>
          <cell r="M7001">
            <v>139.80000000000001</v>
          </cell>
        </row>
        <row r="7002">
          <cell r="D7002" t="str">
            <v>RIOMAR KENNEDY</v>
          </cell>
          <cell r="E7002">
            <v>44439</v>
          </cell>
          <cell r="J7002">
            <v>56.9</v>
          </cell>
          <cell r="K7002">
            <v>22.5</v>
          </cell>
          <cell r="M7002">
            <v>129.9</v>
          </cell>
        </row>
        <row r="7003">
          <cell r="D7003" t="str">
            <v>RIOMAR KENNEDY</v>
          </cell>
          <cell r="E7003">
            <v>44439</v>
          </cell>
          <cell r="J7003">
            <v>52.9</v>
          </cell>
          <cell r="K7003">
            <v>22.66</v>
          </cell>
          <cell r="M7003">
            <v>125.91</v>
          </cell>
        </row>
        <row r="7004">
          <cell r="D7004" t="str">
            <v>RIOMAR KENNEDY</v>
          </cell>
          <cell r="E7004">
            <v>44439</v>
          </cell>
          <cell r="J7004">
            <v>158.69999999999999</v>
          </cell>
          <cell r="K7004">
            <v>46.029899999999998</v>
          </cell>
          <cell r="M7004">
            <v>254.49</v>
          </cell>
        </row>
        <row r="7005">
          <cell r="D7005" t="str">
            <v>RIOMAR KENNEDY</v>
          </cell>
          <cell r="E7005">
            <v>44439</v>
          </cell>
          <cell r="J7005">
            <v>63.9</v>
          </cell>
          <cell r="K7005">
            <v>24.98</v>
          </cell>
          <cell r="M7005">
            <v>137.9</v>
          </cell>
        </row>
        <row r="7006">
          <cell r="D7006" t="str">
            <v>RIOMAR KENNEDY</v>
          </cell>
          <cell r="E7006">
            <v>44439</v>
          </cell>
          <cell r="J7006">
            <v>61.9</v>
          </cell>
          <cell r="K7006">
            <v>24.28</v>
          </cell>
          <cell r="M7006">
            <v>134.91</v>
          </cell>
        </row>
        <row r="7007">
          <cell r="D7007" t="str">
            <v>RIOMAR KENNEDY</v>
          </cell>
          <cell r="E7007">
            <v>44439</v>
          </cell>
          <cell r="J7007">
            <v>46</v>
          </cell>
          <cell r="K7007">
            <v>20.8</v>
          </cell>
          <cell r="M7007">
            <v>115.4</v>
          </cell>
        </row>
        <row r="7008">
          <cell r="D7008" t="str">
            <v>RIOMAR KENNEDY</v>
          </cell>
          <cell r="E7008">
            <v>44439</v>
          </cell>
          <cell r="J7008">
            <v>158.82</v>
          </cell>
          <cell r="K7008">
            <v>46.05</v>
          </cell>
          <cell r="M7008">
            <v>253.35000000000002</v>
          </cell>
        </row>
        <row r="7009">
          <cell r="D7009" t="str">
            <v>RIOMAR KENNEDY</v>
          </cell>
          <cell r="E7009">
            <v>44439</v>
          </cell>
          <cell r="J7009">
            <v>49.9</v>
          </cell>
          <cell r="K7009">
            <v>21.58</v>
          </cell>
          <cell r="M7009">
            <v>119.9</v>
          </cell>
        </row>
        <row r="7010">
          <cell r="D7010" t="str">
            <v>RIOMAR KENNEDY</v>
          </cell>
          <cell r="E7010">
            <v>44439</v>
          </cell>
          <cell r="J7010">
            <v>49.9</v>
          </cell>
          <cell r="K7010">
            <v>21.58</v>
          </cell>
          <cell r="M7010">
            <v>119.9</v>
          </cell>
        </row>
        <row r="7011">
          <cell r="D7011" t="str">
            <v>RIOMAR KENNEDY</v>
          </cell>
          <cell r="E7011">
            <v>44439</v>
          </cell>
          <cell r="J7011">
            <v>50</v>
          </cell>
          <cell r="K7011">
            <v>21.58</v>
          </cell>
          <cell r="M7011">
            <v>119.9</v>
          </cell>
        </row>
        <row r="7012">
          <cell r="D7012" t="str">
            <v>RIOMAR KENNEDY</v>
          </cell>
          <cell r="E7012">
            <v>44439</v>
          </cell>
          <cell r="J7012">
            <v>26.099999999999998</v>
          </cell>
          <cell r="K7012">
            <v>16.200000000000003</v>
          </cell>
          <cell r="M7012">
            <v>89.97</v>
          </cell>
        </row>
        <row r="7013">
          <cell r="D7013" t="str">
            <v>RIOMAR KENNEDY</v>
          </cell>
          <cell r="E7013">
            <v>44439</v>
          </cell>
          <cell r="J7013">
            <v>26.099999999999998</v>
          </cell>
          <cell r="K7013">
            <v>16.200000000000003</v>
          </cell>
          <cell r="M7013">
            <v>89.97</v>
          </cell>
        </row>
        <row r="7014">
          <cell r="D7014" t="str">
            <v>RIOMAR KENNEDY</v>
          </cell>
          <cell r="E7014">
            <v>44439</v>
          </cell>
          <cell r="J7014">
            <v>104.85000000000001</v>
          </cell>
          <cell r="K7014">
            <v>33.57</v>
          </cell>
          <cell r="M7014">
            <v>185.64000000000001</v>
          </cell>
        </row>
        <row r="7015">
          <cell r="D7015" t="str">
            <v>RIOMAR KENNEDY</v>
          </cell>
          <cell r="E7015">
            <v>44439</v>
          </cell>
          <cell r="J7015">
            <v>60</v>
          </cell>
          <cell r="K7015">
            <v>23.38</v>
          </cell>
          <cell r="M7015">
            <v>129.9</v>
          </cell>
        </row>
        <row r="7016">
          <cell r="D7016" t="str">
            <v>RIOMAR KENNEDY</v>
          </cell>
          <cell r="E7016">
            <v>44439</v>
          </cell>
          <cell r="J7016">
            <v>276</v>
          </cell>
          <cell r="K7016">
            <v>70.849999999999994</v>
          </cell>
          <cell r="M7016">
            <v>393.2</v>
          </cell>
        </row>
        <row r="7017">
          <cell r="D7017" t="str">
            <v>RIOMAR KENNEDY</v>
          </cell>
          <cell r="E7017">
            <v>44439</v>
          </cell>
          <cell r="J7017">
            <v>35.700000000000003</v>
          </cell>
          <cell r="K7017">
            <v>17.98</v>
          </cell>
          <cell r="M7017">
            <v>99.9</v>
          </cell>
        </row>
        <row r="7018">
          <cell r="D7018" t="str">
            <v>RIOMAR KENNEDY</v>
          </cell>
          <cell r="E7018">
            <v>44439</v>
          </cell>
          <cell r="J7018">
            <v>56.9</v>
          </cell>
          <cell r="K7018">
            <v>22.5</v>
          </cell>
          <cell r="M7018">
            <v>125</v>
          </cell>
        </row>
        <row r="7019">
          <cell r="D7019" t="str">
            <v>RIOMAR KENNEDY</v>
          </cell>
          <cell r="E7019">
            <v>44439</v>
          </cell>
          <cell r="J7019">
            <v>71.8</v>
          </cell>
          <cell r="K7019">
            <v>25.32</v>
          </cell>
          <cell r="M7019">
            <v>140.62</v>
          </cell>
        </row>
        <row r="7020">
          <cell r="D7020" t="str">
            <v>RIOMAR KENNEDY</v>
          </cell>
          <cell r="E7020">
            <v>44439</v>
          </cell>
          <cell r="J7020">
            <v>55</v>
          </cell>
          <cell r="K7020">
            <v>21.41</v>
          </cell>
          <cell r="M7020">
            <v>118.92</v>
          </cell>
        </row>
        <row r="7021">
          <cell r="D7021" t="str">
            <v>RIOMAR KENNEDY</v>
          </cell>
          <cell r="E7021">
            <v>44439</v>
          </cell>
          <cell r="J7021">
            <v>39.9</v>
          </cell>
          <cell r="K7021">
            <v>17.98</v>
          </cell>
          <cell r="M7021">
            <v>99.9</v>
          </cell>
        </row>
        <row r="7022">
          <cell r="D7022" t="str">
            <v>RIOMAR KENNEDY</v>
          </cell>
          <cell r="E7022">
            <v>44439</v>
          </cell>
          <cell r="J7022">
            <v>55.5</v>
          </cell>
          <cell r="K7022">
            <v>21.41</v>
          </cell>
          <cell r="M7022">
            <v>118.92</v>
          </cell>
        </row>
        <row r="7023">
          <cell r="D7023" t="str">
            <v>RIOMAR KENNEDY</v>
          </cell>
          <cell r="E7023">
            <v>44439</v>
          </cell>
          <cell r="J7023">
            <v>66.900000000000006</v>
          </cell>
          <cell r="K7023">
            <v>61.16</v>
          </cell>
          <cell r="M7023">
            <v>169.9</v>
          </cell>
        </row>
        <row r="7024">
          <cell r="D7024" t="str">
            <v>RIOMAR KENNEDY</v>
          </cell>
          <cell r="E7024">
            <v>44439</v>
          </cell>
          <cell r="J7024">
            <v>66.900000000000006</v>
          </cell>
          <cell r="K7024">
            <v>61.16</v>
          </cell>
          <cell r="M7024">
            <v>169.9</v>
          </cell>
        </row>
        <row r="7025">
          <cell r="D7025" t="str">
            <v>RIOMAR KENNEDY</v>
          </cell>
          <cell r="E7025">
            <v>44439</v>
          </cell>
          <cell r="J7025">
            <v>40.75</v>
          </cell>
          <cell r="K7025">
            <v>17.98</v>
          </cell>
          <cell r="M7025">
            <v>99.9</v>
          </cell>
        </row>
        <row r="7026">
          <cell r="D7026" t="str">
            <v>RIOMAR KENNEDY</v>
          </cell>
          <cell r="E7026">
            <v>44439</v>
          </cell>
          <cell r="J7026">
            <v>52.5</v>
          </cell>
          <cell r="K7026">
            <v>20.4801</v>
          </cell>
          <cell r="M7026">
            <v>113.72999999999999</v>
          </cell>
        </row>
        <row r="7027">
          <cell r="D7027" t="str">
            <v>RIOMAR KENNEDY</v>
          </cell>
          <cell r="E7027">
            <v>44439</v>
          </cell>
          <cell r="J7027">
            <v>38.799999999999997</v>
          </cell>
          <cell r="K7027">
            <v>17.48</v>
          </cell>
          <cell r="M7027">
            <v>96.96</v>
          </cell>
        </row>
        <row r="7028">
          <cell r="D7028" t="str">
            <v>RIOMAR KENNEDY</v>
          </cell>
          <cell r="E7028">
            <v>44439</v>
          </cell>
          <cell r="J7028">
            <v>49.9</v>
          </cell>
          <cell r="K7028">
            <v>19.78</v>
          </cell>
          <cell r="M7028">
            <v>109.9</v>
          </cell>
        </row>
        <row r="7029">
          <cell r="D7029" t="str">
            <v>RIOMAR KENNEDY</v>
          </cell>
          <cell r="E7029">
            <v>44439</v>
          </cell>
          <cell r="J7029">
            <v>143.80000000000001</v>
          </cell>
          <cell r="K7029">
            <v>41.28</v>
          </cell>
          <cell r="M7029">
            <v>225.22</v>
          </cell>
        </row>
        <row r="7030">
          <cell r="D7030" t="str">
            <v>RIOMAR KENNEDY</v>
          </cell>
          <cell r="E7030">
            <v>44439</v>
          </cell>
          <cell r="J7030">
            <v>71.8</v>
          </cell>
          <cell r="K7030">
            <v>42.08</v>
          </cell>
          <cell r="M7030">
            <v>153.4</v>
          </cell>
        </row>
        <row r="7031">
          <cell r="D7031" t="str">
            <v>RIOMAR KENNEDY</v>
          </cell>
          <cell r="E7031">
            <v>44439</v>
          </cell>
          <cell r="J7031">
            <v>141</v>
          </cell>
          <cell r="K7031">
            <v>67.55</v>
          </cell>
          <cell r="M7031">
            <v>247.84</v>
          </cell>
        </row>
        <row r="7032">
          <cell r="D7032" t="str">
            <v>RIOMAR KENNEDY</v>
          </cell>
          <cell r="E7032">
            <v>44439</v>
          </cell>
          <cell r="J7032">
            <v>26.4</v>
          </cell>
          <cell r="K7032">
            <v>14.36</v>
          </cell>
          <cell r="M7032">
            <v>79.8</v>
          </cell>
        </row>
        <row r="7033">
          <cell r="D7033" t="str">
            <v>RIOMAR KENNEDY</v>
          </cell>
          <cell r="E7033">
            <v>44439</v>
          </cell>
          <cell r="J7033">
            <v>42.9</v>
          </cell>
          <cell r="K7033">
            <v>17.98</v>
          </cell>
          <cell r="M7033">
            <v>99.9</v>
          </cell>
        </row>
        <row r="7034">
          <cell r="D7034" t="str">
            <v>RIOMAR KENNEDY</v>
          </cell>
          <cell r="E7034">
            <v>44439</v>
          </cell>
          <cell r="J7034">
            <v>42.9</v>
          </cell>
          <cell r="K7034">
            <v>17.98</v>
          </cell>
          <cell r="M7034">
            <v>99.9</v>
          </cell>
        </row>
        <row r="7035">
          <cell r="D7035" t="str">
            <v>RIOMAR KENNEDY</v>
          </cell>
          <cell r="E7035">
            <v>44439</v>
          </cell>
          <cell r="J7035">
            <v>27.61</v>
          </cell>
          <cell r="K7035">
            <v>14.56</v>
          </cell>
          <cell r="M7035">
            <v>80.91</v>
          </cell>
        </row>
        <row r="7036">
          <cell r="D7036" t="str">
            <v>RIOMAR KENNEDY</v>
          </cell>
          <cell r="E7036">
            <v>44439</v>
          </cell>
          <cell r="J7036">
            <v>49.8</v>
          </cell>
          <cell r="K7036">
            <v>19.399999999999999</v>
          </cell>
          <cell r="M7036">
            <v>107.82</v>
          </cell>
        </row>
        <row r="7037">
          <cell r="D7037" t="str">
            <v>RIOMAR KENNEDY</v>
          </cell>
          <cell r="E7037">
            <v>44439</v>
          </cell>
          <cell r="J7037">
            <v>51.96</v>
          </cell>
          <cell r="K7037">
            <v>19.88</v>
          </cell>
          <cell r="M7037">
            <v>110.42</v>
          </cell>
        </row>
        <row r="7038">
          <cell r="D7038" t="str">
            <v>RIOMAR KENNEDY</v>
          </cell>
          <cell r="E7038">
            <v>44439</v>
          </cell>
          <cell r="J7038">
            <v>61.51</v>
          </cell>
          <cell r="K7038">
            <v>22.38</v>
          </cell>
          <cell r="M7038">
            <v>122.4</v>
          </cell>
        </row>
        <row r="7039">
          <cell r="D7039" t="str">
            <v>RIOMAR KENNEDY</v>
          </cell>
          <cell r="E7039">
            <v>44439</v>
          </cell>
          <cell r="J7039">
            <v>40</v>
          </cell>
          <cell r="K7039">
            <v>17.18</v>
          </cell>
          <cell r="M7039">
            <v>95.55</v>
          </cell>
        </row>
        <row r="7040">
          <cell r="D7040" t="str">
            <v>RIOMAR KENNEDY</v>
          </cell>
          <cell r="E7040">
            <v>44439</v>
          </cell>
          <cell r="J7040">
            <v>35.9</v>
          </cell>
          <cell r="K7040">
            <v>16.18</v>
          </cell>
          <cell r="M7040">
            <v>89.9</v>
          </cell>
        </row>
        <row r="7041">
          <cell r="D7041" t="str">
            <v>RIOMAR KENNEDY</v>
          </cell>
          <cell r="E7041">
            <v>44439</v>
          </cell>
          <cell r="J7041">
            <v>57.21</v>
          </cell>
          <cell r="K7041">
            <v>20.82</v>
          </cell>
          <cell r="M7041">
            <v>115.71000000000001</v>
          </cell>
        </row>
        <row r="7042">
          <cell r="D7042" t="str">
            <v>RIOMAR KENNEDY</v>
          </cell>
          <cell r="E7042">
            <v>44439</v>
          </cell>
          <cell r="J7042">
            <v>52.9</v>
          </cell>
          <cell r="K7042">
            <v>19.78</v>
          </cell>
          <cell r="M7042">
            <v>109.9</v>
          </cell>
        </row>
        <row r="7043">
          <cell r="D7043" t="str">
            <v>RIOMAR KENNEDY</v>
          </cell>
          <cell r="E7043">
            <v>44439</v>
          </cell>
          <cell r="J7043">
            <v>44.9</v>
          </cell>
          <cell r="K7043">
            <v>17.98</v>
          </cell>
          <cell r="M7043">
            <v>99.9</v>
          </cell>
        </row>
        <row r="7044">
          <cell r="D7044" t="str">
            <v>RIOMAR KENNEDY</v>
          </cell>
          <cell r="E7044">
            <v>44439</v>
          </cell>
          <cell r="J7044">
            <v>66</v>
          </cell>
          <cell r="K7044">
            <v>22.5</v>
          </cell>
          <cell r="M7044">
            <v>125</v>
          </cell>
        </row>
        <row r="7045">
          <cell r="D7045" t="str">
            <v>RIOMAR KENNEDY</v>
          </cell>
          <cell r="E7045">
            <v>44439</v>
          </cell>
          <cell r="J7045">
            <v>66</v>
          </cell>
          <cell r="K7045">
            <v>22.5</v>
          </cell>
          <cell r="M7045">
            <v>125</v>
          </cell>
        </row>
        <row r="7046">
          <cell r="D7046" t="str">
            <v>RIOMAR KENNEDY</v>
          </cell>
          <cell r="E7046">
            <v>44439</v>
          </cell>
          <cell r="J7046">
            <v>66</v>
          </cell>
          <cell r="K7046">
            <v>22.5</v>
          </cell>
          <cell r="M7046">
            <v>125</v>
          </cell>
        </row>
        <row r="7047">
          <cell r="D7047" t="str">
            <v>RIOMAR KENNEDY</v>
          </cell>
          <cell r="E7047">
            <v>44439</v>
          </cell>
          <cell r="J7047">
            <v>29.9</v>
          </cell>
          <cell r="K7047">
            <v>14.38</v>
          </cell>
          <cell r="M7047">
            <v>79.900000000000006</v>
          </cell>
        </row>
        <row r="7048">
          <cell r="D7048" t="str">
            <v>RIOMAR KENNEDY</v>
          </cell>
          <cell r="E7048">
            <v>44439</v>
          </cell>
          <cell r="J7048">
            <v>30</v>
          </cell>
          <cell r="K7048">
            <v>14.36</v>
          </cell>
          <cell r="M7048">
            <v>79.8</v>
          </cell>
        </row>
        <row r="7049">
          <cell r="D7049" t="str">
            <v>RIOMAR KENNEDY</v>
          </cell>
          <cell r="E7049">
            <v>44439</v>
          </cell>
          <cell r="J7049">
            <v>29.55</v>
          </cell>
          <cell r="K7049">
            <v>14.24</v>
          </cell>
          <cell r="M7049">
            <v>79.11</v>
          </cell>
        </row>
        <row r="7050">
          <cell r="D7050" t="str">
            <v>RIOMAR KENNEDY</v>
          </cell>
          <cell r="E7050">
            <v>44439</v>
          </cell>
          <cell r="J7050">
            <v>22.2</v>
          </cell>
          <cell r="K7050">
            <v>12.58</v>
          </cell>
          <cell r="M7050">
            <v>69.900000000000006</v>
          </cell>
        </row>
        <row r="7051">
          <cell r="D7051" t="str">
            <v>RIOMAR KENNEDY</v>
          </cell>
          <cell r="E7051">
            <v>44439</v>
          </cell>
          <cell r="J7051">
            <v>38.9</v>
          </cell>
          <cell r="K7051">
            <v>16.18</v>
          </cell>
          <cell r="M7051">
            <v>89.9</v>
          </cell>
        </row>
        <row r="7052">
          <cell r="D7052" t="str">
            <v>RIOMAR KENNEDY</v>
          </cell>
          <cell r="E7052">
            <v>44439</v>
          </cell>
          <cell r="J7052">
            <v>27.58</v>
          </cell>
          <cell r="K7052">
            <v>13.64</v>
          </cell>
          <cell r="M7052">
            <v>75.819999999999993</v>
          </cell>
        </row>
        <row r="7053">
          <cell r="D7053" t="str">
            <v>RIOMAR KENNEDY</v>
          </cell>
          <cell r="E7053">
            <v>44439</v>
          </cell>
          <cell r="J7053">
            <v>47.8</v>
          </cell>
          <cell r="K7053">
            <v>17.96</v>
          </cell>
          <cell r="M7053">
            <v>99.8</v>
          </cell>
        </row>
        <row r="7054">
          <cell r="D7054" t="str">
            <v>RIOMAR KENNEDY</v>
          </cell>
          <cell r="E7054">
            <v>44439</v>
          </cell>
          <cell r="J7054">
            <v>164.7</v>
          </cell>
          <cell r="K7054">
            <v>44.400000000000006</v>
          </cell>
          <cell r="M7054">
            <v>242.88</v>
          </cell>
        </row>
        <row r="7055">
          <cell r="D7055" t="str">
            <v>RIOMAR KENNEDY</v>
          </cell>
          <cell r="E7055">
            <v>44439</v>
          </cell>
          <cell r="J7055">
            <v>39.979999999999997</v>
          </cell>
          <cell r="K7055">
            <v>16.18</v>
          </cell>
          <cell r="M7055">
            <v>89.9</v>
          </cell>
        </row>
        <row r="7056">
          <cell r="D7056" t="str">
            <v>RIOMAR KENNEDY</v>
          </cell>
          <cell r="E7056">
            <v>44439</v>
          </cell>
          <cell r="J7056">
            <v>40</v>
          </cell>
          <cell r="K7056">
            <v>16.18</v>
          </cell>
          <cell r="M7056">
            <v>89.9</v>
          </cell>
        </row>
        <row r="7057">
          <cell r="D7057" t="str">
            <v>RIOMAR KENNEDY</v>
          </cell>
          <cell r="E7057">
            <v>44439</v>
          </cell>
          <cell r="J7057">
            <v>40</v>
          </cell>
          <cell r="K7057">
            <v>16.18</v>
          </cell>
          <cell r="M7057">
            <v>89.9</v>
          </cell>
        </row>
        <row r="7058">
          <cell r="D7058" t="str">
            <v>RIOMAR KENNEDY</v>
          </cell>
          <cell r="E7058">
            <v>44439</v>
          </cell>
          <cell r="J7058">
            <v>69.900000000000006</v>
          </cell>
          <cell r="K7058">
            <v>22.96</v>
          </cell>
          <cell r="M7058">
            <v>126.34</v>
          </cell>
        </row>
        <row r="7059">
          <cell r="D7059" t="str">
            <v>RIOMAR KENNEDY</v>
          </cell>
          <cell r="E7059">
            <v>44439</v>
          </cell>
          <cell r="J7059">
            <v>32</v>
          </cell>
          <cell r="K7059">
            <v>14.36</v>
          </cell>
          <cell r="M7059">
            <v>79.8</v>
          </cell>
        </row>
        <row r="7060">
          <cell r="D7060" t="str">
            <v>RIOMAR KENNEDY</v>
          </cell>
          <cell r="E7060">
            <v>44439</v>
          </cell>
          <cell r="J7060">
            <v>49.95</v>
          </cell>
          <cell r="K7060">
            <v>46.76</v>
          </cell>
          <cell r="M7060">
            <v>129.9</v>
          </cell>
        </row>
        <row r="7061">
          <cell r="D7061" t="str">
            <v>RIOMAR KENNEDY</v>
          </cell>
          <cell r="E7061">
            <v>44439</v>
          </cell>
          <cell r="J7061">
            <v>69.900000000000006</v>
          </cell>
          <cell r="K7061">
            <v>22.67</v>
          </cell>
          <cell r="M7061">
            <v>125.76</v>
          </cell>
        </row>
        <row r="7062">
          <cell r="D7062" t="str">
            <v>RIOMAR KENNEDY</v>
          </cell>
          <cell r="E7062">
            <v>44439</v>
          </cell>
          <cell r="J7062">
            <v>31.5</v>
          </cell>
          <cell r="K7062">
            <v>13.89</v>
          </cell>
          <cell r="M7062">
            <v>77.09</v>
          </cell>
        </row>
        <row r="7063">
          <cell r="D7063" t="str">
            <v>RIOMAR KENNEDY</v>
          </cell>
          <cell r="E7063">
            <v>44439</v>
          </cell>
          <cell r="J7063">
            <v>59.8</v>
          </cell>
          <cell r="K7063">
            <v>20.47</v>
          </cell>
          <cell r="M7063">
            <v>111.52</v>
          </cell>
        </row>
        <row r="7064">
          <cell r="D7064" t="str">
            <v>RIOMAR KENNEDY</v>
          </cell>
          <cell r="E7064">
            <v>44439</v>
          </cell>
          <cell r="J7064">
            <v>173.8</v>
          </cell>
          <cell r="K7064">
            <v>45</v>
          </cell>
          <cell r="M7064">
            <v>250</v>
          </cell>
        </row>
        <row r="7065">
          <cell r="D7065" t="str">
            <v>RIOMAR KENNEDY</v>
          </cell>
          <cell r="E7065">
            <v>44439</v>
          </cell>
          <cell r="J7065">
            <v>33.9</v>
          </cell>
          <cell r="K7065">
            <v>14.32</v>
          </cell>
          <cell r="M7065">
            <v>79.19</v>
          </cell>
        </row>
        <row r="7066">
          <cell r="D7066" t="str">
            <v>RIOMAR KENNEDY</v>
          </cell>
          <cell r="E7066">
            <v>44439</v>
          </cell>
          <cell r="J7066">
            <v>35</v>
          </cell>
          <cell r="K7066">
            <v>14.36</v>
          </cell>
          <cell r="M7066">
            <v>79.8</v>
          </cell>
        </row>
        <row r="7067">
          <cell r="D7067" t="str">
            <v>RIOMAR KENNEDY</v>
          </cell>
          <cell r="E7067">
            <v>44439</v>
          </cell>
          <cell r="J7067">
            <v>52.31</v>
          </cell>
          <cell r="K7067">
            <v>18</v>
          </cell>
          <cell r="M7067">
            <v>100</v>
          </cell>
        </row>
        <row r="7068">
          <cell r="D7068" t="str">
            <v>RIOMAR KENNEDY</v>
          </cell>
          <cell r="E7068">
            <v>44439</v>
          </cell>
          <cell r="J7068">
            <v>72.900000000000006</v>
          </cell>
          <cell r="K7068">
            <v>22.5</v>
          </cell>
          <cell r="M7068">
            <v>125</v>
          </cell>
        </row>
        <row r="7069">
          <cell r="D7069" t="str">
            <v>RIOMAR KENNEDY</v>
          </cell>
          <cell r="E7069">
            <v>44439</v>
          </cell>
          <cell r="J7069">
            <v>27.9</v>
          </cell>
          <cell r="K7069">
            <v>12.58</v>
          </cell>
          <cell r="M7069">
            <v>69.900000000000006</v>
          </cell>
        </row>
        <row r="7070">
          <cell r="D7070" t="str">
            <v>RIOMAR KENNEDY</v>
          </cell>
          <cell r="E7070">
            <v>44439</v>
          </cell>
          <cell r="J7070">
            <v>19.899999999999999</v>
          </cell>
          <cell r="K7070">
            <v>10.78</v>
          </cell>
          <cell r="M7070">
            <v>59.9</v>
          </cell>
        </row>
        <row r="7071">
          <cell r="D7071" t="str">
            <v>RIOMAR KENNEDY</v>
          </cell>
          <cell r="E7071">
            <v>44439</v>
          </cell>
          <cell r="J7071">
            <v>30.9</v>
          </cell>
          <cell r="K7071">
            <v>13.69</v>
          </cell>
          <cell r="M7071">
            <v>73.540000000000006</v>
          </cell>
        </row>
        <row r="7072">
          <cell r="D7072" t="str">
            <v>RIOMAR KENNEDY</v>
          </cell>
          <cell r="E7072">
            <v>44439</v>
          </cell>
          <cell r="J7072">
            <v>26.97</v>
          </cell>
          <cell r="K7072">
            <v>12.149999999999999</v>
          </cell>
          <cell r="M7072">
            <v>67.47</v>
          </cell>
        </row>
        <row r="7073">
          <cell r="D7073" t="str">
            <v>RIOMAR KENNEDY</v>
          </cell>
          <cell r="E7073">
            <v>44439</v>
          </cell>
          <cell r="J7073">
            <v>74.900000000000006</v>
          </cell>
          <cell r="K7073">
            <v>22.5</v>
          </cell>
          <cell r="M7073">
            <v>125</v>
          </cell>
        </row>
        <row r="7074">
          <cell r="D7074" t="str">
            <v>RIOMAR KENNEDY</v>
          </cell>
          <cell r="E7074">
            <v>44439</v>
          </cell>
          <cell r="J7074">
            <v>30</v>
          </cell>
          <cell r="K7074">
            <v>12.6</v>
          </cell>
          <cell r="M7074">
            <v>70</v>
          </cell>
        </row>
        <row r="7075">
          <cell r="D7075" t="str">
            <v>RIOMAR KENNEDY</v>
          </cell>
          <cell r="E7075">
            <v>44439</v>
          </cell>
          <cell r="J7075">
            <v>30</v>
          </cell>
          <cell r="K7075">
            <v>12.260100000000001</v>
          </cell>
          <cell r="M7075">
            <v>68.039999999999992</v>
          </cell>
        </row>
        <row r="7076">
          <cell r="D7076" t="str">
            <v>RIOMAR KENNEDY</v>
          </cell>
          <cell r="E7076">
            <v>44439</v>
          </cell>
          <cell r="J7076">
            <v>42</v>
          </cell>
          <cell r="K7076">
            <v>14.94</v>
          </cell>
          <cell r="M7076">
            <v>82.4</v>
          </cell>
        </row>
        <row r="7077">
          <cell r="D7077" t="str">
            <v>RIOMAR KENNEDY</v>
          </cell>
          <cell r="E7077">
            <v>44439</v>
          </cell>
          <cell r="J7077">
            <v>30</v>
          </cell>
          <cell r="K7077">
            <v>12.099899999999998</v>
          </cell>
          <cell r="M7077">
            <v>67.17</v>
          </cell>
        </row>
        <row r="7078">
          <cell r="D7078" t="str">
            <v>RIOMAR KENNEDY</v>
          </cell>
          <cell r="E7078">
            <v>44439</v>
          </cell>
          <cell r="J7078">
            <v>56.9</v>
          </cell>
          <cell r="K7078">
            <v>17.989999999999998</v>
          </cell>
          <cell r="M7078">
            <v>99.95</v>
          </cell>
        </row>
        <row r="7079">
          <cell r="D7079" t="str">
            <v>RIOMAR KENNEDY</v>
          </cell>
          <cell r="E7079">
            <v>44439</v>
          </cell>
          <cell r="J7079">
            <v>35</v>
          </cell>
          <cell r="K7079">
            <v>13.27</v>
          </cell>
          <cell r="M7079">
            <v>73.180000000000007</v>
          </cell>
        </row>
        <row r="7080">
          <cell r="D7080" t="str">
            <v>RIOMAR KENNEDY</v>
          </cell>
          <cell r="E7080">
            <v>44439</v>
          </cell>
          <cell r="J7080">
            <v>23.41</v>
          </cell>
          <cell r="K7080">
            <v>10.6</v>
          </cell>
          <cell r="M7080">
            <v>58.9</v>
          </cell>
        </row>
        <row r="7081">
          <cell r="D7081" t="str">
            <v>RIOMAR KENNEDY</v>
          </cell>
          <cell r="E7081">
            <v>44439</v>
          </cell>
          <cell r="J7081">
            <v>25</v>
          </cell>
          <cell r="K7081">
            <v>10.78</v>
          </cell>
          <cell r="M7081">
            <v>59.9</v>
          </cell>
        </row>
        <row r="7082">
          <cell r="D7082" t="str">
            <v>RIOMAR KENNEDY</v>
          </cell>
          <cell r="E7082">
            <v>44439</v>
          </cell>
          <cell r="J7082">
            <v>72.900000000000006</v>
          </cell>
          <cell r="K7082">
            <v>21.27</v>
          </cell>
          <cell r="M7082">
            <v>117.79</v>
          </cell>
        </row>
        <row r="7083">
          <cell r="D7083" t="str">
            <v>RIOMAR KENNEDY</v>
          </cell>
          <cell r="E7083">
            <v>44439</v>
          </cell>
          <cell r="J7083">
            <v>21.53</v>
          </cell>
          <cell r="K7083">
            <v>9.8800000000000008</v>
          </cell>
          <cell r="M7083">
            <v>54.9</v>
          </cell>
        </row>
        <row r="7084">
          <cell r="D7084" t="str">
            <v>RIOMAR KENNEDY</v>
          </cell>
          <cell r="E7084">
            <v>44439</v>
          </cell>
          <cell r="J7084">
            <v>24</v>
          </cell>
          <cell r="K7084">
            <v>10.379999999999999</v>
          </cell>
          <cell r="M7084">
            <v>57.72</v>
          </cell>
        </row>
        <row r="7085">
          <cell r="D7085" t="str">
            <v>RIOMAR KENNEDY</v>
          </cell>
          <cell r="E7085">
            <v>44439</v>
          </cell>
          <cell r="J7085">
            <v>9.4</v>
          </cell>
          <cell r="K7085">
            <v>7.16</v>
          </cell>
          <cell r="M7085">
            <v>39.799999999999997</v>
          </cell>
        </row>
        <row r="7086">
          <cell r="D7086" t="str">
            <v>RIOMAR KENNEDY</v>
          </cell>
          <cell r="E7086">
            <v>44439</v>
          </cell>
          <cell r="J7086">
            <v>51.21</v>
          </cell>
          <cell r="K7086">
            <v>44.94</v>
          </cell>
          <cell r="M7086">
            <v>118.91</v>
          </cell>
        </row>
        <row r="7087">
          <cell r="D7087" t="str">
            <v>RIOMAR KENNEDY</v>
          </cell>
          <cell r="E7087">
            <v>44439</v>
          </cell>
          <cell r="J7087">
            <v>51.2</v>
          </cell>
          <cell r="K7087">
            <v>16.18</v>
          </cell>
          <cell r="M7087">
            <v>89.9</v>
          </cell>
        </row>
        <row r="7088">
          <cell r="D7088" t="str">
            <v>RIOMAR KENNEDY</v>
          </cell>
          <cell r="E7088">
            <v>44439</v>
          </cell>
          <cell r="J7088">
            <v>17</v>
          </cell>
          <cell r="K7088">
            <v>9.01</v>
          </cell>
          <cell r="M7088">
            <v>48.11</v>
          </cell>
        </row>
        <row r="7089">
          <cell r="D7089" t="str">
            <v>RIOMAR KENNEDY</v>
          </cell>
          <cell r="E7089">
            <v>44439</v>
          </cell>
          <cell r="J7089">
            <v>18.989999999999998</v>
          </cell>
          <cell r="K7089">
            <v>8.98</v>
          </cell>
          <cell r="M7089">
            <v>49.9</v>
          </cell>
        </row>
        <row r="7090">
          <cell r="D7090" t="str">
            <v>RIOMAR KENNEDY</v>
          </cell>
          <cell r="E7090">
            <v>44439</v>
          </cell>
          <cell r="J7090">
            <v>9.4</v>
          </cell>
          <cell r="K7090">
            <v>6.8</v>
          </cell>
          <cell r="M7090">
            <v>37.82</v>
          </cell>
        </row>
        <row r="7091">
          <cell r="D7091" t="str">
            <v>RIOMAR KENNEDY</v>
          </cell>
          <cell r="E7091">
            <v>44439</v>
          </cell>
          <cell r="J7091">
            <v>30</v>
          </cell>
          <cell r="K7091">
            <v>11.52</v>
          </cell>
          <cell r="M7091">
            <v>63.03</v>
          </cell>
        </row>
        <row r="7092">
          <cell r="D7092" t="str">
            <v>RIOMAR KENNEDY</v>
          </cell>
          <cell r="E7092">
            <v>44439</v>
          </cell>
          <cell r="J7092">
            <v>22.5</v>
          </cell>
          <cell r="K7092">
            <v>9.5900999999999996</v>
          </cell>
          <cell r="M7092">
            <v>53.070000000000007</v>
          </cell>
        </row>
        <row r="7093">
          <cell r="D7093" t="str">
            <v>RIOMAR KENNEDY</v>
          </cell>
          <cell r="E7093">
            <v>44439</v>
          </cell>
          <cell r="J7093">
            <v>52.9</v>
          </cell>
          <cell r="K7093">
            <v>16.18</v>
          </cell>
          <cell r="M7093">
            <v>89.9</v>
          </cell>
        </row>
        <row r="7094">
          <cell r="D7094" t="str">
            <v>RIOMAR KENNEDY</v>
          </cell>
          <cell r="E7094">
            <v>44439</v>
          </cell>
          <cell r="J7094">
            <v>52.9</v>
          </cell>
          <cell r="K7094">
            <v>16.18</v>
          </cell>
          <cell r="M7094">
            <v>89.9</v>
          </cell>
        </row>
        <row r="7095">
          <cell r="D7095" t="str">
            <v>RIOMAR KENNEDY</v>
          </cell>
          <cell r="E7095">
            <v>44439</v>
          </cell>
          <cell r="J7095">
            <v>48</v>
          </cell>
          <cell r="K7095">
            <v>15.14</v>
          </cell>
          <cell r="M7095">
            <v>83.69</v>
          </cell>
        </row>
        <row r="7096">
          <cell r="D7096" t="str">
            <v>RIOMAR KENNEDY</v>
          </cell>
          <cell r="E7096">
            <v>44439</v>
          </cell>
          <cell r="J7096">
            <v>48.35</v>
          </cell>
          <cell r="K7096">
            <v>15.14</v>
          </cell>
          <cell r="M7096">
            <v>83.69</v>
          </cell>
        </row>
        <row r="7097">
          <cell r="D7097" t="str">
            <v>RIOMAR KENNEDY</v>
          </cell>
          <cell r="E7097">
            <v>44439</v>
          </cell>
          <cell r="J7097">
            <v>12.74</v>
          </cell>
          <cell r="K7097">
            <v>7.18</v>
          </cell>
          <cell r="M7097">
            <v>39.9</v>
          </cell>
        </row>
        <row r="7098">
          <cell r="D7098" t="str">
            <v>RIOMAR KENNEDY</v>
          </cell>
          <cell r="E7098">
            <v>44439</v>
          </cell>
          <cell r="J7098">
            <v>61.9</v>
          </cell>
          <cell r="K7098">
            <v>48.77</v>
          </cell>
          <cell r="M7098">
            <v>130.49</v>
          </cell>
        </row>
        <row r="7099">
          <cell r="D7099" t="str">
            <v>RIOMAR KENNEDY</v>
          </cell>
          <cell r="E7099">
            <v>44439</v>
          </cell>
          <cell r="J7099">
            <v>56.9</v>
          </cell>
          <cell r="K7099">
            <v>16.82</v>
          </cell>
          <cell r="M7099">
            <v>93.42</v>
          </cell>
        </row>
        <row r="7100">
          <cell r="D7100" t="str">
            <v>RIOMAR KENNEDY</v>
          </cell>
          <cell r="E7100">
            <v>44439</v>
          </cell>
          <cell r="J7100">
            <v>20</v>
          </cell>
          <cell r="K7100">
            <v>8.51</v>
          </cell>
          <cell r="M7100">
            <v>47.32</v>
          </cell>
        </row>
        <row r="7101">
          <cell r="D7101" t="str">
            <v>RIOMAR KENNEDY</v>
          </cell>
          <cell r="E7101">
            <v>44439</v>
          </cell>
          <cell r="J7101">
            <v>20</v>
          </cell>
          <cell r="K7101">
            <v>8.5299999999999994</v>
          </cell>
          <cell r="M7101">
            <v>47.27</v>
          </cell>
        </row>
        <row r="7102">
          <cell r="D7102" t="str">
            <v>RIOMAR KENNEDY</v>
          </cell>
          <cell r="E7102">
            <v>44439</v>
          </cell>
          <cell r="J7102">
            <v>50.26</v>
          </cell>
          <cell r="K7102">
            <v>15.17</v>
          </cell>
          <cell r="M7102">
            <v>83.9</v>
          </cell>
        </row>
        <row r="7103">
          <cell r="D7103" t="str">
            <v>RIOMAR KENNEDY</v>
          </cell>
          <cell r="E7103">
            <v>44439</v>
          </cell>
          <cell r="J7103">
            <v>12.74</v>
          </cell>
          <cell r="K7103">
            <v>6.78</v>
          </cell>
          <cell r="M7103">
            <v>37.53</v>
          </cell>
        </row>
        <row r="7104">
          <cell r="D7104" t="str">
            <v>RIOMAR KENNEDY</v>
          </cell>
          <cell r="E7104">
            <v>44439</v>
          </cell>
          <cell r="J7104">
            <v>18.489999999999998</v>
          </cell>
          <cell r="K7104">
            <v>7.9</v>
          </cell>
          <cell r="M7104">
            <v>43.91</v>
          </cell>
        </row>
        <row r="7105">
          <cell r="D7105" t="str">
            <v>RIOMAR KENNEDY</v>
          </cell>
          <cell r="E7105">
            <v>44439</v>
          </cell>
          <cell r="J7105">
            <v>56.9</v>
          </cell>
          <cell r="K7105">
            <v>16.18</v>
          </cell>
          <cell r="M7105">
            <v>89.9</v>
          </cell>
        </row>
        <row r="7106">
          <cell r="D7106" t="str">
            <v>RIOMAR KENNEDY</v>
          </cell>
          <cell r="E7106">
            <v>44439</v>
          </cell>
          <cell r="J7106">
            <v>16</v>
          </cell>
          <cell r="K7106">
            <v>7.16</v>
          </cell>
          <cell r="M7106">
            <v>39.799999999999997</v>
          </cell>
        </row>
        <row r="7107">
          <cell r="D7107" t="str">
            <v>RIOMAR KENNEDY</v>
          </cell>
          <cell r="E7107">
            <v>44439</v>
          </cell>
          <cell r="J7107">
            <v>15</v>
          </cell>
          <cell r="K7107">
            <v>6.89</v>
          </cell>
          <cell r="M7107">
            <v>38.21</v>
          </cell>
        </row>
        <row r="7108">
          <cell r="D7108" t="str">
            <v>RIOMAR KENNEDY</v>
          </cell>
          <cell r="E7108">
            <v>44439</v>
          </cell>
          <cell r="J7108">
            <v>13.2</v>
          </cell>
          <cell r="K7108">
            <v>6.46</v>
          </cell>
          <cell r="M7108">
            <v>35.909999999999997</v>
          </cell>
        </row>
        <row r="7109">
          <cell r="D7109" t="str">
            <v>RIOMAR KENNEDY</v>
          </cell>
          <cell r="E7109">
            <v>44439</v>
          </cell>
          <cell r="J7109">
            <v>15</v>
          </cell>
          <cell r="K7109">
            <v>6.8</v>
          </cell>
          <cell r="M7109">
            <v>37.82</v>
          </cell>
        </row>
        <row r="7110">
          <cell r="D7110" t="str">
            <v>RIOMAR KENNEDY</v>
          </cell>
          <cell r="E7110">
            <v>44439</v>
          </cell>
          <cell r="J7110">
            <v>13.2</v>
          </cell>
          <cell r="K7110">
            <v>6.3</v>
          </cell>
          <cell r="M7110">
            <v>35</v>
          </cell>
        </row>
        <row r="7111">
          <cell r="D7111" t="str">
            <v>RIOMAR KENNEDY</v>
          </cell>
          <cell r="E7111">
            <v>44439</v>
          </cell>
          <cell r="J7111">
            <v>22.38</v>
          </cell>
          <cell r="K7111">
            <v>8.08</v>
          </cell>
          <cell r="M7111">
            <v>44.91</v>
          </cell>
        </row>
        <row r="7112">
          <cell r="D7112" t="str">
            <v>RIOMAR KENNEDY</v>
          </cell>
          <cell r="E7112">
            <v>44439</v>
          </cell>
          <cell r="J7112">
            <v>15</v>
          </cell>
          <cell r="K7112">
            <v>6.11</v>
          </cell>
          <cell r="M7112">
            <v>33.92</v>
          </cell>
        </row>
        <row r="7113">
          <cell r="D7113" t="str">
            <v>RIOMAR KENNEDY</v>
          </cell>
          <cell r="E7113">
            <v>44439</v>
          </cell>
          <cell r="J7113">
            <v>9</v>
          </cell>
          <cell r="K7113">
            <v>4.74</v>
          </cell>
          <cell r="M7113">
            <v>26.31</v>
          </cell>
        </row>
        <row r="7114">
          <cell r="D7114" t="str">
            <v>RIOMAR KENNEDY</v>
          </cell>
          <cell r="E7114">
            <v>44439</v>
          </cell>
          <cell r="J7114">
            <v>15</v>
          </cell>
          <cell r="K7114">
            <v>6.08</v>
          </cell>
          <cell r="M7114">
            <v>33.58</v>
          </cell>
        </row>
        <row r="7115">
          <cell r="D7115" t="str">
            <v>RIOMAR KENNEDY</v>
          </cell>
          <cell r="E7115">
            <v>44439</v>
          </cell>
          <cell r="J7115">
            <v>12.6</v>
          </cell>
          <cell r="K7115">
            <v>5.38</v>
          </cell>
          <cell r="M7115">
            <v>29.9</v>
          </cell>
        </row>
        <row r="7116">
          <cell r="D7116" t="str">
            <v>RIOMAR KENNEDY</v>
          </cell>
          <cell r="E7116">
            <v>44439</v>
          </cell>
          <cell r="J7116">
            <v>16</v>
          </cell>
          <cell r="K7116">
            <v>6.01</v>
          </cell>
          <cell r="M7116">
            <v>33.18</v>
          </cell>
        </row>
        <row r="7117">
          <cell r="D7117" t="str">
            <v>RIOMAR KENNEDY</v>
          </cell>
          <cell r="E7117">
            <v>44439</v>
          </cell>
          <cell r="J7117">
            <v>19.8</v>
          </cell>
          <cell r="K7117">
            <v>6.73</v>
          </cell>
          <cell r="M7117">
            <v>37.4</v>
          </cell>
        </row>
        <row r="7118">
          <cell r="D7118" t="str">
            <v>RIOMAR KENNEDY</v>
          </cell>
          <cell r="E7118">
            <v>44439</v>
          </cell>
          <cell r="J7118">
            <v>26.23</v>
          </cell>
          <cell r="K7118">
            <v>8.66</v>
          </cell>
          <cell r="M7118">
            <v>45.5</v>
          </cell>
        </row>
        <row r="7119">
          <cell r="D7119" t="str">
            <v>RIOMAR KENNEDY</v>
          </cell>
          <cell r="E7119">
            <v>44439</v>
          </cell>
          <cell r="J7119">
            <v>15.9</v>
          </cell>
          <cell r="K7119">
            <v>5.98</v>
          </cell>
          <cell r="M7119">
            <v>31.9</v>
          </cell>
        </row>
        <row r="7120">
          <cell r="D7120" t="str">
            <v>RIOMAR KENNEDY</v>
          </cell>
          <cell r="E7120">
            <v>44439</v>
          </cell>
          <cell r="J7120">
            <v>57.9</v>
          </cell>
          <cell r="K7120">
            <v>14.98</v>
          </cell>
          <cell r="M7120">
            <v>82.7</v>
          </cell>
        </row>
        <row r="7121">
          <cell r="D7121" t="str">
            <v>RIOMAR KENNEDY</v>
          </cell>
          <cell r="E7121">
            <v>44439</v>
          </cell>
          <cell r="J7121">
            <v>15</v>
          </cell>
          <cell r="K7121">
            <v>5.52</v>
          </cell>
          <cell r="M7121">
            <v>29.78</v>
          </cell>
        </row>
        <row r="7122">
          <cell r="D7122" t="str">
            <v>RIOMAR KENNEDY</v>
          </cell>
          <cell r="E7122">
            <v>44439</v>
          </cell>
          <cell r="J7122">
            <v>7.5</v>
          </cell>
          <cell r="K7122">
            <v>3.58</v>
          </cell>
          <cell r="M7122">
            <v>19.899999999999999</v>
          </cell>
        </row>
        <row r="7123">
          <cell r="D7123" t="str">
            <v>RIOMAR KENNEDY</v>
          </cell>
          <cell r="E7123">
            <v>44439</v>
          </cell>
          <cell r="J7123">
            <v>7.9</v>
          </cell>
          <cell r="K7123">
            <v>3.58</v>
          </cell>
          <cell r="M7123">
            <v>19.899999999999999</v>
          </cell>
        </row>
        <row r="7124">
          <cell r="D7124" t="str">
            <v>RIOMAR KENNEDY</v>
          </cell>
          <cell r="E7124">
            <v>44439</v>
          </cell>
          <cell r="J7124">
            <v>16</v>
          </cell>
          <cell r="K7124">
            <v>5.52</v>
          </cell>
          <cell r="M7124">
            <v>29.78</v>
          </cell>
        </row>
        <row r="7125">
          <cell r="D7125" t="str">
            <v>RIOMAR KENNEDY</v>
          </cell>
          <cell r="E7125">
            <v>44439</v>
          </cell>
          <cell r="J7125">
            <v>12.6</v>
          </cell>
          <cell r="K7125">
            <v>4.6100000000000003</v>
          </cell>
          <cell r="M7125">
            <v>24.91</v>
          </cell>
        </row>
        <row r="7126">
          <cell r="D7126" t="str">
            <v>RIOMAR KENNEDY</v>
          </cell>
          <cell r="E7126">
            <v>44439</v>
          </cell>
          <cell r="J7126">
            <v>17</v>
          </cell>
          <cell r="K7126">
            <v>5.52</v>
          </cell>
          <cell r="M7126">
            <v>29.78</v>
          </cell>
        </row>
        <row r="7127">
          <cell r="D7127" t="str">
            <v>RIOMAR KENNEDY</v>
          </cell>
          <cell r="E7127">
            <v>44439</v>
          </cell>
          <cell r="J7127">
            <v>6.75</v>
          </cell>
          <cell r="K7127">
            <v>2.99</v>
          </cell>
          <cell r="M7127">
            <v>16.59</v>
          </cell>
        </row>
        <row r="7128">
          <cell r="D7128" t="str">
            <v>RIOMAR KENNEDY</v>
          </cell>
          <cell r="E7128">
            <v>44439</v>
          </cell>
          <cell r="J7128">
            <v>8</v>
          </cell>
          <cell r="K7128">
            <v>3.22</v>
          </cell>
          <cell r="M7128">
            <v>17.91</v>
          </cell>
        </row>
        <row r="7129">
          <cell r="D7129" t="str">
            <v>RIOMAR KENNEDY</v>
          </cell>
          <cell r="E7129">
            <v>44439</v>
          </cell>
          <cell r="J7129">
            <v>23.76</v>
          </cell>
          <cell r="K7129">
            <v>6.63</v>
          </cell>
          <cell r="M7129">
            <v>36.57</v>
          </cell>
        </row>
        <row r="7130">
          <cell r="D7130" t="str">
            <v>RIOMAR KENNEDY</v>
          </cell>
          <cell r="E7130">
            <v>44439</v>
          </cell>
          <cell r="J7130">
            <v>59.9</v>
          </cell>
          <cell r="K7130">
            <v>14.39</v>
          </cell>
          <cell r="M7130">
            <v>79.95</v>
          </cell>
        </row>
        <row r="7131">
          <cell r="D7131" t="str">
            <v>RIOMAR KENNEDY</v>
          </cell>
          <cell r="E7131">
            <v>44439</v>
          </cell>
          <cell r="J7131">
            <v>7.9</v>
          </cell>
          <cell r="K7131">
            <v>2.95</v>
          </cell>
          <cell r="M7131">
            <v>16.29</v>
          </cell>
        </row>
        <row r="7132">
          <cell r="D7132" t="str">
            <v>RIOMAR KENNEDY</v>
          </cell>
          <cell r="E7132">
            <v>44439</v>
          </cell>
          <cell r="J7132">
            <v>8</v>
          </cell>
          <cell r="K7132">
            <v>2.86</v>
          </cell>
          <cell r="M7132">
            <v>15.66</v>
          </cell>
        </row>
        <row r="7133">
          <cell r="D7133" t="str">
            <v>RIOMAR KENNEDY</v>
          </cell>
          <cell r="E7133">
            <v>44439</v>
          </cell>
          <cell r="J7133">
            <v>9.9</v>
          </cell>
          <cell r="K7133">
            <v>3.22</v>
          </cell>
          <cell r="M7133">
            <v>17.91</v>
          </cell>
        </row>
        <row r="7134">
          <cell r="D7134" t="str">
            <v>RIOMAR KENNEDY</v>
          </cell>
          <cell r="E7134">
            <v>44439</v>
          </cell>
          <cell r="J7134">
            <v>9.9</v>
          </cell>
          <cell r="K7134">
            <v>3.22</v>
          </cell>
          <cell r="M7134">
            <v>17.91</v>
          </cell>
        </row>
        <row r="7135">
          <cell r="D7135" t="str">
            <v>RIOMAR KENNEDY</v>
          </cell>
          <cell r="E7135">
            <v>44439</v>
          </cell>
          <cell r="J7135">
            <v>8</v>
          </cell>
          <cell r="K7135">
            <v>2.66</v>
          </cell>
          <cell r="M7135">
            <v>14.13</v>
          </cell>
        </row>
        <row r="7136">
          <cell r="D7136" t="str">
            <v>RIOMAR KENNEDY</v>
          </cell>
          <cell r="E7136">
            <v>44439</v>
          </cell>
          <cell r="J7136">
            <v>100</v>
          </cell>
          <cell r="K7136">
            <v>22.96</v>
          </cell>
          <cell r="M7136">
            <v>126.34</v>
          </cell>
        </row>
        <row r="7137">
          <cell r="D7137" t="str">
            <v>RIOMAR KENNEDY</v>
          </cell>
          <cell r="E7137">
            <v>44439</v>
          </cell>
          <cell r="J7137">
            <v>100</v>
          </cell>
          <cell r="K7137">
            <v>22.67</v>
          </cell>
          <cell r="M7137">
            <v>125.76</v>
          </cell>
        </row>
        <row r="7138">
          <cell r="D7138" t="str">
            <v>RIOMAR KENNEDY</v>
          </cell>
          <cell r="E7138">
            <v>44439</v>
          </cell>
          <cell r="J7138">
            <v>79</v>
          </cell>
          <cell r="K7138">
            <v>17.98</v>
          </cell>
          <cell r="M7138">
            <v>99.9</v>
          </cell>
        </row>
        <row r="7139">
          <cell r="D7139" t="str">
            <v>RIOMAR KENNEDY</v>
          </cell>
          <cell r="E7139">
            <v>44439</v>
          </cell>
          <cell r="J7139">
            <v>150</v>
          </cell>
          <cell r="K7139">
            <v>33.57</v>
          </cell>
          <cell r="M7139">
            <v>185.64000000000001</v>
          </cell>
        </row>
        <row r="7140">
          <cell r="D7140" t="str">
            <v>RIOMAR KENNEDY</v>
          </cell>
          <cell r="E7140">
            <v>44439</v>
          </cell>
          <cell r="J7140">
            <v>0</v>
          </cell>
          <cell r="K7140">
            <v>0</v>
          </cell>
          <cell r="M7140">
            <v>0</v>
          </cell>
        </row>
        <row r="7141">
          <cell r="D7141" t="str">
            <v>RIOMAR KENNEDY</v>
          </cell>
          <cell r="E7141">
            <v>44439</v>
          </cell>
          <cell r="J7141">
            <v>40</v>
          </cell>
          <cell r="K7141">
            <v>8.5500000000000007</v>
          </cell>
          <cell r="M7141">
            <v>47.5</v>
          </cell>
        </row>
        <row r="7142">
          <cell r="D7142" t="str">
            <v>RIOMAR KENNEDY</v>
          </cell>
          <cell r="E7142">
            <v>44439</v>
          </cell>
          <cell r="J7142">
            <v>29.9</v>
          </cell>
          <cell r="K7142">
            <v>5.98</v>
          </cell>
          <cell r="M7142">
            <v>31.9</v>
          </cell>
        </row>
        <row r="7143">
          <cell r="D7143" t="str">
            <v>RIOMAR KENNEDY</v>
          </cell>
          <cell r="E7143">
            <v>44439</v>
          </cell>
          <cell r="J7143">
            <v>75</v>
          </cell>
          <cell r="K7143">
            <v>15.39</v>
          </cell>
          <cell r="M7143">
            <v>81.03</v>
          </cell>
        </row>
        <row r="7144">
          <cell r="D7144" t="str">
            <v>RIOMAR KENNEDY</v>
          </cell>
          <cell r="E7144">
            <v>44439</v>
          </cell>
          <cell r="J7144">
            <v>-19.899999999999999</v>
          </cell>
          <cell r="K7144">
            <v>0</v>
          </cell>
          <cell r="M7144">
            <v>-49.9</v>
          </cell>
        </row>
        <row r="7145">
          <cell r="D7145" t="str">
            <v>RIOMAR KENNEDY</v>
          </cell>
          <cell r="E7145">
            <v>44439</v>
          </cell>
          <cell r="J7145">
            <v>68.949999999999989</v>
          </cell>
          <cell r="K7145">
            <v>30.590000000000003</v>
          </cell>
          <cell r="M7145">
            <v>169.3</v>
          </cell>
        </row>
        <row r="7146">
          <cell r="D7146" t="str">
            <v>RIOMAR KENNEDY</v>
          </cell>
          <cell r="E7146">
            <v>44439</v>
          </cell>
          <cell r="J7146">
            <v>37.1</v>
          </cell>
          <cell r="K7146">
            <v>17.479700000000001</v>
          </cell>
          <cell r="M7146">
            <v>96.600000000000009</v>
          </cell>
        </row>
        <row r="7147">
          <cell r="D7147" t="str">
            <v>RIOMAR KENNEDY</v>
          </cell>
          <cell r="E7147">
            <v>44439</v>
          </cell>
          <cell r="J7147">
            <v>60</v>
          </cell>
          <cell r="K7147">
            <v>26.7104</v>
          </cell>
          <cell r="M7147">
            <v>148.24</v>
          </cell>
        </row>
        <row r="7148">
          <cell r="D7148" t="str">
            <v>RIOMAR KENNEDY</v>
          </cell>
          <cell r="E7148">
            <v>44439</v>
          </cell>
          <cell r="J7148">
            <v>142.5</v>
          </cell>
          <cell r="K7148">
            <v>50.64</v>
          </cell>
          <cell r="M7148">
            <v>257.85000000000002</v>
          </cell>
        </row>
        <row r="7149">
          <cell r="D7149" t="str">
            <v>RIOMAR KENNEDY</v>
          </cell>
          <cell r="E7149">
            <v>44439</v>
          </cell>
          <cell r="J7149">
            <v>112.80000000000001</v>
          </cell>
          <cell r="K7149">
            <v>46.62</v>
          </cell>
          <cell r="M7149">
            <v>258</v>
          </cell>
        </row>
        <row r="7150">
          <cell r="D7150" t="str">
            <v>RIOMAR KENNEDY</v>
          </cell>
          <cell r="E7150">
            <v>44439</v>
          </cell>
          <cell r="J7150">
            <v>173.9</v>
          </cell>
          <cell r="K7150">
            <v>73.141599999999997</v>
          </cell>
          <cell r="M7150">
            <v>405.15</v>
          </cell>
        </row>
        <row r="7151">
          <cell r="D7151" t="str">
            <v>RIOMAR KENNEDY</v>
          </cell>
          <cell r="E7151">
            <v>44439</v>
          </cell>
          <cell r="J7151">
            <v>183.3</v>
          </cell>
          <cell r="K7151">
            <v>78.799500000000009</v>
          </cell>
          <cell r="M7151">
            <v>436.40999999999997</v>
          </cell>
        </row>
        <row r="7152">
          <cell r="D7152" t="str">
            <v>RIOMAR KENNEDY</v>
          </cell>
          <cell r="E7152">
            <v>44439</v>
          </cell>
          <cell r="J7152">
            <v>211.5</v>
          </cell>
          <cell r="K7152">
            <v>111.429</v>
          </cell>
          <cell r="M7152">
            <v>614.70000000000005</v>
          </cell>
        </row>
        <row r="7153">
          <cell r="D7153" t="str">
            <v>RIOMAR KENNEDY</v>
          </cell>
          <cell r="E7153">
            <v>44439</v>
          </cell>
          <cell r="J7153">
            <v>462</v>
          </cell>
          <cell r="K7153">
            <v>210.96899999999999</v>
          </cell>
          <cell r="M7153">
            <v>1155.6600000000001</v>
          </cell>
        </row>
        <row r="7154">
          <cell r="D7154" t="str">
            <v>RIOMAR KENNEDY</v>
          </cell>
          <cell r="E7154">
            <v>44439</v>
          </cell>
          <cell r="J7154">
            <v>380.7</v>
          </cell>
          <cell r="K7154">
            <v>200.0376</v>
          </cell>
          <cell r="M7154">
            <v>1104.8400000000001</v>
          </cell>
        </row>
        <row r="7155">
          <cell r="D7155" t="str">
            <v>RIOMAR KENNEDY</v>
          </cell>
          <cell r="E7155">
            <v>44439</v>
          </cell>
          <cell r="J7155">
            <v>19.36</v>
          </cell>
          <cell r="K7155">
            <v>8.98</v>
          </cell>
          <cell r="M7155">
            <v>49.93</v>
          </cell>
        </row>
        <row r="7156">
          <cell r="D7156" t="str">
            <v>RIOMAR KENNEDY</v>
          </cell>
          <cell r="E7156">
            <v>44439</v>
          </cell>
          <cell r="J7156">
            <v>12.99</v>
          </cell>
          <cell r="K7156">
            <v>7.18</v>
          </cell>
          <cell r="M7156">
            <v>39.9</v>
          </cell>
        </row>
        <row r="7157">
          <cell r="D7157" t="str">
            <v>RIOMAR KENNEDY</v>
          </cell>
          <cell r="E7157">
            <v>44439</v>
          </cell>
          <cell r="J7157">
            <v>49.8</v>
          </cell>
          <cell r="K7157">
            <v>23.84</v>
          </cell>
          <cell r="M7157">
            <v>131.56</v>
          </cell>
        </row>
        <row r="7158">
          <cell r="D7158" t="str">
            <v>RIOMAR KENNEDY</v>
          </cell>
          <cell r="E7158">
            <v>44439</v>
          </cell>
          <cell r="J7158">
            <v>0</v>
          </cell>
          <cell r="K7158">
            <v>0</v>
          </cell>
          <cell r="M7158">
            <v>0</v>
          </cell>
        </row>
        <row r="7159">
          <cell r="D7159" t="str">
            <v>RIOMAR KENNEDY</v>
          </cell>
          <cell r="E7159">
            <v>44439</v>
          </cell>
          <cell r="J7159">
            <v>37.9</v>
          </cell>
          <cell r="K7159">
            <v>17.98</v>
          </cell>
          <cell r="M7159">
            <v>99.9</v>
          </cell>
        </row>
        <row r="7160">
          <cell r="D7160" t="str">
            <v>RIOMAR KENNEDY</v>
          </cell>
          <cell r="E7160">
            <v>44439</v>
          </cell>
          <cell r="J7160">
            <v>26.4</v>
          </cell>
          <cell r="K7160">
            <v>10.78</v>
          </cell>
          <cell r="M7160">
            <v>58.23</v>
          </cell>
        </row>
        <row r="7161">
          <cell r="D7161" t="str">
            <v>RIOMAR KENNEDY</v>
          </cell>
          <cell r="E7161">
            <v>44439</v>
          </cell>
          <cell r="J7161">
            <v>149.18</v>
          </cell>
          <cell r="K7161">
            <v>50.36</v>
          </cell>
          <cell r="M7161">
            <v>279.8</v>
          </cell>
        </row>
        <row r="7162">
          <cell r="D7162" t="str">
            <v>RIOMAR KENNEDY</v>
          </cell>
          <cell r="E7162">
            <v>44439</v>
          </cell>
          <cell r="J7162">
            <v>170.7</v>
          </cell>
          <cell r="K7162">
            <v>67.340100000000007</v>
          </cell>
          <cell r="M7162">
            <v>374.1</v>
          </cell>
        </row>
        <row r="7163">
          <cell r="D7163" t="str">
            <v>RIOMAR KENNEDY</v>
          </cell>
          <cell r="E7163">
            <v>44439</v>
          </cell>
          <cell r="J7163">
            <v>474</v>
          </cell>
          <cell r="K7163">
            <v>107.89019999999999</v>
          </cell>
          <cell r="M7163">
            <v>599.40000000000009</v>
          </cell>
        </row>
        <row r="7164">
          <cell r="D7164" t="str">
            <v>RIOMAR KENNEDY</v>
          </cell>
          <cell r="E7164">
            <v>44439</v>
          </cell>
          <cell r="J7164">
            <v>22.66</v>
          </cell>
          <cell r="K7164">
            <v>10.78</v>
          </cell>
          <cell r="M7164">
            <v>59.9</v>
          </cell>
        </row>
        <row r="7165">
          <cell r="D7165" t="str">
            <v>RIOMAR KENNEDY</v>
          </cell>
          <cell r="E7165">
            <v>44439</v>
          </cell>
          <cell r="J7165">
            <v>15.2</v>
          </cell>
          <cell r="K7165">
            <v>8.98</v>
          </cell>
          <cell r="M7165">
            <v>49.9</v>
          </cell>
        </row>
        <row r="7166">
          <cell r="D7166" t="str">
            <v>RIOMAR KENNEDY</v>
          </cell>
          <cell r="E7166">
            <v>44439</v>
          </cell>
          <cell r="J7166">
            <v>19.8</v>
          </cell>
          <cell r="K7166">
            <v>9.7200000000000006</v>
          </cell>
          <cell r="M7166">
            <v>53.99</v>
          </cell>
        </row>
        <row r="7167">
          <cell r="D7167" t="str">
            <v>RIOMAR KENNEDY</v>
          </cell>
          <cell r="E7167">
            <v>44439</v>
          </cell>
          <cell r="J7167">
            <v>19.36</v>
          </cell>
          <cell r="K7167">
            <v>7.18</v>
          </cell>
          <cell r="M7167">
            <v>39.9</v>
          </cell>
        </row>
        <row r="7168">
          <cell r="D7168" t="str">
            <v>RIOMAR KENNEDY</v>
          </cell>
          <cell r="E7168">
            <v>44439</v>
          </cell>
          <cell r="J7168">
            <v>9.68</v>
          </cell>
          <cell r="K7168">
            <v>4.5</v>
          </cell>
          <cell r="M7168">
            <v>25</v>
          </cell>
        </row>
        <row r="7169">
          <cell r="D7169" t="str">
            <v>RIOMAR KENNEDY</v>
          </cell>
          <cell r="E7169">
            <v>44439</v>
          </cell>
          <cell r="J7169">
            <v>14.3</v>
          </cell>
          <cell r="K7169">
            <v>4.74</v>
          </cell>
          <cell r="M7169">
            <v>26.31</v>
          </cell>
        </row>
        <row r="7170">
          <cell r="D7170" t="str">
            <v>RIOMAR KENNEDY</v>
          </cell>
          <cell r="E7170">
            <v>44439</v>
          </cell>
          <cell r="J7170">
            <v>7.27</v>
          </cell>
          <cell r="K7170">
            <v>4.5</v>
          </cell>
          <cell r="M7170">
            <v>25</v>
          </cell>
        </row>
        <row r="7171">
          <cell r="D7171" t="str">
            <v>RIOMAR KENNEDY</v>
          </cell>
          <cell r="E7171">
            <v>44439</v>
          </cell>
          <cell r="J7171">
            <v>14.9</v>
          </cell>
          <cell r="K7171">
            <v>5.33</v>
          </cell>
          <cell r="M7171">
            <v>29.61</v>
          </cell>
        </row>
        <row r="7172">
          <cell r="D7172" t="str">
            <v>RIOMAR KENNEDY</v>
          </cell>
          <cell r="E7172">
            <v>44439</v>
          </cell>
          <cell r="J7172">
            <v>19.899999999999999</v>
          </cell>
          <cell r="K7172">
            <v>8.1</v>
          </cell>
          <cell r="M7172">
            <v>45</v>
          </cell>
        </row>
        <row r="7173">
          <cell r="D7173" t="str">
            <v>RIOMAR KENNEDY</v>
          </cell>
          <cell r="E7173">
            <v>44439</v>
          </cell>
          <cell r="J7173">
            <v>14.52</v>
          </cell>
          <cell r="K7173">
            <v>9</v>
          </cell>
          <cell r="M7173">
            <v>50</v>
          </cell>
        </row>
        <row r="7174">
          <cell r="D7174" t="str">
            <v>RIOMAR KENNEDY</v>
          </cell>
          <cell r="E7174">
            <v>44439</v>
          </cell>
          <cell r="J7174">
            <v>47.21</v>
          </cell>
          <cell r="K7174">
            <v>33.39</v>
          </cell>
          <cell r="M7174">
            <v>83.24</v>
          </cell>
        </row>
        <row r="7175">
          <cell r="D7175" t="str">
            <v>RIOMAR KENNEDY</v>
          </cell>
          <cell r="E7175">
            <v>44439</v>
          </cell>
          <cell r="J7175">
            <v>55.44</v>
          </cell>
          <cell r="K7175">
            <v>26.78</v>
          </cell>
          <cell r="M7175">
            <v>148.68</v>
          </cell>
        </row>
        <row r="7176">
          <cell r="D7176" t="str">
            <v>RIOMAR KENNEDY</v>
          </cell>
          <cell r="E7176">
            <v>44439</v>
          </cell>
          <cell r="J7176">
            <v>10</v>
          </cell>
          <cell r="K7176">
            <v>4.54</v>
          </cell>
          <cell r="M7176">
            <v>24.56</v>
          </cell>
        </row>
        <row r="7177">
          <cell r="D7177" t="str">
            <v>RIOMAR KENNEDY</v>
          </cell>
          <cell r="E7177">
            <v>44439</v>
          </cell>
          <cell r="J7177">
            <v>19.2</v>
          </cell>
          <cell r="K7177">
            <v>9.94</v>
          </cell>
          <cell r="M7177">
            <v>54.56</v>
          </cell>
        </row>
        <row r="7178">
          <cell r="D7178" t="str">
            <v>RIOMAR KENNEDY</v>
          </cell>
          <cell r="E7178">
            <v>44439</v>
          </cell>
          <cell r="J7178">
            <v>38.4</v>
          </cell>
          <cell r="K7178">
            <v>20.52</v>
          </cell>
          <cell r="M7178">
            <v>114</v>
          </cell>
        </row>
        <row r="7179">
          <cell r="D7179" t="str">
            <v>RIOMAR KENNEDY</v>
          </cell>
          <cell r="E7179">
            <v>44439</v>
          </cell>
          <cell r="J7179">
            <v>38.4</v>
          </cell>
          <cell r="K7179">
            <v>20.169599999999999</v>
          </cell>
          <cell r="M7179">
            <v>111.92</v>
          </cell>
        </row>
        <row r="7180">
          <cell r="D7180" t="str">
            <v>RIOMAR KENNEDY</v>
          </cell>
          <cell r="E7180">
            <v>44439</v>
          </cell>
          <cell r="J7180">
            <v>38.4</v>
          </cell>
          <cell r="K7180">
            <v>19.849599999999999</v>
          </cell>
          <cell r="M7180">
            <v>110.08</v>
          </cell>
        </row>
        <row r="7181">
          <cell r="D7181" t="str">
            <v>RIOMAR KENNEDY</v>
          </cell>
          <cell r="E7181">
            <v>44439</v>
          </cell>
          <cell r="J7181">
            <v>40.5</v>
          </cell>
          <cell r="K7181">
            <v>23.169599999999999</v>
          </cell>
          <cell r="M7181">
            <v>128.07</v>
          </cell>
        </row>
        <row r="7182">
          <cell r="D7182" t="str">
            <v>RIOMAR KENNEDY</v>
          </cell>
          <cell r="E7182">
            <v>44439</v>
          </cell>
          <cell r="J7182">
            <v>50</v>
          </cell>
          <cell r="K7182">
            <v>25.86</v>
          </cell>
          <cell r="M7182">
            <v>142.89999999999998</v>
          </cell>
        </row>
        <row r="7183">
          <cell r="D7183" t="str">
            <v>RIOMAR KENNEDY</v>
          </cell>
          <cell r="E7183">
            <v>44439</v>
          </cell>
          <cell r="J7183">
            <v>44.85</v>
          </cell>
          <cell r="K7183">
            <v>16.18</v>
          </cell>
          <cell r="M7183">
            <v>89.9</v>
          </cell>
        </row>
        <row r="7184">
          <cell r="D7184" t="str">
            <v>RIOMAR KENNEDY</v>
          </cell>
          <cell r="E7184">
            <v>44439</v>
          </cell>
          <cell r="J7184">
            <v>25.98</v>
          </cell>
          <cell r="K7184">
            <v>14.36</v>
          </cell>
          <cell r="M7184">
            <v>79.8</v>
          </cell>
        </row>
        <row r="7185">
          <cell r="D7185" t="str">
            <v>RIOMAR KENNEDY</v>
          </cell>
          <cell r="E7185">
            <v>44439</v>
          </cell>
          <cell r="J7185">
            <v>68.900000000000006</v>
          </cell>
          <cell r="K7185">
            <v>30.58</v>
          </cell>
          <cell r="M7185">
            <v>169.9</v>
          </cell>
        </row>
        <row r="7186">
          <cell r="D7186" t="str">
            <v>RIOMAR KENNEDY</v>
          </cell>
          <cell r="E7186">
            <v>44439</v>
          </cell>
          <cell r="J7186">
            <v>68.900000000000006</v>
          </cell>
          <cell r="K7186">
            <v>24.89</v>
          </cell>
          <cell r="M7186">
            <v>137.38</v>
          </cell>
        </row>
        <row r="7187">
          <cell r="D7187" t="str">
            <v>RIOMAR KENNEDY</v>
          </cell>
          <cell r="E7187">
            <v>44439</v>
          </cell>
          <cell r="J7187">
            <v>143.80000000000001</v>
          </cell>
          <cell r="K7187">
            <v>58.91</v>
          </cell>
          <cell r="M7187">
            <v>326.48</v>
          </cell>
        </row>
        <row r="7188">
          <cell r="D7188" t="str">
            <v>RIOMAR KENNEDY</v>
          </cell>
          <cell r="E7188">
            <v>44439</v>
          </cell>
          <cell r="J7188">
            <v>431.40000000000003</v>
          </cell>
          <cell r="K7188">
            <v>191.3502</v>
          </cell>
          <cell r="M7188">
            <v>1061.4000000000001</v>
          </cell>
        </row>
        <row r="7189">
          <cell r="D7189" t="str">
            <v>RIOMAR KENNEDY</v>
          </cell>
          <cell r="E7189">
            <v>44439</v>
          </cell>
          <cell r="J7189">
            <v>934.7</v>
          </cell>
          <cell r="K7189">
            <v>406.71019999999999</v>
          </cell>
          <cell r="M7189">
            <v>2259.5300000000002</v>
          </cell>
        </row>
        <row r="7190">
          <cell r="D7190" t="str">
            <v>RIOMAR KENNEDY</v>
          </cell>
          <cell r="E7190">
            <v>44439</v>
          </cell>
          <cell r="J7190">
            <v>31.9</v>
          </cell>
          <cell r="K7190">
            <v>12.52</v>
          </cell>
          <cell r="M7190">
            <v>68.05</v>
          </cell>
        </row>
        <row r="7191">
          <cell r="D7191" t="str">
            <v>RIOMAR KENNEDY</v>
          </cell>
          <cell r="E7191">
            <v>44439</v>
          </cell>
          <cell r="J7191">
            <v>31.9</v>
          </cell>
          <cell r="K7191">
            <v>12.87</v>
          </cell>
          <cell r="M7191">
            <v>70.489999999999995</v>
          </cell>
        </row>
        <row r="7192">
          <cell r="D7192" t="str">
            <v>RIOMAR KENNEDY</v>
          </cell>
          <cell r="E7192">
            <v>44439</v>
          </cell>
          <cell r="J7192">
            <v>13.9</v>
          </cell>
          <cell r="K7192">
            <v>6.77</v>
          </cell>
          <cell r="M7192">
            <v>37.46</v>
          </cell>
        </row>
        <row r="7193">
          <cell r="D7193" t="str">
            <v>RIOMAR KENNEDY</v>
          </cell>
          <cell r="E7193">
            <v>44439</v>
          </cell>
          <cell r="J7193">
            <v>10</v>
          </cell>
          <cell r="K7193">
            <v>4.5</v>
          </cell>
          <cell r="M7193">
            <v>25</v>
          </cell>
        </row>
        <row r="7194">
          <cell r="D7194" t="str">
            <v>RIOMAR KENNEDY</v>
          </cell>
          <cell r="E7194">
            <v>44439</v>
          </cell>
          <cell r="J7194">
            <v>55.6</v>
          </cell>
          <cell r="K7194">
            <v>27.21</v>
          </cell>
          <cell r="M7194">
            <v>150.91999999999999</v>
          </cell>
        </row>
        <row r="7195">
          <cell r="D7195" t="str">
            <v>RIOMAR KENNEDY</v>
          </cell>
          <cell r="E7195">
            <v>44439</v>
          </cell>
          <cell r="J7195">
            <v>40</v>
          </cell>
          <cell r="K7195">
            <v>17.190000000000001</v>
          </cell>
          <cell r="M7195">
            <v>95</v>
          </cell>
        </row>
        <row r="7196">
          <cell r="D7196" t="str">
            <v>RIOMAR KENNEDY</v>
          </cell>
          <cell r="E7196">
            <v>44439</v>
          </cell>
          <cell r="J7196">
            <v>50</v>
          </cell>
          <cell r="K7196">
            <v>21.61</v>
          </cell>
          <cell r="M7196">
            <v>119.7</v>
          </cell>
        </row>
        <row r="7197">
          <cell r="D7197" t="str">
            <v>RIOMAR KENNEDY</v>
          </cell>
          <cell r="E7197">
            <v>44439</v>
          </cell>
          <cell r="J7197">
            <v>8.9</v>
          </cell>
          <cell r="K7197">
            <v>4.3</v>
          </cell>
          <cell r="M7197">
            <v>22.41</v>
          </cell>
        </row>
        <row r="7198">
          <cell r="D7198" t="str">
            <v>RIOMAR KENNEDY</v>
          </cell>
          <cell r="E7198">
            <v>44439</v>
          </cell>
          <cell r="J7198">
            <v>8.9</v>
          </cell>
          <cell r="K7198">
            <v>4.3</v>
          </cell>
          <cell r="M7198">
            <v>22.41</v>
          </cell>
        </row>
        <row r="7199">
          <cell r="D7199" t="str">
            <v>MARACANAÚ</v>
          </cell>
          <cell r="E7199">
            <v>44439</v>
          </cell>
          <cell r="J7199">
            <v>3313.5</v>
          </cell>
          <cell r="K7199">
            <v>2199.8114999999998</v>
          </cell>
          <cell r="M7199">
            <v>11461.42</v>
          </cell>
        </row>
        <row r="7200">
          <cell r="D7200" t="str">
            <v>MARACANAÚ</v>
          </cell>
          <cell r="E7200">
            <v>44439</v>
          </cell>
          <cell r="J7200">
            <v>3894</v>
          </cell>
          <cell r="K7200">
            <v>1988.1524999999999</v>
          </cell>
          <cell r="M7200">
            <v>10294.32</v>
          </cell>
        </row>
        <row r="7201">
          <cell r="D7201" t="str">
            <v>MARACANAÚ</v>
          </cell>
          <cell r="E7201">
            <v>44439</v>
          </cell>
          <cell r="J7201">
            <v>3036.2000000000003</v>
          </cell>
          <cell r="K7201">
            <v>1791.6886000000002</v>
          </cell>
          <cell r="M7201">
            <v>9191.82</v>
          </cell>
        </row>
        <row r="7202">
          <cell r="D7202" t="str">
            <v>MARACANAÚ</v>
          </cell>
          <cell r="E7202">
            <v>44439</v>
          </cell>
          <cell r="J7202">
            <v>2310</v>
          </cell>
          <cell r="K7202">
            <v>1284.8500000000001</v>
          </cell>
          <cell r="M7202">
            <v>6371.4</v>
          </cell>
        </row>
        <row r="7203">
          <cell r="D7203" t="str">
            <v>MARACANAÚ</v>
          </cell>
          <cell r="E7203">
            <v>44439</v>
          </cell>
          <cell r="J7203">
            <v>1518</v>
          </cell>
          <cell r="K7203">
            <v>960.37040000000002</v>
          </cell>
          <cell r="M7203">
            <v>5098.5</v>
          </cell>
        </row>
        <row r="7204">
          <cell r="D7204" t="str">
            <v>MARACANAÚ</v>
          </cell>
          <cell r="E7204">
            <v>44439</v>
          </cell>
          <cell r="J7204">
            <v>1438.2</v>
          </cell>
          <cell r="K7204">
            <v>924.10919999999999</v>
          </cell>
          <cell r="M7204">
            <v>4378.32</v>
          </cell>
        </row>
        <row r="7205">
          <cell r="D7205" t="str">
            <v>MARACANAÚ</v>
          </cell>
          <cell r="E7205">
            <v>44439</v>
          </cell>
          <cell r="J7205">
            <v>1057.5</v>
          </cell>
          <cell r="K7205">
            <v>784.93049999999994</v>
          </cell>
          <cell r="M7205">
            <v>3609.6</v>
          </cell>
        </row>
        <row r="7206">
          <cell r="D7206" t="str">
            <v>MARACANAÚ</v>
          </cell>
          <cell r="E7206">
            <v>44439</v>
          </cell>
          <cell r="J7206">
            <v>1648.72</v>
          </cell>
          <cell r="K7206">
            <v>881.21050000000002</v>
          </cell>
          <cell r="M7206">
            <v>3891.6600000000003</v>
          </cell>
        </row>
        <row r="7207">
          <cell r="D7207" t="str">
            <v>MARACANAÚ</v>
          </cell>
          <cell r="E7207">
            <v>44439</v>
          </cell>
          <cell r="J7207">
            <v>1336.8000000000002</v>
          </cell>
          <cell r="K7207">
            <v>602.51099999999997</v>
          </cell>
          <cell r="M7207">
            <v>3234.6</v>
          </cell>
        </row>
        <row r="7208">
          <cell r="D7208" t="str">
            <v>MARACANAÚ</v>
          </cell>
          <cell r="E7208">
            <v>44439</v>
          </cell>
          <cell r="J7208">
            <v>1018.3</v>
          </cell>
          <cell r="K7208">
            <v>569.28070000000002</v>
          </cell>
          <cell r="M7208">
            <v>2796.5</v>
          </cell>
        </row>
        <row r="7209">
          <cell r="D7209" t="str">
            <v>MARACANAÚ</v>
          </cell>
          <cell r="E7209">
            <v>44439</v>
          </cell>
          <cell r="J7209">
            <v>489.30000000000007</v>
          </cell>
          <cell r="K7209">
            <v>291.2602</v>
          </cell>
          <cell r="M7209">
            <v>1615.88</v>
          </cell>
        </row>
        <row r="7210">
          <cell r="D7210" t="str">
            <v>MARACANAÚ</v>
          </cell>
          <cell r="E7210">
            <v>44439</v>
          </cell>
          <cell r="J7210">
            <v>699.30000000000007</v>
          </cell>
          <cell r="K7210">
            <v>384.37</v>
          </cell>
          <cell r="M7210">
            <v>1864.94</v>
          </cell>
        </row>
        <row r="7211">
          <cell r="D7211" t="str">
            <v>MARACANAÚ</v>
          </cell>
          <cell r="E7211">
            <v>44439</v>
          </cell>
          <cell r="J7211">
            <v>454.30000000000007</v>
          </cell>
          <cell r="K7211">
            <v>367.96970000000005</v>
          </cell>
          <cell r="M7211">
            <v>1584.17</v>
          </cell>
        </row>
        <row r="7212">
          <cell r="D7212" t="str">
            <v>MARACANAÚ</v>
          </cell>
          <cell r="E7212">
            <v>44439</v>
          </cell>
          <cell r="J7212">
            <v>594</v>
          </cell>
          <cell r="K7212">
            <v>290.79990000000004</v>
          </cell>
          <cell r="M7212">
            <v>1608.03</v>
          </cell>
        </row>
        <row r="7213">
          <cell r="D7213" t="str">
            <v>MARACANAÚ</v>
          </cell>
          <cell r="E7213">
            <v>44439</v>
          </cell>
          <cell r="J7213">
            <v>748.28</v>
          </cell>
          <cell r="K7213">
            <v>355.04949999999997</v>
          </cell>
          <cell r="M7213">
            <v>1817.27</v>
          </cell>
        </row>
        <row r="7214">
          <cell r="D7214" t="str">
            <v>MARACANAÚ</v>
          </cell>
          <cell r="E7214">
            <v>44439</v>
          </cell>
          <cell r="J7214">
            <v>300</v>
          </cell>
          <cell r="K7214">
            <v>218.34</v>
          </cell>
          <cell r="M7214">
            <v>1212.7</v>
          </cell>
        </row>
        <row r="7215">
          <cell r="D7215" t="str">
            <v>MARACANAÚ</v>
          </cell>
          <cell r="E7215">
            <v>44439</v>
          </cell>
          <cell r="J7215">
            <v>576.51</v>
          </cell>
          <cell r="K7215">
            <v>287.5598</v>
          </cell>
          <cell r="M7215">
            <v>1452.99</v>
          </cell>
        </row>
        <row r="7216">
          <cell r="D7216" t="str">
            <v>MARACANAÚ</v>
          </cell>
          <cell r="E7216">
            <v>44439</v>
          </cell>
          <cell r="J7216">
            <v>359.4</v>
          </cell>
          <cell r="K7216">
            <v>212.91</v>
          </cell>
          <cell r="M7216">
            <v>1019.6999999999999</v>
          </cell>
        </row>
        <row r="7217">
          <cell r="D7217" t="str">
            <v>MARACANAÚ</v>
          </cell>
          <cell r="E7217">
            <v>44439</v>
          </cell>
          <cell r="J7217">
            <v>369.5</v>
          </cell>
          <cell r="K7217">
            <v>172.32</v>
          </cell>
          <cell r="M7217">
            <v>956.5</v>
          </cell>
        </row>
        <row r="7218">
          <cell r="D7218" t="str">
            <v>MARACANAÚ</v>
          </cell>
          <cell r="E7218">
            <v>44439</v>
          </cell>
          <cell r="J7218">
            <v>267.36</v>
          </cell>
          <cell r="K7218">
            <v>149.2398</v>
          </cell>
          <cell r="M7218">
            <v>828.42</v>
          </cell>
        </row>
        <row r="7219">
          <cell r="D7219" t="str">
            <v>MARACANAÚ</v>
          </cell>
          <cell r="E7219">
            <v>44439</v>
          </cell>
          <cell r="J7219">
            <v>469.26</v>
          </cell>
          <cell r="K7219">
            <v>215.1996</v>
          </cell>
          <cell r="M7219">
            <v>1095.5999999999999</v>
          </cell>
        </row>
        <row r="7220">
          <cell r="D7220" t="str">
            <v>MARACANAÚ</v>
          </cell>
          <cell r="E7220">
            <v>44439</v>
          </cell>
          <cell r="J7220">
            <v>150</v>
          </cell>
          <cell r="K7220">
            <v>122.24009999999998</v>
          </cell>
          <cell r="M7220">
            <v>676.26</v>
          </cell>
        </row>
        <row r="7221">
          <cell r="D7221" t="str">
            <v>MARACANAÚ</v>
          </cell>
          <cell r="E7221">
            <v>44439</v>
          </cell>
          <cell r="J7221">
            <v>170.7</v>
          </cell>
          <cell r="K7221">
            <v>122.13989999999998</v>
          </cell>
          <cell r="M7221">
            <v>678.24</v>
          </cell>
        </row>
        <row r="7222">
          <cell r="D7222" t="str">
            <v>MARACANAÚ</v>
          </cell>
          <cell r="E7222">
            <v>44439</v>
          </cell>
          <cell r="J7222">
            <v>267.90000000000003</v>
          </cell>
          <cell r="K7222">
            <v>139.98060000000001</v>
          </cell>
          <cell r="M7222">
            <v>772.92000000000007</v>
          </cell>
        </row>
        <row r="7223">
          <cell r="D7223" t="str">
            <v>MARACANAÚ</v>
          </cell>
          <cell r="E7223">
            <v>44439</v>
          </cell>
          <cell r="J7223">
            <v>423.28999999999996</v>
          </cell>
          <cell r="K7223">
            <v>243.4299</v>
          </cell>
          <cell r="M7223">
            <v>1027.32</v>
          </cell>
        </row>
        <row r="7224">
          <cell r="D7224" t="str">
            <v>MARACANAÚ</v>
          </cell>
          <cell r="E7224">
            <v>44439</v>
          </cell>
          <cell r="J7224">
            <v>336</v>
          </cell>
          <cell r="K7224">
            <v>180.08969999999999</v>
          </cell>
          <cell r="M7224">
            <v>867.23</v>
          </cell>
        </row>
        <row r="7225">
          <cell r="D7225" t="str">
            <v>MARACANAÚ</v>
          </cell>
          <cell r="E7225">
            <v>44439</v>
          </cell>
          <cell r="J7225">
            <v>322</v>
          </cell>
          <cell r="K7225">
            <v>147.1678</v>
          </cell>
          <cell r="M7225">
            <v>804.54</v>
          </cell>
        </row>
        <row r="7226">
          <cell r="D7226" t="str">
            <v>MARACANAÚ</v>
          </cell>
          <cell r="E7226">
            <v>44439</v>
          </cell>
          <cell r="J7226">
            <v>120</v>
          </cell>
          <cell r="K7226">
            <v>89.96</v>
          </cell>
          <cell r="M7226">
            <v>499.8</v>
          </cell>
        </row>
        <row r="7227">
          <cell r="D7227" t="str">
            <v>MARACANAÚ</v>
          </cell>
          <cell r="E7227">
            <v>44439</v>
          </cell>
          <cell r="J7227">
            <v>336</v>
          </cell>
          <cell r="K7227">
            <v>259.68</v>
          </cell>
          <cell r="M7227">
            <v>841.89</v>
          </cell>
        </row>
        <row r="7228">
          <cell r="D7228" t="str">
            <v>MARACANAÚ</v>
          </cell>
          <cell r="E7228">
            <v>44439</v>
          </cell>
          <cell r="J7228">
            <v>229.88</v>
          </cell>
          <cell r="K7228">
            <v>103.79</v>
          </cell>
          <cell r="M7228">
            <v>576.16</v>
          </cell>
        </row>
        <row r="7229">
          <cell r="D7229" t="str">
            <v>MARACANAÚ</v>
          </cell>
          <cell r="E7229">
            <v>44439</v>
          </cell>
          <cell r="J7229">
            <v>192</v>
          </cell>
          <cell r="K7229">
            <v>95.16</v>
          </cell>
          <cell r="M7229">
            <v>525.44000000000005</v>
          </cell>
        </row>
        <row r="7230">
          <cell r="D7230" t="str">
            <v>MARACANAÚ</v>
          </cell>
          <cell r="E7230">
            <v>44439</v>
          </cell>
          <cell r="J7230">
            <v>298.62</v>
          </cell>
          <cell r="K7230">
            <v>140.31010000000001</v>
          </cell>
          <cell r="M7230">
            <v>676.96999999999991</v>
          </cell>
        </row>
        <row r="7231">
          <cell r="D7231" t="str">
            <v>MARACANAÚ</v>
          </cell>
          <cell r="E7231">
            <v>44439</v>
          </cell>
          <cell r="J7231">
            <v>244.4</v>
          </cell>
          <cell r="K7231">
            <v>105.32079999999999</v>
          </cell>
          <cell r="M7231">
            <v>583.44000000000005</v>
          </cell>
        </row>
        <row r="7232">
          <cell r="D7232" t="str">
            <v>MARACANAÚ</v>
          </cell>
          <cell r="E7232">
            <v>44439</v>
          </cell>
          <cell r="J7232">
            <v>220</v>
          </cell>
          <cell r="K7232">
            <v>98.73</v>
          </cell>
          <cell r="M7232">
            <v>548.24</v>
          </cell>
        </row>
        <row r="7233">
          <cell r="D7233" t="str">
            <v>MARACANAÚ</v>
          </cell>
          <cell r="E7233">
            <v>44439</v>
          </cell>
          <cell r="J7233">
            <v>229.88</v>
          </cell>
          <cell r="K7233">
            <v>100.26</v>
          </cell>
          <cell r="M7233">
            <v>555.36</v>
          </cell>
        </row>
        <row r="7234">
          <cell r="D7234" t="str">
            <v>MARACANAÚ</v>
          </cell>
          <cell r="E7234">
            <v>44439</v>
          </cell>
          <cell r="J7234">
            <v>100</v>
          </cell>
          <cell r="K7234">
            <v>124.49</v>
          </cell>
          <cell r="M7234">
            <v>448.98</v>
          </cell>
        </row>
        <row r="7235">
          <cell r="D7235" t="str">
            <v>MARACANAÚ</v>
          </cell>
          <cell r="E7235">
            <v>44439</v>
          </cell>
          <cell r="J7235">
            <v>150.4</v>
          </cell>
          <cell r="K7235">
            <v>79.139200000000002</v>
          </cell>
          <cell r="M7235">
            <v>436.48</v>
          </cell>
        </row>
        <row r="7236">
          <cell r="D7236" t="str">
            <v>MARACANAÚ</v>
          </cell>
          <cell r="E7236">
            <v>44439</v>
          </cell>
          <cell r="J7236">
            <v>155.80000000000001</v>
          </cell>
          <cell r="K7236">
            <v>135.24</v>
          </cell>
          <cell r="M7236">
            <v>489.76</v>
          </cell>
        </row>
        <row r="7237">
          <cell r="D7237" t="str">
            <v>MARACANAÚ</v>
          </cell>
          <cell r="E7237">
            <v>44439</v>
          </cell>
          <cell r="J7237">
            <v>200.70000000000002</v>
          </cell>
          <cell r="K7237">
            <v>86.739900000000006</v>
          </cell>
          <cell r="M7237">
            <v>481.56000000000006</v>
          </cell>
        </row>
        <row r="7238">
          <cell r="D7238" t="str">
            <v>MARACANAÚ</v>
          </cell>
          <cell r="E7238">
            <v>44439</v>
          </cell>
          <cell r="J7238">
            <v>349.5</v>
          </cell>
          <cell r="K7238">
            <v>118.33</v>
          </cell>
          <cell r="M7238">
            <v>652.65</v>
          </cell>
        </row>
        <row r="7239">
          <cell r="D7239" t="str">
            <v>MARACANAÚ</v>
          </cell>
          <cell r="E7239">
            <v>44439</v>
          </cell>
          <cell r="J7239">
            <v>199.8</v>
          </cell>
          <cell r="K7239">
            <v>112.99</v>
          </cell>
          <cell r="M7239">
            <v>497.56</v>
          </cell>
        </row>
        <row r="7240">
          <cell r="D7240" t="str">
            <v>MARACANAÚ</v>
          </cell>
          <cell r="E7240">
            <v>44439</v>
          </cell>
          <cell r="J7240">
            <v>199.6</v>
          </cell>
          <cell r="K7240">
            <v>109.97</v>
          </cell>
          <cell r="M7240">
            <v>466.12</v>
          </cell>
        </row>
        <row r="7241">
          <cell r="D7241" t="str">
            <v>MARACANAÚ</v>
          </cell>
          <cell r="E7241">
            <v>44439</v>
          </cell>
          <cell r="J7241">
            <v>133.80000000000001</v>
          </cell>
          <cell r="K7241">
            <v>60.5</v>
          </cell>
          <cell r="M7241">
            <v>336.04</v>
          </cell>
        </row>
        <row r="7242">
          <cell r="D7242" t="str">
            <v>MARACANAÚ</v>
          </cell>
          <cell r="E7242">
            <v>44439</v>
          </cell>
          <cell r="J7242">
            <v>159.32999999999998</v>
          </cell>
          <cell r="K7242">
            <v>65.529899999999998</v>
          </cell>
          <cell r="M7242">
            <v>362.07</v>
          </cell>
        </row>
        <row r="7243">
          <cell r="D7243" t="str">
            <v>MARACANAÚ</v>
          </cell>
          <cell r="E7243">
            <v>44439</v>
          </cell>
          <cell r="J7243">
            <v>170.7</v>
          </cell>
          <cell r="K7243">
            <v>64.989900000000006</v>
          </cell>
          <cell r="M7243">
            <v>360.09000000000003</v>
          </cell>
        </row>
        <row r="7244">
          <cell r="D7244" t="str">
            <v>MARACANAÚ</v>
          </cell>
          <cell r="E7244">
            <v>44439</v>
          </cell>
          <cell r="J7244">
            <v>173.7</v>
          </cell>
          <cell r="K7244">
            <v>65.849999999999994</v>
          </cell>
          <cell r="M7244">
            <v>363.33</v>
          </cell>
        </row>
        <row r="7245">
          <cell r="D7245" t="str">
            <v>MARACANAÚ</v>
          </cell>
          <cell r="E7245">
            <v>44439</v>
          </cell>
          <cell r="J7245">
            <v>69.900000000000006</v>
          </cell>
          <cell r="K7245">
            <v>41.48</v>
          </cell>
          <cell r="M7245">
            <v>230.03</v>
          </cell>
        </row>
        <row r="7246">
          <cell r="D7246" t="str">
            <v>MARACANAÚ</v>
          </cell>
          <cell r="E7246">
            <v>44439</v>
          </cell>
          <cell r="J7246">
            <v>58.9</v>
          </cell>
          <cell r="K7246">
            <v>38.700000000000003</v>
          </cell>
          <cell r="M7246">
            <v>215</v>
          </cell>
        </row>
        <row r="7247">
          <cell r="D7247" t="str">
            <v>MARACANAÚ</v>
          </cell>
          <cell r="E7247">
            <v>44439</v>
          </cell>
          <cell r="J7247">
            <v>117.5</v>
          </cell>
          <cell r="K7247">
            <v>49.44</v>
          </cell>
          <cell r="M7247">
            <v>273.75</v>
          </cell>
        </row>
        <row r="7248">
          <cell r="D7248" t="str">
            <v>MARACANAÚ</v>
          </cell>
          <cell r="E7248">
            <v>44439</v>
          </cell>
          <cell r="J7248">
            <v>113.8</v>
          </cell>
          <cell r="K7248">
            <v>48.52</v>
          </cell>
          <cell r="M7248">
            <v>268.76</v>
          </cell>
        </row>
        <row r="7249">
          <cell r="D7249" t="str">
            <v>MARACANAÚ</v>
          </cell>
          <cell r="E7249">
            <v>44439</v>
          </cell>
          <cell r="J7249">
            <v>75</v>
          </cell>
          <cell r="K7249">
            <v>39.58</v>
          </cell>
          <cell r="M7249">
            <v>219.91</v>
          </cell>
        </row>
        <row r="7250">
          <cell r="D7250" t="str">
            <v>MARACANAÚ</v>
          </cell>
          <cell r="E7250">
            <v>44439</v>
          </cell>
          <cell r="J7250">
            <v>207</v>
          </cell>
          <cell r="K7250">
            <v>98.169900000000013</v>
          </cell>
          <cell r="M7250">
            <v>404.64</v>
          </cell>
        </row>
        <row r="7251">
          <cell r="D7251" t="str">
            <v>MARACANAÚ</v>
          </cell>
          <cell r="E7251">
            <v>44439</v>
          </cell>
          <cell r="J7251">
            <v>90.1</v>
          </cell>
          <cell r="K7251">
            <v>41.860800000000005</v>
          </cell>
          <cell r="M7251">
            <v>231.37</v>
          </cell>
        </row>
        <row r="7252">
          <cell r="D7252" t="str">
            <v>MARACANAÚ</v>
          </cell>
          <cell r="E7252">
            <v>44439</v>
          </cell>
          <cell r="J7252">
            <v>102.42</v>
          </cell>
          <cell r="K7252">
            <v>44.57</v>
          </cell>
          <cell r="M7252">
            <v>246.34</v>
          </cell>
        </row>
        <row r="7253">
          <cell r="D7253" t="str">
            <v>MARACANAÚ</v>
          </cell>
          <cell r="E7253">
            <v>44439</v>
          </cell>
          <cell r="J7253">
            <v>198</v>
          </cell>
          <cell r="K7253">
            <v>65.31989999999999</v>
          </cell>
          <cell r="M7253">
            <v>361.62</v>
          </cell>
        </row>
        <row r="7254">
          <cell r="D7254" t="str">
            <v>MARACANAÚ</v>
          </cell>
          <cell r="E7254">
            <v>44439</v>
          </cell>
          <cell r="J7254">
            <v>149.69999999999999</v>
          </cell>
          <cell r="K7254">
            <v>54.510000000000005</v>
          </cell>
          <cell r="M7254">
            <v>301.35000000000002</v>
          </cell>
        </row>
        <row r="7255">
          <cell r="D7255" t="str">
            <v>MARACANAÚ</v>
          </cell>
          <cell r="E7255">
            <v>44439</v>
          </cell>
          <cell r="J7255">
            <v>141.63</v>
          </cell>
          <cell r="K7255">
            <v>51.860100000000003</v>
          </cell>
          <cell r="M7255">
            <v>286.64999999999998</v>
          </cell>
        </row>
        <row r="7256">
          <cell r="D7256" t="str">
            <v>MARACANAÚ</v>
          </cell>
          <cell r="E7256">
            <v>44439</v>
          </cell>
          <cell r="J7256">
            <v>123.02</v>
          </cell>
          <cell r="K7256">
            <v>47.56</v>
          </cell>
          <cell r="M7256">
            <v>262.3</v>
          </cell>
        </row>
        <row r="7257">
          <cell r="D7257" t="str">
            <v>MARACANAÚ</v>
          </cell>
          <cell r="E7257">
            <v>44439</v>
          </cell>
          <cell r="J7257">
            <v>171</v>
          </cell>
          <cell r="K7257">
            <v>119.6199</v>
          </cell>
          <cell r="M7257">
            <v>381.54</v>
          </cell>
        </row>
        <row r="7258">
          <cell r="D7258" t="str">
            <v>MARACANAÚ</v>
          </cell>
          <cell r="E7258">
            <v>44439</v>
          </cell>
          <cell r="J7258">
            <v>299.60000000000002</v>
          </cell>
          <cell r="K7258">
            <v>112.5</v>
          </cell>
          <cell r="M7258">
            <v>500</v>
          </cell>
        </row>
        <row r="7259">
          <cell r="D7259" t="str">
            <v>MARACANAÚ</v>
          </cell>
          <cell r="E7259">
            <v>44439</v>
          </cell>
          <cell r="J7259">
            <v>102.3</v>
          </cell>
          <cell r="K7259">
            <v>41.38</v>
          </cell>
          <cell r="M7259">
            <v>229.9</v>
          </cell>
        </row>
        <row r="7260">
          <cell r="D7260" t="str">
            <v>MARACANAÚ</v>
          </cell>
          <cell r="E7260">
            <v>44439</v>
          </cell>
          <cell r="J7260">
            <v>57.7</v>
          </cell>
          <cell r="K7260">
            <v>31.73</v>
          </cell>
          <cell r="M7260">
            <v>174.57</v>
          </cell>
        </row>
        <row r="7261">
          <cell r="D7261" t="str">
            <v>MARACANAÚ</v>
          </cell>
          <cell r="E7261">
            <v>44439</v>
          </cell>
          <cell r="J7261">
            <v>60</v>
          </cell>
          <cell r="K7261">
            <v>80.430000000000007</v>
          </cell>
          <cell r="M7261">
            <v>219.65</v>
          </cell>
        </row>
        <row r="7262">
          <cell r="D7262" t="str">
            <v>MARACANAÚ</v>
          </cell>
          <cell r="E7262">
            <v>44439</v>
          </cell>
          <cell r="J7262">
            <v>132</v>
          </cell>
          <cell r="K7262">
            <v>45</v>
          </cell>
          <cell r="M7262">
            <v>250</v>
          </cell>
        </row>
        <row r="7263">
          <cell r="D7263" t="str">
            <v>MARACANAÚ</v>
          </cell>
          <cell r="E7263">
            <v>44439</v>
          </cell>
          <cell r="J7263">
            <v>149.80000000000001</v>
          </cell>
          <cell r="K7263">
            <v>48.37</v>
          </cell>
          <cell r="M7263">
            <v>267.8</v>
          </cell>
        </row>
        <row r="7264">
          <cell r="D7264" t="str">
            <v>MARACANAÚ</v>
          </cell>
          <cell r="E7264">
            <v>44439</v>
          </cell>
          <cell r="J7264">
            <v>63.9</v>
          </cell>
          <cell r="K7264">
            <v>28.78</v>
          </cell>
          <cell r="M7264">
            <v>159.9</v>
          </cell>
        </row>
        <row r="7265">
          <cell r="D7265" t="str">
            <v>MARACANAÚ</v>
          </cell>
          <cell r="E7265">
            <v>44439</v>
          </cell>
          <cell r="J7265">
            <v>84</v>
          </cell>
          <cell r="K7265">
            <v>33.26</v>
          </cell>
          <cell r="M7265">
            <v>183.44</v>
          </cell>
        </row>
        <row r="7266">
          <cell r="D7266" t="str">
            <v>MARACANAÚ</v>
          </cell>
          <cell r="E7266">
            <v>44439</v>
          </cell>
          <cell r="J7266">
            <v>57.7</v>
          </cell>
          <cell r="K7266">
            <v>27.09</v>
          </cell>
          <cell r="M7266">
            <v>150.5</v>
          </cell>
        </row>
        <row r="7267">
          <cell r="D7267" t="str">
            <v>MARACANAÚ</v>
          </cell>
          <cell r="E7267">
            <v>44439</v>
          </cell>
          <cell r="J7267">
            <v>40.5</v>
          </cell>
          <cell r="K7267">
            <v>23.360400000000002</v>
          </cell>
          <cell r="M7267">
            <v>129.15</v>
          </cell>
        </row>
        <row r="7268">
          <cell r="D7268" t="str">
            <v>MARACANAÚ</v>
          </cell>
          <cell r="E7268">
            <v>44439</v>
          </cell>
          <cell r="J7268">
            <v>58.199999999999996</v>
          </cell>
          <cell r="K7268">
            <v>26.94</v>
          </cell>
          <cell r="M7268">
            <v>149.72999999999999</v>
          </cell>
        </row>
        <row r="7269">
          <cell r="D7269" t="str">
            <v>MARACANAÚ</v>
          </cell>
          <cell r="E7269">
            <v>44439</v>
          </cell>
          <cell r="J7269">
            <v>49.8</v>
          </cell>
          <cell r="K7269">
            <v>24.79</v>
          </cell>
          <cell r="M7269">
            <v>137.66</v>
          </cell>
        </row>
        <row r="7270">
          <cell r="D7270" t="str">
            <v>MARACANAÚ</v>
          </cell>
          <cell r="E7270">
            <v>44439</v>
          </cell>
          <cell r="J7270">
            <v>58.199999999999996</v>
          </cell>
          <cell r="K7270">
            <v>25.86</v>
          </cell>
          <cell r="M7270">
            <v>143.69999999999999</v>
          </cell>
        </row>
        <row r="7271">
          <cell r="D7271" t="str">
            <v>MARACANAÚ</v>
          </cell>
          <cell r="E7271">
            <v>44439</v>
          </cell>
          <cell r="J7271">
            <v>53.9</v>
          </cell>
          <cell r="K7271">
            <v>24.16</v>
          </cell>
          <cell r="M7271">
            <v>133.97999999999999</v>
          </cell>
        </row>
        <row r="7272">
          <cell r="D7272" t="str">
            <v>MARACANAÚ</v>
          </cell>
          <cell r="E7272">
            <v>44439</v>
          </cell>
          <cell r="J7272">
            <v>109.8</v>
          </cell>
          <cell r="K7272">
            <v>36.71</v>
          </cell>
          <cell r="M7272">
            <v>202.38</v>
          </cell>
        </row>
        <row r="7273">
          <cell r="D7273" t="str">
            <v>MARACANAÚ</v>
          </cell>
          <cell r="E7273">
            <v>44439</v>
          </cell>
          <cell r="J7273">
            <v>64.900000000000006</v>
          </cell>
          <cell r="K7273">
            <v>26.49</v>
          </cell>
          <cell r="M7273">
            <v>147.13999999999999</v>
          </cell>
        </row>
        <row r="7274">
          <cell r="D7274" t="str">
            <v>MARACANAÚ</v>
          </cell>
          <cell r="E7274">
            <v>44439</v>
          </cell>
          <cell r="J7274">
            <v>69</v>
          </cell>
          <cell r="K7274">
            <v>27.09</v>
          </cell>
          <cell r="M7274">
            <v>150.5</v>
          </cell>
        </row>
        <row r="7275">
          <cell r="D7275" t="str">
            <v>MARACANAÚ</v>
          </cell>
          <cell r="E7275">
            <v>44439</v>
          </cell>
          <cell r="J7275">
            <v>64.900000000000006</v>
          </cell>
          <cell r="K7275">
            <v>25.9</v>
          </cell>
          <cell r="M7275">
            <v>143.91</v>
          </cell>
        </row>
        <row r="7276">
          <cell r="D7276" t="str">
            <v>MARACANAÚ</v>
          </cell>
          <cell r="E7276">
            <v>44439</v>
          </cell>
          <cell r="J7276">
            <v>52.41</v>
          </cell>
          <cell r="K7276">
            <v>23.34</v>
          </cell>
          <cell r="M7276">
            <v>128.85</v>
          </cell>
        </row>
        <row r="7277">
          <cell r="D7277" t="str">
            <v>MARACANAÚ</v>
          </cell>
          <cell r="E7277">
            <v>44439</v>
          </cell>
          <cell r="J7277">
            <v>68.900000000000006</v>
          </cell>
          <cell r="K7277">
            <v>26.64</v>
          </cell>
          <cell r="M7277">
            <v>147.84</v>
          </cell>
        </row>
        <row r="7278">
          <cell r="D7278" t="str">
            <v>MARACANAÚ</v>
          </cell>
          <cell r="E7278">
            <v>44439</v>
          </cell>
          <cell r="J7278">
            <v>276</v>
          </cell>
          <cell r="K7278">
            <v>71.58</v>
          </cell>
          <cell r="M7278">
            <v>397.64</v>
          </cell>
        </row>
        <row r="7279">
          <cell r="D7279" t="str">
            <v>MARACANAÚ</v>
          </cell>
          <cell r="E7279">
            <v>44439</v>
          </cell>
          <cell r="J7279">
            <v>56.3</v>
          </cell>
          <cell r="K7279">
            <v>23.49</v>
          </cell>
          <cell r="M7279">
            <v>129.84</v>
          </cell>
        </row>
        <row r="7280">
          <cell r="D7280" t="str">
            <v>MARACANAÚ</v>
          </cell>
          <cell r="E7280">
            <v>44439</v>
          </cell>
          <cell r="J7280">
            <v>71.699999999999989</v>
          </cell>
          <cell r="K7280">
            <v>26.58</v>
          </cell>
          <cell r="M7280">
            <v>147.60000000000002</v>
          </cell>
        </row>
        <row r="7281">
          <cell r="D7281" t="str">
            <v>MARACANAÚ</v>
          </cell>
          <cell r="E7281">
            <v>44439</v>
          </cell>
          <cell r="J7281">
            <v>44.95</v>
          </cell>
          <cell r="K7281">
            <v>20.6</v>
          </cell>
          <cell r="M7281">
            <v>114.5</v>
          </cell>
        </row>
        <row r="7282">
          <cell r="D7282" t="str">
            <v>MARACANAÚ</v>
          </cell>
          <cell r="E7282">
            <v>44439</v>
          </cell>
          <cell r="J7282">
            <v>33.6</v>
          </cell>
          <cell r="K7282">
            <v>18.120200000000001</v>
          </cell>
          <cell r="M7282">
            <v>100.38</v>
          </cell>
        </row>
        <row r="7283">
          <cell r="D7283" t="str">
            <v>MARACANAÚ</v>
          </cell>
          <cell r="E7283">
            <v>44439</v>
          </cell>
          <cell r="J7283">
            <v>49.9</v>
          </cell>
          <cell r="K7283">
            <v>21.58</v>
          </cell>
          <cell r="M7283">
            <v>119.9</v>
          </cell>
        </row>
        <row r="7284">
          <cell r="D7284" t="str">
            <v>MARACANAÚ</v>
          </cell>
          <cell r="E7284">
            <v>44439</v>
          </cell>
          <cell r="J7284">
            <v>55</v>
          </cell>
          <cell r="K7284">
            <v>22.96</v>
          </cell>
          <cell r="M7284">
            <v>126.35</v>
          </cell>
        </row>
        <row r="7285">
          <cell r="D7285" t="str">
            <v>MARACANAÚ</v>
          </cell>
          <cell r="E7285">
            <v>44439</v>
          </cell>
          <cell r="J7285">
            <v>50</v>
          </cell>
          <cell r="K7285">
            <v>21.56</v>
          </cell>
          <cell r="M7285">
            <v>119.8</v>
          </cell>
        </row>
        <row r="7286">
          <cell r="D7286" t="str">
            <v>MARACANAÚ</v>
          </cell>
          <cell r="E7286">
            <v>44439</v>
          </cell>
          <cell r="J7286">
            <v>35</v>
          </cell>
          <cell r="K7286">
            <v>18.1097</v>
          </cell>
          <cell r="M7286">
            <v>100.17</v>
          </cell>
        </row>
        <row r="7287">
          <cell r="D7287" t="str">
            <v>MARACANAÚ</v>
          </cell>
          <cell r="E7287">
            <v>44439</v>
          </cell>
          <cell r="J7287">
            <v>132</v>
          </cell>
          <cell r="K7287">
            <v>39.99</v>
          </cell>
          <cell r="M7287">
            <v>218.64</v>
          </cell>
        </row>
        <row r="7288">
          <cell r="D7288" t="str">
            <v>MARACANAÚ</v>
          </cell>
          <cell r="E7288">
            <v>44439</v>
          </cell>
          <cell r="J7288">
            <v>60</v>
          </cell>
          <cell r="K7288">
            <v>23.38</v>
          </cell>
          <cell r="M7288">
            <v>129.9</v>
          </cell>
        </row>
        <row r="7289">
          <cell r="D7289" t="str">
            <v>MARACANAÚ</v>
          </cell>
          <cell r="E7289">
            <v>44439</v>
          </cell>
          <cell r="J7289">
            <v>69.900000000000006</v>
          </cell>
          <cell r="K7289">
            <v>25.18</v>
          </cell>
          <cell r="M7289">
            <v>139.9</v>
          </cell>
        </row>
        <row r="7290">
          <cell r="D7290" t="str">
            <v>MARACANAÚ</v>
          </cell>
          <cell r="E7290">
            <v>44439</v>
          </cell>
          <cell r="J7290">
            <v>85.5</v>
          </cell>
          <cell r="K7290">
            <v>29.1402</v>
          </cell>
          <cell r="M7290">
            <v>159.21</v>
          </cell>
        </row>
        <row r="7291">
          <cell r="D7291" t="str">
            <v>MARACANAÚ</v>
          </cell>
          <cell r="E7291">
            <v>44439</v>
          </cell>
          <cell r="J7291">
            <v>54.5</v>
          </cell>
          <cell r="K7291">
            <v>21.58</v>
          </cell>
          <cell r="M7291">
            <v>119.9</v>
          </cell>
        </row>
        <row r="7292">
          <cell r="D7292" t="str">
            <v>MARACANAÚ</v>
          </cell>
          <cell r="E7292">
            <v>44439</v>
          </cell>
          <cell r="J7292">
            <v>56.9</v>
          </cell>
          <cell r="K7292">
            <v>21.79</v>
          </cell>
          <cell r="M7292">
            <v>120.9</v>
          </cell>
        </row>
        <row r="7293">
          <cell r="D7293" t="str">
            <v>MARACANAÚ</v>
          </cell>
          <cell r="E7293">
            <v>44439</v>
          </cell>
          <cell r="J7293">
            <v>37.9</v>
          </cell>
          <cell r="K7293">
            <v>17.32</v>
          </cell>
          <cell r="M7293">
            <v>96.06</v>
          </cell>
        </row>
        <row r="7294">
          <cell r="D7294" t="str">
            <v>MARACANAÚ</v>
          </cell>
          <cell r="E7294">
            <v>44439</v>
          </cell>
          <cell r="J7294">
            <v>56.9</v>
          </cell>
          <cell r="K7294">
            <v>21.46</v>
          </cell>
          <cell r="M7294">
            <v>118.92</v>
          </cell>
        </row>
        <row r="7295">
          <cell r="D7295" t="str">
            <v>MARACANAÚ</v>
          </cell>
          <cell r="E7295">
            <v>44439</v>
          </cell>
          <cell r="J7295">
            <v>71.699999999999989</v>
          </cell>
          <cell r="K7295">
            <v>24.819900000000004</v>
          </cell>
          <cell r="M7295">
            <v>136.82999999999998</v>
          </cell>
        </row>
        <row r="7296">
          <cell r="D7296" t="str">
            <v>MARACANAÚ</v>
          </cell>
          <cell r="E7296">
            <v>44439</v>
          </cell>
          <cell r="J7296">
            <v>70.5</v>
          </cell>
          <cell r="K7296">
            <v>24.28</v>
          </cell>
          <cell r="M7296">
            <v>134.72</v>
          </cell>
        </row>
        <row r="7297">
          <cell r="D7297" t="str">
            <v>MARACANAÚ</v>
          </cell>
          <cell r="E7297">
            <v>44439</v>
          </cell>
          <cell r="J7297">
            <v>35.9</v>
          </cell>
          <cell r="K7297">
            <v>16.18</v>
          </cell>
          <cell r="M7297">
            <v>89.9</v>
          </cell>
        </row>
        <row r="7298">
          <cell r="D7298" t="str">
            <v>MARACANAÚ</v>
          </cell>
          <cell r="E7298">
            <v>44439</v>
          </cell>
          <cell r="J7298">
            <v>37.6</v>
          </cell>
          <cell r="K7298">
            <v>16.52</v>
          </cell>
          <cell r="M7298">
            <v>91.6</v>
          </cell>
        </row>
        <row r="7299">
          <cell r="D7299" t="str">
            <v>MARACANAÚ</v>
          </cell>
          <cell r="E7299">
            <v>44439</v>
          </cell>
          <cell r="J7299">
            <v>44.9</v>
          </cell>
          <cell r="K7299">
            <v>17.98</v>
          </cell>
          <cell r="M7299">
            <v>99.9</v>
          </cell>
        </row>
        <row r="7300">
          <cell r="D7300" t="str">
            <v>MARACANAÚ</v>
          </cell>
          <cell r="E7300">
            <v>44439</v>
          </cell>
          <cell r="J7300">
            <v>44.9</v>
          </cell>
          <cell r="K7300">
            <v>17.98</v>
          </cell>
          <cell r="M7300">
            <v>99.9</v>
          </cell>
        </row>
        <row r="7301">
          <cell r="D7301" t="str">
            <v>MARACANAÚ</v>
          </cell>
          <cell r="E7301">
            <v>44439</v>
          </cell>
          <cell r="J7301">
            <v>66</v>
          </cell>
          <cell r="K7301">
            <v>22.5</v>
          </cell>
          <cell r="M7301">
            <v>125</v>
          </cell>
        </row>
        <row r="7302">
          <cell r="D7302" t="str">
            <v>MARACANAÚ</v>
          </cell>
          <cell r="E7302">
            <v>44439</v>
          </cell>
          <cell r="J7302">
            <v>66</v>
          </cell>
          <cell r="K7302">
            <v>22.5</v>
          </cell>
          <cell r="M7302">
            <v>125</v>
          </cell>
        </row>
        <row r="7303">
          <cell r="D7303" t="str">
            <v>MARACANAÚ</v>
          </cell>
          <cell r="E7303">
            <v>44439</v>
          </cell>
          <cell r="J7303">
            <v>66</v>
          </cell>
          <cell r="K7303">
            <v>22.5</v>
          </cell>
          <cell r="M7303">
            <v>125</v>
          </cell>
        </row>
        <row r="7304">
          <cell r="D7304" t="str">
            <v>MARACANAÚ</v>
          </cell>
          <cell r="E7304">
            <v>44439</v>
          </cell>
          <cell r="J7304">
            <v>29.25</v>
          </cell>
          <cell r="K7304">
            <v>14.38</v>
          </cell>
          <cell r="M7304">
            <v>79.900000000000006</v>
          </cell>
        </row>
        <row r="7305">
          <cell r="D7305" t="str">
            <v>MARACANAÚ</v>
          </cell>
          <cell r="E7305">
            <v>44439</v>
          </cell>
          <cell r="J7305">
            <v>29.9</v>
          </cell>
          <cell r="K7305">
            <v>14.38</v>
          </cell>
          <cell r="M7305">
            <v>79.900000000000006</v>
          </cell>
        </row>
        <row r="7306">
          <cell r="D7306" t="str">
            <v>MARACANAÚ</v>
          </cell>
          <cell r="E7306">
            <v>44439</v>
          </cell>
          <cell r="J7306">
            <v>52.9</v>
          </cell>
          <cell r="K7306">
            <v>19.350000000000001</v>
          </cell>
          <cell r="M7306">
            <v>107.46</v>
          </cell>
        </row>
        <row r="7307">
          <cell r="D7307" t="str">
            <v>MARACANAÚ</v>
          </cell>
          <cell r="E7307">
            <v>44439</v>
          </cell>
          <cell r="J7307">
            <v>30.87</v>
          </cell>
          <cell r="K7307">
            <v>14.38</v>
          </cell>
          <cell r="M7307">
            <v>79.900000000000006</v>
          </cell>
        </row>
        <row r="7308">
          <cell r="D7308" t="str">
            <v>MARACANAÚ</v>
          </cell>
          <cell r="E7308">
            <v>44439</v>
          </cell>
          <cell r="J7308">
            <v>24</v>
          </cell>
          <cell r="K7308">
            <v>12.85</v>
          </cell>
          <cell r="M7308">
            <v>71.050000000000011</v>
          </cell>
        </row>
        <row r="7309">
          <cell r="D7309" t="str">
            <v>MARACANAÚ</v>
          </cell>
          <cell r="E7309">
            <v>44439</v>
          </cell>
          <cell r="J7309">
            <v>47.8</v>
          </cell>
          <cell r="K7309">
            <v>17.96</v>
          </cell>
          <cell r="M7309">
            <v>99.8</v>
          </cell>
        </row>
        <row r="7310">
          <cell r="D7310" t="str">
            <v>MARACANAÚ</v>
          </cell>
          <cell r="E7310">
            <v>44439</v>
          </cell>
          <cell r="J7310">
            <v>31.5</v>
          </cell>
          <cell r="K7310">
            <v>14.38</v>
          </cell>
          <cell r="M7310">
            <v>79.900000000000006</v>
          </cell>
        </row>
        <row r="7311">
          <cell r="D7311" t="str">
            <v>MARACANAÚ</v>
          </cell>
          <cell r="E7311">
            <v>44439</v>
          </cell>
          <cell r="J7311">
            <v>66</v>
          </cell>
          <cell r="K7311">
            <v>21.81</v>
          </cell>
          <cell r="M7311">
            <v>121.02</v>
          </cell>
        </row>
        <row r="7312">
          <cell r="D7312" t="str">
            <v>MARACANAÚ</v>
          </cell>
          <cell r="E7312">
            <v>44439</v>
          </cell>
          <cell r="J7312">
            <v>32.799999999999997</v>
          </cell>
          <cell r="K7312">
            <v>14.36</v>
          </cell>
          <cell r="M7312">
            <v>79.8</v>
          </cell>
        </row>
        <row r="7313">
          <cell r="D7313" t="str">
            <v>MARACANAÚ</v>
          </cell>
          <cell r="E7313">
            <v>44439</v>
          </cell>
          <cell r="J7313">
            <v>46</v>
          </cell>
          <cell r="K7313">
            <v>17.41</v>
          </cell>
          <cell r="M7313">
            <v>95.91</v>
          </cell>
        </row>
        <row r="7314">
          <cell r="D7314" t="str">
            <v>MARACANAÚ</v>
          </cell>
          <cell r="E7314">
            <v>44439</v>
          </cell>
          <cell r="J7314">
            <v>39.9</v>
          </cell>
          <cell r="K7314">
            <v>15.89</v>
          </cell>
          <cell r="M7314">
            <v>88.24</v>
          </cell>
        </row>
        <row r="7315">
          <cell r="D7315" t="str">
            <v>MARACANAÚ</v>
          </cell>
          <cell r="E7315">
            <v>44439</v>
          </cell>
          <cell r="J7315">
            <v>29.9</v>
          </cell>
          <cell r="K7315">
            <v>13.66</v>
          </cell>
          <cell r="M7315">
            <v>75.69</v>
          </cell>
        </row>
        <row r="7316">
          <cell r="D7316" t="str">
            <v>MARACANAÚ</v>
          </cell>
          <cell r="E7316">
            <v>44439</v>
          </cell>
          <cell r="J7316">
            <v>42</v>
          </cell>
          <cell r="K7316">
            <v>16.18</v>
          </cell>
          <cell r="M7316">
            <v>89.91</v>
          </cell>
        </row>
        <row r="7317">
          <cell r="D7317" t="str">
            <v>MARACANAÚ</v>
          </cell>
          <cell r="E7317">
            <v>44439</v>
          </cell>
          <cell r="J7317">
            <v>29.9</v>
          </cell>
          <cell r="K7317">
            <v>13.48</v>
          </cell>
          <cell r="M7317">
            <v>74.900000000000006</v>
          </cell>
        </row>
        <row r="7318">
          <cell r="D7318" t="str">
            <v>MARACANAÚ</v>
          </cell>
          <cell r="E7318">
            <v>44439</v>
          </cell>
          <cell r="J7318">
            <v>26.4</v>
          </cell>
          <cell r="K7318">
            <v>12.6</v>
          </cell>
          <cell r="M7318">
            <v>70</v>
          </cell>
        </row>
        <row r="7319">
          <cell r="D7319" t="str">
            <v>MARACANAÚ</v>
          </cell>
          <cell r="E7319">
            <v>44439</v>
          </cell>
          <cell r="J7319">
            <v>71.900000000000006</v>
          </cell>
          <cell r="K7319">
            <v>22.5</v>
          </cell>
          <cell r="M7319">
            <v>125</v>
          </cell>
        </row>
        <row r="7320">
          <cell r="D7320" t="str">
            <v>MARACANAÚ</v>
          </cell>
          <cell r="E7320">
            <v>44439</v>
          </cell>
          <cell r="J7320">
            <v>71.900000000000006</v>
          </cell>
          <cell r="K7320">
            <v>22.5</v>
          </cell>
          <cell r="M7320">
            <v>125</v>
          </cell>
        </row>
        <row r="7321">
          <cell r="D7321" t="str">
            <v>MARACANAÚ</v>
          </cell>
          <cell r="E7321">
            <v>44439</v>
          </cell>
          <cell r="J7321">
            <v>58.9</v>
          </cell>
          <cell r="K7321">
            <v>19.690000000000001</v>
          </cell>
          <cell r="M7321">
            <v>109.19</v>
          </cell>
        </row>
        <row r="7322">
          <cell r="D7322" t="str">
            <v>MARACANAÚ</v>
          </cell>
          <cell r="E7322">
            <v>44439</v>
          </cell>
          <cell r="J7322">
            <v>35</v>
          </cell>
          <cell r="K7322">
            <v>14.36</v>
          </cell>
          <cell r="M7322">
            <v>79.8</v>
          </cell>
        </row>
        <row r="7323">
          <cell r="D7323" t="str">
            <v>MARACANAÚ</v>
          </cell>
          <cell r="E7323">
            <v>44439</v>
          </cell>
          <cell r="J7323">
            <v>72.900000000000006</v>
          </cell>
          <cell r="K7323">
            <v>22.5</v>
          </cell>
          <cell r="M7323">
            <v>125</v>
          </cell>
        </row>
        <row r="7324">
          <cell r="D7324" t="str">
            <v>MARACANAÚ</v>
          </cell>
          <cell r="E7324">
            <v>44439</v>
          </cell>
          <cell r="J7324">
            <v>35</v>
          </cell>
          <cell r="K7324">
            <v>14.38</v>
          </cell>
          <cell r="M7324">
            <v>78.650000000000006</v>
          </cell>
        </row>
        <row r="7325">
          <cell r="D7325" t="str">
            <v>MARACANAÚ</v>
          </cell>
          <cell r="E7325">
            <v>44439</v>
          </cell>
          <cell r="J7325">
            <v>35</v>
          </cell>
          <cell r="K7325">
            <v>14.08</v>
          </cell>
          <cell r="M7325">
            <v>78.16</v>
          </cell>
        </row>
        <row r="7326">
          <cell r="D7326" t="str">
            <v>MARACANAÚ</v>
          </cell>
          <cell r="E7326">
            <v>44439</v>
          </cell>
          <cell r="J7326">
            <v>44</v>
          </cell>
          <cell r="K7326">
            <v>15.82</v>
          </cell>
          <cell r="M7326">
            <v>87.91</v>
          </cell>
        </row>
        <row r="7327">
          <cell r="D7327" t="str">
            <v>MARACANAÚ</v>
          </cell>
          <cell r="E7327">
            <v>44439</v>
          </cell>
          <cell r="J7327">
            <v>105.8</v>
          </cell>
          <cell r="K7327">
            <v>29.87</v>
          </cell>
          <cell r="M7327">
            <v>163.44</v>
          </cell>
        </row>
        <row r="7328">
          <cell r="D7328" t="str">
            <v>MARACANAÚ</v>
          </cell>
          <cell r="E7328">
            <v>44439</v>
          </cell>
          <cell r="J7328">
            <v>30</v>
          </cell>
          <cell r="K7328">
            <v>12.6</v>
          </cell>
          <cell r="M7328">
            <v>70</v>
          </cell>
        </row>
        <row r="7329">
          <cell r="D7329" t="str">
            <v>MARACANAÚ</v>
          </cell>
          <cell r="E7329">
            <v>44439</v>
          </cell>
          <cell r="J7329">
            <v>35</v>
          </cell>
          <cell r="K7329">
            <v>13.64</v>
          </cell>
          <cell r="M7329">
            <v>75.819999999999993</v>
          </cell>
        </row>
        <row r="7330">
          <cell r="D7330" t="str">
            <v>MARACANAÚ</v>
          </cell>
          <cell r="E7330">
            <v>44439</v>
          </cell>
          <cell r="J7330">
            <v>22.5</v>
          </cell>
          <cell r="K7330">
            <v>10.74</v>
          </cell>
          <cell r="M7330">
            <v>59.699999999999996</v>
          </cell>
        </row>
        <row r="7331">
          <cell r="D7331" t="str">
            <v>MARACANAÚ</v>
          </cell>
          <cell r="E7331">
            <v>44439</v>
          </cell>
          <cell r="J7331">
            <v>29.9</v>
          </cell>
          <cell r="K7331">
            <v>12.36</v>
          </cell>
          <cell r="M7331">
            <v>68.61</v>
          </cell>
        </row>
        <row r="7332">
          <cell r="D7332" t="str">
            <v>MARACANAÚ</v>
          </cell>
          <cell r="E7332">
            <v>44439</v>
          </cell>
          <cell r="J7332">
            <v>72.900000000000006</v>
          </cell>
          <cell r="K7332">
            <v>21.79</v>
          </cell>
          <cell r="M7332">
            <v>120.9</v>
          </cell>
        </row>
        <row r="7333">
          <cell r="D7333" t="str">
            <v>MARACANAÚ</v>
          </cell>
          <cell r="E7333">
            <v>44439</v>
          </cell>
          <cell r="J7333">
            <v>39.979999999999997</v>
          </cell>
          <cell r="K7333">
            <v>14.68</v>
          </cell>
          <cell r="M7333">
            <v>80.67</v>
          </cell>
        </row>
        <row r="7334">
          <cell r="D7334" t="str">
            <v>MARACANAÚ</v>
          </cell>
          <cell r="E7334">
            <v>44439</v>
          </cell>
          <cell r="J7334">
            <v>66</v>
          </cell>
          <cell r="K7334">
            <v>20.32</v>
          </cell>
          <cell r="M7334">
            <v>111.61</v>
          </cell>
        </row>
        <row r="7335">
          <cell r="D7335" t="str">
            <v>MARACANAÚ</v>
          </cell>
          <cell r="E7335">
            <v>44439</v>
          </cell>
          <cell r="J7335">
            <v>23.9</v>
          </cell>
          <cell r="K7335">
            <v>10.78</v>
          </cell>
          <cell r="M7335">
            <v>59.9</v>
          </cell>
        </row>
        <row r="7336">
          <cell r="D7336" t="str">
            <v>MARACANAÚ</v>
          </cell>
          <cell r="E7336">
            <v>44439</v>
          </cell>
          <cell r="J7336">
            <v>27.9</v>
          </cell>
          <cell r="K7336">
            <v>11.68</v>
          </cell>
          <cell r="M7336">
            <v>64.52</v>
          </cell>
        </row>
        <row r="7337">
          <cell r="D7337" t="str">
            <v>MARACANAÚ</v>
          </cell>
          <cell r="E7337">
            <v>44439</v>
          </cell>
          <cell r="J7337">
            <v>19.8</v>
          </cell>
          <cell r="K7337">
            <v>9.7200000000000006</v>
          </cell>
          <cell r="M7337">
            <v>53.99</v>
          </cell>
        </row>
        <row r="7338">
          <cell r="D7338" t="str">
            <v>MARACANAÚ</v>
          </cell>
          <cell r="E7338">
            <v>44439</v>
          </cell>
          <cell r="J7338">
            <v>96</v>
          </cell>
          <cell r="K7338">
            <v>27.38</v>
          </cell>
          <cell r="M7338">
            <v>147.08000000000001</v>
          </cell>
        </row>
        <row r="7339">
          <cell r="D7339" t="str">
            <v>MARACANAÚ</v>
          </cell>
          <cell r="E7339">
            <v>44439</v>
          </cell>
          <cell r="J7339">
            <v>71.900000000000006</v>
          </cell>
          <cell r="K7339">
            <v>20.97</v>
          </cell>
          <cell r="M7339">
            <v>115.91</v>
          </cell>
        </row>
        <row r="7340">
          <cell r="D7340" t="str">
            <v>MARACANAÚ</v>
          </cell>
          <cell r="E7340">
            <v>44439</v>
          </cell>
          <cell r="J7340">
            <v>138</v>
          </cell>
          <cell r="K7340">
            <v>35.25</v>
          </cell>
          <cell r="M7340">
            <v>195.68</v>
          </cell>
        </row>
        <row r="7341">
          <cell r="D7341" t="str">
            <v>MARACANAÚ</v>
          </cell>
          <cell r="E7341">
            <v>44439</v>
          </cell>
          <cell r="J7341">
            <v>26.9</v>
          </cell>
          <cell r="K7341">
            <v>10.78</v>
          </cell>
          <cell r="M7341">
            <v>59.9</v>
          </cell>
        </row>
        <row r="7342">
          <cell r="D7342" t="str">
            <v>MARACANAÚ</v>
          </cell>
          <cell r="E7342">
            <v>44439</v>
          </cell>
          <cell r="J7342">
            <v>24</v>
          </cell>
          <cell r="K7342">
            <v>10.100099999999999</v>
          </cell>
          <cell r="M7342">
            <v>56.010000000000005</v>
          </cell>
        </row>
        <row r="7343">
          <cell r="D7343" t="str">
            <v>MARACANAÚ</v>
          </cell>
          <cell r="E7343">
            <v>44439</v>
          </cell>
          <cell r="J7343">
            <v>29.9</v>
          </cell>
          <cell r="K7343">
            <v>11.32</v>
          </cell>
          <cell r="M7343">
            <v>62.91</v>
          </cell>
        </row>
        <row r="7344">
          <cell r="D7344" t="str">
            <v>MARACANAÚ</v>
          </cell>
          <cell r="E7344">
            <v>44439</v>
          </cell>
          <cell r="J7344">
            <v>40.75</v>
          </cell>
          <cell r="K7344">
            <v>13.95</v>
          </cell>
          <cell r="M7344">
            <v>75.5</v>
          </cell>
        </row>
        <row r="7345">
          <cell r="D7345" t="str">
            <v>MARACANAÚ</v>
          </cell>
          <cell r="E7345">
            <v>44439</v>
          </cell>
          <cell r="J7345">
            <v>276</v>
          </cell>
          <cell r="K7345">
            <v>66.05</v>
          </cell>
          <cell r="M7345">
            <v>362.72</v>
          </cell>
        </row>
        <row r="7346">
          <cell r="D7346" t="str">
            <v>MARACANAÚ</v>
          </cell>
          <cell r="E7346">
            <v>44439</v>
          </cell>
          <cell r="J7346">
            <v>105.88</v>
          </cell>
          <cell r="K7346">
            <v>28.46</v>
          </cell>
          <cell r="M7346">
            <v>154.88</v>
          </cell>
        </row>
        <row r="7347">
          <cell r="D7347" t="str">
            <v>MARACANAÚ</v>
          </cell>
          <cell r="E7347">
            <v>44439</v>
          </cell>
          <cell r="J7347">
            <v>72.900000000000006</v>
          </cell>
          <cell r="K7347">
            <v>20.69</v>
          </cell>
          <cell r="M7347">
            <v>114.05</v>
          </cell>
        </row>
        <row r="7348">
          <cell r="D7348" t="str">
            <v>MARACANAÚ</v>
          </cell>
          <cell r="E7348">
            <v>44439</v>
          </cell>
          <cell r="J7348">
            <v>42.9</v>
          </cell>
          <cell r="K7348">
            <v>13.99</v>
          </cell>
          <cell r="M7348">
            <v>76.37</v>
          </cell>
        </row>
        <row r="7349">
          <cell r="D7349" t="str">
            <v>MARACANAÚ</v>
          </cell>
          <cell r="E7349">
            <v>44439</v>
          </cell>
          <cell r="J7349">
            <v>19.399999999999999</v>
          </cell>
          <cell r="K7349">
            <v>8.5</v>
          </cell>
          <cell r="M7349">
            <v>47.07</v>
          </cell>
        </row>
        <row r="7350">
          <cell r="D7350" t="str">
            <v>MARACANAÚ</v>
          </cell>
          <cell r="E7350">
            <v>44439</v>
          </cell>
          <cell r="J7350">
            <v>54.9</v>
          </cell>
          <cell r="K7350">
            <v>16.18</v>
          </cell>
          <cell r="M7350">
            <v>89.9</v>
          </cell>
        </row>
        <row r="7351">
          <cell r="D7351" t="str">
            <v>MARACANAÚ</v>
          </cell>
          <cell r="E7351">
            <v>44439</v>
          </cell>
          <cell r="J7351">
            <v>55</v>
          </cell>
          <cell r="K7351">
            <v>16.18</v>
          </cell>
          <cell r="M7351">
            <v>89.9</v>
          </cell>
        </row>
        <row r="7352">
          <cell r="D7352" t="str">
            <v>MARACANAÚ</v>
          </cell>
          <cell r="E7352">
            <v>44439</v>
          </cell>
          <cell r="J7352">
            <v>72.900000000000006</v>
          </cell>
          <cell r="K7352">
            <v>20.32</v>
          </cell>
          <cell r="M7352">
            <v>111.61</v>
          </cell>
        </row>
        <row r="7353">
          <cell r="D7353" t="str">
            <v>MARACANAÚ</v>
          </cell>
          <cell r="E7353">
            <v>44439</v>
          </cell>
          <cell r="J7353">
            <v>20</v>
          </cell>
          <cell r="K7353">
            <v>8.42</v>
          </cell>
          <cell r="M7353">
            <v>46.57</v>
          </cell>
        </row>
        <row r="7354">
          <cell r="D7354" t="str">
            <v>MARACANAÚ</v>
          </cell>
          <cell r="E7354">
            <v>44439</v>
          </cell>
          <cell r="J7354">
            <v>15</v>
          </cell>
          <cell r="K7354">
            <v>7.18</v>
          </cell>
          <cell r="M7354">
            <v>39.9</v>
          </cell>
        </row>
        <row r="7355">
          <cell r="D7355" t="str">
            <v>MARACANAÚ</v>
          </cell>
          <cell r="E7355">
            <v>44439</v>
          </cell>
          <cell r="J7355">
            <v>15</v>
          </cell>
          <cell r="K7355">
            <v>7.18</v>
          </cell>
          <cell r="M7355">
            <v>39.9</v>
          </cell>
        </row>
        <row r="7356">
          <cell r="D7356" t="str">
            <v>MARACANAÚ</v>
          </cell>
          <cell r="E7356">
            <v>44439</v>
          </cell>
          <cell r="J7356">
            <v>18.489999999999998</v>
          </cell>
          <cell r="K7356">
            <v>7.9</v>
          </cell>
          <cell r="M7356">
            <v>43.91</v>
          </cell>
        </row>
        <row r="7357">
          <cell r="D7357" t="str">
            <v>MARACANAÚ</v>
          </cell>
          <cell r="E7357">
            <v>44439</v>
          </cell>
          <cell r="J7357">
            <v>19.899999999999999</v>
          </cell>
          <cell r="K7357">
            <v>8.1</v>
          </cell>
          <cell r="M7357">
            <v>45</v>
          </cell>
        </row>
        <row r="7358">
          <cell r="D7358" t="str">
            <v>MARACANAÚ</v>
          </cell>
          <cell r="E7358">
            <v>44439</v>
          </cell>
          <cell r="J7358">
            <v>15</v>
          </cell>
          <cell r="K7358">
            <v>6.98</v>
          </cell>
          <cell r="M7358">
            <v>38.72</v>
          </cell>
        </row>
        <row r="7359">
          <cell r="D7359" t="str">
            <v>MARACANAÚ</v>
          </cell>
          <cell r="E7359">
            <v>44439</v>
          </cell>
          <cell r="J7359">
            <v>16</v>
          </cell>
          <cell r="K7359">
            <v>7.16</v>
          </cell>
          <cell r="M7359">
            <v>39.799999999999997</v>
          </cell>
        </row>
        <row r="7360">
          <cell r="D7360" t="str">
            <v>MARACANAÚ</v>
          </cell>
          <cell r="E7360">
            <v>44439</v>
          </cell>
          <cell r="J7360">
            <v>16</v>
          </cell>
          <cell r="K7360">
            <v>7.16</v>
          </cell>
          <cell r="M7360">
            <v>39.799999999999997</v>
          </cell>
        </row>
        <row r="7361">
          <cell r="D7361" t="str">
            <v>MARACANAÚ</v>
          </cell>
          <cell r="E7361">
            <v>44439</v>
          </cell>
          <cell r="J7361">
            <v>14.99</v>
          </cell>
          <cell r="K7361">
            <v>6.82</v>
          </cell>
          <cell r="M7361">
            <v>37.9</v>
          </cell>
        </row>
        <row r="7362">
          <cell r="D7362" t="str">
            <v>MARACANAÚ</v>
          </cell>
          <cell r="E7362">
            <v>44439</v>
          </cell>
          <cell r="J7362">
            <v>8.6999999999999993</v>
          </cell>
          <cell r="K7362">
            <v>5.4</v>
          </cell>
          <cell r="M7362">
            <v>29.99</v>
          </cell>
        </row>
        <row r="7363">
          <cell r="D7363" t="str">
            <v>MARACANAÚ</v>
          </cell>
          <cell r="E7363">
            <v>44439</v>
          </cell>
          <cell r="J7363">
            <v>43.98</v>
          </cell>
          <cell r="K7363">
            <v>13.69</v>
          </cell>
          <cell r="M7363">
            <v>73.540000000000006</v>
          </cell>
        </row>
        <row r="7364">
          <cell r="D7364" t="str">
            <v>MARACANAÚ</v>
          </cell>
          <cell r="E7364">
            <v>44439</v>
          </cell>
          <cell r="J7364">
            <v>49.9</v>
          </cell>
          <cell r="K7364">
            <v>41</v>
          </cell>
          <cell r="M7364">
            <v>106.57</v>
          </cell>
        </row>
        <row r="7365">
          <cell r="D7365" t="str">
            <v>MARACANAÚ</v>
          </cell>
          <cell r="E7365">
            <v>44439</v>
          </cell>
          <cell r="J7365">
            <v>34.950000000000003</v>
          </cell>
          <cell r="K7365">
            <v>11.19</v>
          </cell>
          <cell r="M7365">
            <v>61.2</v>
          </cell>
        </row>
        <row r="7366">
          <cell r="D7366" t="str">
            <v>MARACANAÚ</v>
          </cell>
          <cell r="E7366">
            <v>44439</v>
          </cell>
          <cell r="J7366">
            <v>13.79</v>
          </cell>
          <cell r="K7366">
            <v>6.32</v>
          </cell>
          <cell r="M7366">
            <v>35.11</v>
          </cell>
        </row>
        <row r="7367">
          <cell r="D7367" t="str">
            <v>MARACANAÚ</v>
          </cell>
          <cell r="E7367">
            <v>44439</v>
          </cell>
          <cell r="J7367">
            <v>100</v>
          </cell>
          <cell r="K7367">
            <v>25.18</v>
          </cell>
          <cell r="M7367">
            <v>139.9</v>
          </cell>
        </row>
        <row r="7368">
          <cell r="D7368" t="str">
            <v>MARACANAÚ</v>
          </cell>
          <cell r="E7368">
            <v>44439</v>
          </cell>
          <cell r="J7368">
            <v>16</v>
          </cell>
          <cell r="K7368">
            <v>6.67</v>
          </cell>
          <cell r="M7368">
            <v>36.83</v>
          </cell>
        </row>
        <row r="7369">
          <cell r="D7369" t="str">
            <v>MARACANAÚ</v>
          </cell>
          <cell r="E7369">
            <v>44439</v>
          </cell>
          <cell r="J7369">
            <v>19.36</v>
          </cell>
          <cell r="K7369">
            <v>7.18</v>
          </cell>
          <cell r="M7369">
            <v>39.9</v>
          </cell>
        </row>
        <row r="7370">
          <cell r="D7370" t="str">
            <v>MARACANAÚ</v>
          </cell>
          <cell r="E7370">
            <v>44439</v>
          </cell>
          <cell r="J7370">
            <v>7.26</v>
          </cell>
          <cell r="K7370">
            <v>4.5</v>
          </cell>
          <cell r="M7370">
            <v>25</v>
          </cell>
        </row>
        <row r="7371">
          <cell r="D7371" t="str">
            <v>MARACANAÚ</v>
          </cell>
          <cell r="E7371">
            <v>44439</v>
          </cell>
          <cell r="J7371">
            <v>17</v>
          </cell>
          <cell r="K7371">
            <v>6.46</v>
          </cell>
          <cell r="M7371">
            <v>35.909999999999997</v>
          </cell>
        </row>
        <row r="7372">
          <cell r="D7372" t="str">
            <v>MARACANAÚ</v>
          </cell>
          <cell r="E7372">
            <v>44439</v>
          </cell>
          <cell r="J7372">
            <v>7.27</v>
          </cell>
          <cell r="K7372">
            <v>4.21</v>
          </cell>
          <cell r="M7372">
            <v>23.29</v>
          </cell>
        </row>
        <row r="7373">
          <cell r="D7373" t="str">
            <v>MARACANAÚ</v>
          </cell>
          <cell r="E7373">
            <v>44439</v>
          </cell>
          <cell r="J7373">
            <v>14.9</v>
          </cell>
          <cell r="K7373">
            <v>5.75</v>
          </cell>
          <cell r="M7373">
            <v>31.89</v>
          </cell>
        </row>
        <row r="7374">
          <cell r="D7374" t="str">
            <v>MARACANAÚ</v>
          </cell>
          <cell r="E7374">
            <v>44439</v>
          </cell>
          <cell r="J7374">
            <v>14.3</v>
          </cell>
          <cell r="K7374">
            <v>5.38</v>
          </cell>
          <cell r="M7374">
            <v>29.9</v>
          </cell>
        </row>
        <row r="7375">
          <cell r="D7375" t="str">
            <v>MARACANAÚ</v>
          </cell>
          <cell r="E7375">
            <v>44439</v>
          </cell>
          <cell r="J7375">
            <v>14.3</v>
          </cell>
          <cell r="K7375">
            <v>5.38</v>
          </cell>
          <cell r="M7375">
            <v>29.9</v>
          </cell>
        </row>
        <row r="7376">
          <cell r="D7376" t="str">
            <v>MARACANAÚ</v>
          </cell>
          <cell r="E7376">
            <v>44439</v>
          </cell>
          <cell r="J7376">
            <v>10</v>
          </cell>
          <cell r="K7376">
            <v>4.37</v>
          </cell>
          <cell r="M7376">
            <v>24.23</v>
          </cell>
        </row>
        <row r="7377">
          <cell r="D7377" t="str">
            <v>MARACANAÚ</v>
          </cell>
          <cell r="E7377">
            <v>44439</v>
          </cell>
          <cell r="J7377">
            <v>50.26</v>
          </cell>
          <cell r="K7377">
            <v>13.69</v>
          </cell>
          <cell r="M7377">
            <v>73.540000000000006</v>
          </cell>
        </row>
        <row r="7378">
          <cell r="D7378" t="str">
            <v>MARACANAÚ</v>
          </cell>
          <cell r="E7378">
            <v>44439</v>
          </cell>
          <cell r="J7378">
            <v>23.76</v>
          </cell>
          <cell r="K7378">
            <v>7.18</v>
          </cell>
          <cell r="M7378">
            <v>39.9</v>
          </cell>
        </row>
        <row r="7379">
          <cell r="D7379" t="str">
            <v>MARACANAÚ</v>
          </cell>
          <cell r="E7379">
            <v>44439</v>
          </cell>
          <cell r="J7379">
            <v>7.5</v>
          </cell>
          <cell r="K7379">
            <v>3.58</v>
          </cell>
          <cell r="M7379">
            <v>19.899999999999999</v>
          </cell>
        </row>
        <row r="7380">
          <cell r="D7380" t="str">
            <v>MARACANAÚ</v>
          </cell>
          <cell r="E7380">
            <v>44439</v>
          </cell>
          <cell r="J7380">
            <v>51.21</v>
          </cell>
          <cell r="K7380">
            <v>13.69</v>
          </cell>
          <cell r="M7380">
            <v>73.540000000000006</v>
          </cell>
        </row>
        <row r="7381">
          <cell r="D7381" t="str">
            <v>MARACANAÚ</v>
          </cell>
          <cell r="E7381">
            <v>44439</v>
          </cell>
          <cell r="J7381">
            <v>7.9</v>
          </cell>
          <cell r="K7381">
            <v>3.58</v>
          </cell>
          <cell r="M7381">
            <v>19.899999999999999</v>
          </cell>
        </row>
        <row r="7382">
          <cell r="D7382" t="str">
            <v>MARACANAÚ</v>
          </cell>
          <cell r="E7382">
            <v>44439</v>
          </cell>
          <cell r="J7382">
            <v>7.5</v>
          </cell>
          <cell r="K7382">
            <v>3.48</v>
          </cell>
          <cell r="M7382">
            <v>19.32</v>
          </cell>
        </row>
        <row r="7383">
          <cell r="D7383" t="str">
            <v>MARACANAÚ</v>
          </cell>
          <cell r="E7383">
            <v>44439</v>
          </cell>
          <cell r="J7383">
            <v>8</v>
          </cell>
          <cell r="K7383">
            <v>3.58</v>
          </cell>
          <cell r="M7383">
            <v>19.899999999999999</v>
          </cell>
        </row>
        <row r="7384">
          <cell r="D7384" t="str">
            <v>MARACANAÚ</v>
          </cell>
          <cell r="E7384">
            <v>44439</v>
          </cell>
          <cell r="J7384">
            <v>7.5</v>
          </cell>
          <cell r="K7384">
            <v>3.41</v>
          </cell>
          <cell r="M7384">
            <v>18.89</v>
          </cell>
        </row>
        <row r="7385">
          <cell r="D7385" t="str">
            <v>MARACANAÚ</v>
          </cell>
          <cell r="E7385">
            <v>44439</v>
          </cell>
          <cell r="J7385">
            <v>52.15</v>
          </cell>
          <cell r="K7385">
            <v>13.69</v>
          </cell>
          <cell r="M7385">
            <v>73.540000000000006</v>
          </cell>
        </row>
        <row r="7386">
          <cell r="D7386" t="str">
            <v>MARACANAÚ</v>
          </cell>
          <cell r="E7386">
            <v>44439</v>
          </cell>
          <cell r="J7386">
            <v>4.8</v>
          </cell>
          <cell r="K7386">
            <v>2.7</v>
          </cell>
          <cell r="M7386">
            <v>15</v>
          </cell>
        </row>
        <row r="7387">
          <cell r="D7387" t="str">
            <v>MARACANAÚ</v>
          </cell>
          <cell r="E7387">
            <v>44439</v>
          </cell>
          <cell r="J7387">
            <v>8.5</v>
          </cell>
          <cell r="K7387">
            <v>3.36</v>
          </cell>
          <cell r="M7387">
            <v>18.57</v>
          </cell>
        </row>
        <row r="7388">
          <cell r="D7388" t="str">
            <v>MARACANAÚ</v>
          </cell>
          <cell r="E7388">
            <v>44439</v>
          </cell>
          <cell r="J7388">
            <v>8.9</v>
          </cell>
          <cell r="K7388">
            <v>3.41</v>
          </cell>
          <cell r="M7388">
            <v>18.89</v>
          </cell>
        </row>
        <row r="7389">
          <cell r="D7389" t="str">
            <v>MARACANAÚ</v>
          </cell>
          <cell r="E7389">
            <v>44439</v>
          </cell>
          <cell r="J7389">
            <v>9.9</v>
          </cell>
          <cell r="K7389">
            <v>3.58</v>
          </cell>
          <cell r="M7389">
            <v>19.899999999999999</v>
          </cell>
        </row>
        <row r="7390">
          <cell r="D7390" t="str">
            <v>MARACANAÚ</v>
          </cell>
          <cell r="E7390">
            <v>44439</v>
          </cell>
          <cell r="J7390">
            <v>8</v>
          </cell>
          <cell r="K7390">
            <v>3.15</v>
          </cell>
          <cell r="M7390">
            <v>17.510000000000002</v>
          </cell>
        </row>
        <row r="7391">
          <cell r="D7391" t="str">
            <v>MARACANAÚ</v>
          </cell>
          <cell r="E7391">
            <v>44439</v>
          </cell>
          <cell r="J7391">
            <v>8</v>
          </cell>
          <cell r="K7391">
            <v>3.15</v>
          </cell>
          <cell r="M7391">
            <v>17.510000000000002</v>
          </cell>
        </row>
        <row r="7392">
          <cell r="D7392" t="str">
            <v>MARACANAÚ</v>
          </cell>
          <cell r="E7392">
            <v>44439</v>
          </cell>
          <cell r="J7392">
            <v>4.8</v>
          </cell>
          <cell r="K7392">
            <v>2.33</v>
          </cell>
          <cell r="M7392">
            <v>12.6</v>
          </cell>
        </row>
        <row r="7393">
          <cell r="D7393" t="str">
            <v>MARACANAÚ</v>
          </cell>
          <cell r="E7393">
            <v>44439</v>
          </cell>
          <cell r="J7393">
            <v>4.7</v>
          </cell>
          <cell r="K7393">
            <v>1.74</v>
          </cell>
          <cell r="M7393">
            <v>9.6</v>
          </cell>
        </row>
        <row r="7394">
          <cell r="D7394" t="str">
            <v>MARACANAÚ</v>
          </cell>
          <cell r="E7394">
            <v>44439</v>
          </cell>
          <cell r="J7394">
            <v>57</v>
          </cell>
          <cell r="K7394">
            <v>13.69</v>
          </cell>
          <cell r="M7394">
            <v>73.540000000000006</v>
          </cell>
        </row>
        <row r="7395">
          <cell r="D7395" t="str">
            <v>MARACANAÚ</v>
          </cell>
          <cell r="E7395">
            <v>44439</v>
          </cell>
          <cell r="J7395">
            <v>57.9</v>
          </cell>
          <cell r="K7395">
            <v>13.69</v>
          </cell>
          <cell r="M7395">
            <v>73.540000000000006</v>
          </cell>
        </row>
        <row r="7396">
          <cell r="D7396" t="str">
            <v>MARACANAÚ</v>
          </cell>
          <cell r="E7396">
            <v>44439</v>
          </cell>
          <cell r="J7396">
            <v>50</v>
          </cell>
          <cell r="K7396">
            <v>11.19</v>
          </cell>
          <cell r="M7396">
            <v>61.2</v>
          </cell>
        </row>
        <row r="7397">
          <cell r="D7397" t="str">
            <v>MARACANAÚ</v>
          </cell>
          <cell r="E7397">
            <v>44439</v>
          </cell>
          <cell r="J7397">
            <v>0</v>
          </cell>
          <cell r="K7397">
            <v>0</v>
          </cell>
          <cell r="M7397">
            <v>0</v>
          </cell>
        </row>
        <row r="7398">
          <cell r="D7398" t="str">
            <v>MARACANAÚ</v>
          </cell>
          <cell r="E7398">
            <v>44439</v>
          </cell>
          <cell r="J7398">
            <v>0</v>
          </cell>
          <cell r="K7398">
            <v>0</v>
          </cell>
          <cell r="M7398">
            <v>0</v>
          </cell>
        </row>
        <row r="7399">
          <cell r="D7399" t="str">
            <v>MARACANAÚ</v>
          </cell>
          <cell r="E7399">
            <v>44439</v>
          </cell>
          <cell r="J7399">
            <v>237</v>
          </cell>
          <cell r="K7399">
            <v>51.369900000000001</v>
          </cell>
          <cell r="M7399">
            <v>283.04999999999995</v>
          </cell>
        </row>
        <row r="7400">
          <cell r="D7400" t="str">
            <v>NORTH SHOPPING</v>
          </cell>
          <cell r="E7400">
            <v>44439</v>
          </cell>
          <cell r="J7400">
            <v>6063</v>
          </cell>
          <cell r="K7400">
            <v>4053.2401999999997</v>
          </cell>
          <cell r="M7400">
            <v>20739.759999999998</v>
          </cell>
        </row>
        <row r="7401">
          <cell r="D7401" t="str">
            <v>NORTH SHOPPING</v>
          </cell>
          <cell r="E7401">
            <v>44439</v>
          </cell>
          <cell r="J7401">
            <v>7524</v>
          </cell>
          <cell r="K7401">
            <v>4031.9520000000002</v>
          </cell>
          <cell r="M7401">
            <v>20481.239999999998</v>
          </cell>
        </row>
        <row r="7402">
          <cell r="D7402" t="str">
            <v>NORTH SHOPPING</v>
          </cell>
          <cell r="E7402">
            <v>44439</v>
          </cell>
          <cell r="J7402">
            <v>3915.1000000000004</v>
          </cell>
          <cell r="K7402">
            <v>2371.5902000000001</v>
          </cell>
          <cell r="M7402">
            <v>11908.96</v>
          </cell>
        </row>
        <row r="7403">
          <cell r="D7403" t="str">
            <v>NORTH SHOPPING</v>
          </cell>
          <cell r="E7403">
            <v>44439</v>
          </cell>
          <cell r="J7403">
            <v>4224</v>
          </cell>
          <cell r="K7403">
            <v>2319.7696000000001</v>
          </cell>
          <cell r="M7403">
            <v>11408.64</v>
          </cell>
        </row>
        <row r="7404">
          <cell r="D7404" t="str">
            <v>NORTH SHOPPING</v>
          </cell>
          <cell r="E7404">
            <v>44439</v>
          </cell>
          <cell r="J7404">
            <v>2876.4</v>
          </cell>
          <cell r="K7404">
            <v>1667.07</v>
          </cell>
          <cell r="M7404">
            <v>8756.64</v>
          </cell>
        </row>
        <row r="7405">
          <cell r="D7405" t="str">
            <v>NORTH SHOPPING</v>
          </cell>
          <cell r="E7405">
            <v>44439</v>
          </cell>
          <cell r="J7405">
            <v>1621.5</v>
          </cell>
          <cell r="K7405">
            <v>1184.1297</v>
          </cell>
          <cell r="M7405">
            <v>5565.31</v>
          </cell>
        </row>
        <row r="7406">
          <cell r="D7406" t="str">
            <v>NORTH SHOPPING</v>
          </cell>
          <cell r="E7406">
            <v>44439</v>
          </cell>
          <cell r="J7406">
            <v>2036.6</v>
          </cell>
          <cell r="K7406">
            <v>1075.7803999999999</v>
          </cell>
          <cell r="M7406">
            <v>5793.94</v>
          </cell>
        </row>
        <row r="7407">
          <cell r="D7407" t="str">
            <v>NORTH SHOPPING</v>
          </cell>
          <cell r="E7407">
            <v>44439</v>
          </cell>
          <cell r="J7407">
            <v>1380</v>
          </cell>
          <cell r="K7407">
            <v>913.17</v>
          </cell>
          <cell r="M7407">
            <v>4590.8</v>
          </cell>
        </row>
        <row r="7408">
          <cell r="D7408" t="str">
            <v>NORTH SHOPPING</v>
          </cell>
          <cell r="E7408">
            <v>44439</v>
          </cell>
          <cell r="J7408">
            <v>2094.3200000000002</v>
          </cell>
          <cell r="K7408">
            <v>1029.2577000000001</v>
          </cell>
          <cell r="M7408">
            <v>5050.62</v>
          </cell>
        </row>
        <row r="7409">
          <cell r="D7409" t="str">
            <v>NORTH SHOPPING</v>
          </cell>
          <cell r="E7409">
            <v>44439</v>
          </cell>
          <cell r="J7409">
            <v>1916.0800000000002</v>
          </cell>
          <cell r="K7409">
            <v>915.298</v>
          </cell>
          <cell r="M7409">
            <v>4644.43</v>
          </cell>
        </row>
        <row r="7410">
          <cell r="D7410" t="str">
            <v>NORTH SHOPPING</v>
          </cell>
          <cell r="E7410">
            <v>44439</v>
          </cell>
          <cell r="J7410">
            <v>1609.1599999999999</v>
          </cell>
          <cell r="K7410">
            <v>762.00880000000006</v>
          </cell>
          <cell r="M7410">
            <v>4081.2799999999997</v>
          </cell>
        </row>
        <row r="7411">
          <cell r="D7411" t="str">
            <v>NORTH SHOPPING</v>
          </cell>
          <cell r="E7411">
            <v>44439</v>
          </cell>
          <cell r="J7411">
            <v>908.7</v>
          </cell>
          <cell r="K7411">
            <v>547.92010000000005</v>
          </cell>
          <cell r="M7411">
            <v>3037.58</v>
          </cell>
        </row>
        <row r="7412">
          <cell r="D7412" t="str">
            <v>NORTH SHOPPING</v>
          </cell>
          <cell r="E7412">
            <v>44439</v>
          </cell>
          <cell r="J7412">
            <v>778.80000000000007</v>
          </cell>
          <cell r="K7412">
            <v>492.71039999999994</v>
          </cell>
          <cell r="M7412">
            <v>2732.64</v>
          </cell>
        </row>
        <row r="7413">
          <cell r="D7413" t="str">
            <v>NORTH SHOPPING</v>
          </cell>
          <cell r="E7413">
            <v>44439</v>
          </cell>
          <cell r="J7413">
            <v>540</v>
          </cell>
          <cell r="K7413">
            <v>437.40989999999999</v>
          </cell>
          <cell r="M7413">
            <v>2176.92</v>
          </cell>
        </row>
        <row r="7414">
          <cell r="D7414" t="str">
            <v>NORTH SHOPPING</v>
          </cell>
          <cell r="E7414">
            <v>44439</v>
          </cell>
          <cell r="J7414">
            <v>924</v>
          </cell>
          <cell r="K7414">
            <v>498.34960000000001</v>
          </cell>
          <cell r="M7414">
            <v>2578.7999999999997</v>
          </cell>
        </row>
        <row r="7415">
          <cell r="D7415" t="str">
            <v>NORTH SHOPPING</v>
          </cell>
          <cell r="E7415">
            <v>44439</v>
          </cell>
          <cell r="J7415">
            <v>949.05000000000007</v>
          </cell>
          <cell r="K7415">
            <v>518.84059999999999</v>
          </cell>
          <cell r="M7415">
            <v>2616.2999999999997</v>
          </cell>
        </row>
        <row r="7416">
          <cell r="D7416" t="str">
            <v>NORTH SHOPPING</v>
          </cell>
          <cell r="E7416">
            <v>44439</v>
          </cell>
          <cell r="J7416">
            <v>838.56</v>
          </cell>
          <cell r="K7416">
            <v>439.66079999999999</v>
          </cell>
          <cell r="M7416">
            <v>2162.88</v>
          </cell>
        </row>
        <row r="7417">
          <cell r="D7417" t="str">
            <v>NORTH SHOPPING</v>
          </cell>
          <cell r="E7417">
            <v>44439</v>
          </cell>
          <cell r="J7417">
            <v>802.80000000000007</v>
          </cell>
          <cell r="K7417">
            <v>365.09039999999999</v>
          </cell>
          <cell r="M7417">
            <v>2027.6399999999999</v>
          </cell>
        </row>
        <row r="7418">
          <cell r="D7418" t="str">
            <v>NORTH SHOPPING</v>
          </cell>
          <cell r="E7418">
            <v>44439</v>
          </cell>
          <cell r="J7418">
            <v>360</v>
          </cell>
          <cell r="K7418">
            <v>259.09980000000002</v>
          </cell>
          <cell r="M7418">
            <v>1439.4</v>
          </cell>
        </row>
        <row r="7419">
          <cell r="D7419" t="str">
            <v>NORTH SHOPPING</v>
          </cell>
          <cell r="E7419">
            <v>44439</v>
          </cell>
          <cell r="J7419">
            <v>665.1</v>
          </cell>
          <cell r="K7419">
            <v>346.84019999999998</v>
          </cell>
          <cell r="M7419">
            <v>1727.1000000000001</v>
          </cell>
        </row>
        <row r="7420">
          <cell r="D7420" t="str">
            <v>NORTH SHOPPING</v>
          </cell>
          <cell r="E7420">
            <v>44439</v>
          </cell>
          <cell r="J7420">
            <v>539.40000000000009</v>
          </cell>
          <cell r="K7420">
            <v>264.43020000000001</v>
          </cell>
          <cell r="M7420">
            <v>1466.52</v>
          </cell>
        </row>
        <row r="7421">
          <cell r="D7421" t="str">
            <v>NORTH SHOPPING</v>
          </cell>
          <cell r="E7421">
            <v>44439</v>
          </cell>
          <cell r="J7421">
            <v>375</v>
          </cell>
          <cell r="K7421">
            <v>264.49</v>
          </cell>
          <cell r="M7421">
            <v>1229.5</v>
          </cell>
        </row>
        <row r="7422">
          <cell r="D7422" t="str">
            <v>NORTH SHOPPING</v>
          </cell>
          <cell r="E7422">
            <v>44439</v>
          </cell>
          <cell r="J7422">
            <v>575.6</v>
          </cell>
          <cell r="K7422">
            <v>318.5</v>
          </cell>
          <cell r="M7422">
            <v>1468.8</v>
          </cell>
        </row>
        <row r="7423">
          <cell r="D7423" t="str">
            <v>NORTH SHOPPING</v>
          </cell>
          <cell r="E7423">
            <v>44439</v>
          </cell>
          <cell r="J7423">
            <v>240</v>
          </cell>
          <cell r="K7423">
            <v>174.52</v>
          </cell>
          <cell r="M7423">
            <v>969.6</v>
          </cell>
        </row>
        <row r="7424">
          <cell r="D7424" t="str">
            <v>NORTH SHOPPING</v>
          </cell>
          <cell r="E7424">
            <v>44439</v>
          </cell>
          <cell r="J7424">
            <v>479.2</v>
          </cell>
          <cell r="K7424">
            <v>326.99040000000002</v>
          </cell>
          <cell r="M7424">
            <v>1315.2</v>
          </cell>
        </row>
        <row r="7425">
          <cell r="D7425" t="str">
            <v>NORTH SHOPPING</v>
          </cell>
          <cell r="E7425">
            <v>44439</v>
          </cell>
          <cell r="J7425">
            <v>423.28999999999996</v>
          </cell>
          <cell r="K7425">
            <v>193.24969999999999</v>
          </cell>
          <cell r="M7425">
            <v>1072.96</v>
          </cell>
        </row>
        <row r="7426">
          <cell r="D7426" t="str">
            <v>NORTH SHOPPING</v>
          </cell>
          <cell r="E7426">
            <v>44439</v>
          </cell>
          <cell r="J7426">
            <v>356.48</v>
          </cell>
          <cell r="K7426">
            <v>266.15039999999999</v>
          </cell>
          <cell r="M7426">
            <v>1053.8399999999999</v>
          </cell>
        </row>
        <row r="7427">
          <cell r="D7427" t="str">
            <v>NORTH SHOPPING</v>
          </cell>
          <cell r="E7427">
            <v>44439</v>
          </cell>
          <cell r="J7427">
            <v>195</v>
          </cell>
          <cell r="K7427">
            <v>137.22</v>
          </cell>
          <cell r="M7427">
            <v>761.13</v>
          </cell>
        </row>
        <row r="7428">
          <cell r="D7428" t="str">
            <v>NORTH SHOPPING</v>
          </cell>
          <cell r="E7428">
            <v>44439</v>
          </cell>
          <cell r="J7428">
            <v>446.5</v>
          </cell>
          <cell r="K7428">
            <v>186.6465</v>
          </cell>
          <cell r="M7428">
            <v>1028.8499999999999</v>
          </cell>
        </row>
        <row r="7429">
          <cell r="D7429" t="str">
            <v>NORTH SHOPPING</v>
          </cell>
          <cell r="E7429">
            <v>44439</v>
          </cell>
          <cell r="J7429">
            <v>180</v>
          </cell>
          <cell r="K7429">
            <v>124.1499</v>
          </cell>
          <cell r="M7429">
            <v>689.73</v>
          </cell>
        </row>
        <row r="7430">
          <cell r="D7430" t="str">
            <v>NORTH SHOPPING</v>
          </cell>
          <cell r="E7430">
            <v>44439</v>
          </cell>
          <cell r="J7430">
            <v>336</v>
          </cell>
          <cell r="K7430">
            <v>151.97999999999999</v>
          </cell>
          <cell r="M7430">
            <v>843.03</v>
          </cell>
        </row>
        <row r="7431">
          <cell r="D7431" t="str">
            <v>NORTH SHOPPING</v>
          </cell>
          <cell r="E7431">
            <v>44439</v>
          </cell>
          <cell r="J7431">
            <v>359.5</v>
          </cell>
          <cell r="K7431">
            <v>155.07999999999998</v>
          </cell>
          <cell r="M7431">
            <v>859.9</v>
          </cell>
        </row>
        <row r="7432">
          <cell r="D7432" t="str">
            <v>NORTH SHOPPING</v>
          </cell>
          <cell r="E7432">
            <v>44439</v>
          </cell>
          <cell r="J7432">
            <v>233.70000000000002</v>
          </cell>
          <cell r="K7432">
            <v>183.48</v>
          </cell>
          <cell r="M7432">
            <v>757.74</v>
          </cell>
        </row>
        <row r="7433">
          <cell r="D7433" t="str">
            <v>NORTH SHOPPING</v>
          </cell>
          <cell r="E7433">
            <v>44439</v>
          </cell>
          <cell r="J7433">
            <v>342</v>
          </cell>
          <cell r="K7433">
            <v>143.8398</v>
          </cell>
          <cell r="M7433">
            <v>794.81999999999994</v>
          </cell>
        </row>
        <row r="7434">
          <cell r="D7434" t="str">
            <v>NORTH SHOPPING</v>
          </cell>
          <cell r="E7434">
            <v>44439</v>
          </cell>
          <cell r="J7434">
            <v>344.82</v>
          </cell>
          <cell r="K7434">
            <v>173.46</v>
          </cell>
          <cell r="M7434">
            <v>821.87999999999988</v>
          </cell>
        </row>
        <row r="7435">
          <cell r="D7435" t="str">
            <v>NORTH SHOPPING</v>
          </cell>
          <cell r="E7435">
            <v>44439</v>
          </cell>
          <cell r="J7435">
            <v>240</v>
          </cell>
          <cell r="K7435">
            <v>134.67000000000002</v>
          </cell>
          <cell r="M7435">
            <v>618.29999999999995</v>
          </cell>
        </row>
        <row r="7436">
          <cell r="D7436" t="str">
            <v>NORTH SHOPPING</v>
          </cell>
          <cell r="E7436">
            <v>44439</v>
          </cell>
          <cell r="J7436">
            <v>275</v>
          </cell>
          <cell r="K7436">
            <v>144.5</v>
          </cell>
          <cell r="M7436">
            <v>660.90000000000009</v>
          </cell>
        </row>
        <row r="7437">
          <cell r="D7437" t="str">
            <v>NORTH SHOPPING</v>
          </cell>
          <cell r="E7437">
            <v>44439</v>
          </cell>
          <cell r="J7437">
            <v>345</v>
          </cell>
          <cell r="K7437">
            <v>125.91</v>
          </cell>
          <cell r="M7437">
            <v>699.5</v>
          </cell>
        </row>
        <row r="7438">
          <cell r="D7438" t="str">
            <v>NORTH SHOPPING</v>
          </cell>
          <cell r="E7438">
            <v>44439</v>
          </cell>
          <cell r="J7438">
            <v>113.8</v>
          </cell>
          <cell r="K7438">
            <v>124.14</v>
          </cell>
          <cell r="M7438">
            <v>459.8</v>
          </cell>
        </row>
        <row r="7439">
          <cell r="D7439" t="str">
            <v>NORTH SHOPPING</v>
          </cell>
          <cell r="E7439">
            <v>44439</v>
          </cell>
          <cell r="J7439">
            <v>200.70000000000002</v>
          </cell>
          <cell r="K7439">
            <v>89.85</v>
          </cell>
          <cell r="M7439">
            <v>498.48</v>
          </cell>
        </row>
        <row r="7440">
          <cell r="D7440" t="str">
            <v>NORTH SHOPPING</v>
          </cell>
          <cell r="E7440">
            <v>44439</v>
          </cell>
          <cell r="J7440">
            <v>203</v>
          </cell>
          <cell r="K7440">
            <v>91.721199999999996</v>
          </cell>
          <cell r="M7440">
            <v>500.83</v>
          </cell>
        </row>
        <row r="7441">
          <cell r="D7441" t="str">
            <v>NORTH SHOPPING</v>
          </cell>
          <cell r="E7441">
            <v>44439</v>
          </cell>
          <cell r="J7441">
            <v>200.70000000000002</v>
          </cell>
          <cell r="K7441">
            <v>86.94</v>
          </cell>
          <cell r="M7441">
            <v>480.59999999999997</v>
          </cell>
        </row>
        <row r="7442">
          <cell r="D7442" t="str">
            <v>NORTH SHOPPING</v>
          </cell>
          <cell r="E7442">
            <v>44439</v>
          </cell>
          <cell r="J7442">
            <v>145.80000000000001</v>
          </cell>
          <cell r="K7442">
            <v>45</v>
          </cell>
          <cell r="M7442">
            <v>374.9</v>
          </cell>
        </row>
        <row r="7443">
          <cell r="D7443" t="str">
            <v>NORTH SHOPPING</v>
          </cell>
          <cell r="E7443">
            <v>44439</v>
          </cell>
          <cell r="J7443">
            <v>349.5</v>
          </cell>
          <cell r="K7443">
            <v>145.72</v>
          </cell>
          <cell r="M7443">
            <v>666.15</v>
          </cell>
        </row>
        <row r="7444">
          <cell r="D7444" t="str">
            <v>NORTH SHOPPING</v>
          </cell>
          <cell r="E7444">
            <v>44439</v>
          </cell>
          <cell r="J7444">
            <v>131.6</v>
          </cell>
          <cell r="K7444">
            <v>67.429599999999994</v>
          </cell>
          <cell r="M7444">
            <v>368.76</v>
          </cell>
        </row>
        <row r="7445">
          <cell r="D7445" t="str">
            <v>NORTH SHOPPING</v>
          </cell>
          <cell r="E7445">
            <v>44439</v>
          </cell>
          <cell r="J7445">
            <v>330</v>
          </cell>
          <cell r="K7445">
            <v>109.77000000000001</v>
          </cell>
          <cell r="M7445">
            <v>607.75</v>
          </cell>
        </row>
        <row r="7446">
          <cell r="D7446" t="str">
            <v>NORTH SHOPPING</v>
          </cell>
          <cell r="E7446">
            <v>44439</v>
          </cell>
          <cell r="J7446">
            <v>117.5</v>
          </cell>
          <cell r="K7446">
            <v>61.28</v>
          </cell>
          <cell r="M7446">
            <v>337</v>
          </cell>
        </row>
        <row r="7447">
          <cell r="D7447" t="str">
            <v>NORTH SHOPPING</v>
          </cell>
          <cell r="E7447">
            <v>44439</v>
          </cell>
          <cell r="J7447">
            <v>149.69999999999999</v>
          </cell>
          <cell r="K7447">
            <v>64.700100000000006</v>
          </cell>
          <cell r="M7447">
            <v>358.65</v>
          </cell>
        </row>
        <row r="7448">
          <cell r="D7448" t="str">
            <v>NORTH SHOPPING</v>
          </cell>
          <cell r="E7448">
            <v>44439</v>
          </cell>
          <cell r="J7448">
            <v>172.68</v>
          </cell>
          <cell r="K7448">
            <v>69.939900000000009</v>
          </cell>
          <cell r="M7448">
            <v>384.68999999999994</v>
          </cell>
        </row>
        <row r="7449">
          <cell r="D7449" t="str">
            <v>NORTH SHOPPING</v>
          </cell>
          <cell r="E7449">
            <v>44439</v>
          </cell>
          <cell r="J7449">
            <v>185.7</v>
          </cell>
          <cell r="K7449">
            <v>70.299899999999994</v>
          </cell>
          <cell r="M7449">
            <v>389.37</v>
          </cell>
        </row>
        <row r="7450">
          <cell r="D7450" t="str">
            <v>NORTH SHOPPING</v>
          </cell>
          <cell r="E7450">
            <v>44439</v>
          </cell>
          <cell r="J7450">
            <v>150</v>
          </cell>
          <cell r="K7450">
            <v>61.940100000000001</v>
          </cell>
          <cell r="M7450">
            <v>341.82</v>
          </cell>
        </row>
        <row r="7451">
          <cell r="D7451" t="str">
            <v>NORTH SHOPPING</v>
          </cell>
          <cell r="E7451">
            <v>44439</v>
          </cell>
          <cell r="J7451">
            <v>69.900000000000006</v>
          </cell>
          <cell r="K7451">
            <v>43.18</v>
          </cell>
          <cell r="M7451">
            <v>239.9</v>
          </cell>
        </row>
        <row r="7452">
          <cell r="D7452" t="str">
            <v>NORTH SHOPPING</v>
          </cell>
          <cell r="E7452">
            <v>44439</v>
          </cell>
          <cell r="J7452">
            <v>115.8</v>
          </cell>
          <cell r="K7452">
            <v>52.16</v>
          </cell>
          <cell r="M7452">
            <v>289.8</v>
          </cell>
        </row>
        <row r="7453">
          <cell r="D7453" t="str">
            <v>NORTH SHOPPING</v>
          </cell>
          <cell r="E7453">
            <v>44439</v>
          </cell>
          <cell r="J7453">
            <v>170.64</v>
          </cell>
          <cell r="K7453">
            <v>107.89</v>
          </cell>
          <cell r="M7453">
            <v>399.6</v>
          </cell>
        </row>
        <row r="7454">
          <cell r="D7454" t="str">
            <v>NORTH SHOPPING</v>
          </cell>
          <cell r="E7454">
            <v>44439</v>
          </cell>
          <cell r="J7454">
            <v>759</v>
          </cell>
          <cell r="K7454">
            <v>193.37010000000001</v>
          </cell>
          <cell r="M7454">
            <v>1071.95</v>
          </cell>
        </row>
        <row r="7455">
          <cell r="D7455" t="str">
            <v>NORTH SHOPPING</v>
          </cell>
          <cell r="E7455">
            <v>44439</v>
          </cell>
          <cell r="J7455">
            <v>49.9</v>
          </cell>
          <cell r="K7455">
            <v>35.979999999999997</v>
          </cell>
          <cell r="M7455">
            <v>199.9</v>
          </cell>
        </row>
        <row r="7456">
          <cell r="D7456" t="str">
            <v>NORTH SHOPPING</v>
          </cell>
          <cell r="E7456">
            <v>44439</v>
          </cell>
          <cell r="J7456">
            <v>42.68</v>
          </cell>
          <cell r="K7456">
            <v>34.22</v>
          </cell>
          <cell r="M7456">
            <v>189.1</v>
          </cell>
        </row>
        <row r="7457">
          <cell r="D7457" t="str">
            <v>NORTH SHOPPING</v>
          </cell>
          <cell r="E7457">
            <v>44439</v>
          </cell>
          <cell r="J7457">
            <v>110</v>
          </cell>
          <cell r="K7457">
            <v>48.26</v>
          </cell>
          <cell r="M7457">
            <v>267.08</v>
          </cell>
        </row>
        <row r="7458">
          <cell r="D7458" t="str">
            <v>NORTH SHOPPING</v>
          </cell>
          <cell r="E7458">
            <v>44439</v>
          </cell>
          <cell r="J7458">
            <v>110</v>
          </cell>
          <cell r="K7458">
            <v>47.84</v>
          </cell>
          <cell r="M7458">
            <v>265.82</v>
          </cell>
        </row>
        <row r="7459">
          <cell r="D7459" t="str">
            <v>NORTH SHOPPING</v>
          </cell>
          <cell r="E7459">
            <v>44439</v>
          </cell>
          <cell r="J7459">
            <v>90.82</v>
          </cell>
          <cell r="K7459">
            <v>43.16</v>
          </cell>
          <cell r="M7459">
            <v>239.8</v>
          </cell>
        </row>
        <row r="7460">
          <cell r="D7460" t="str">
            <v>NORTH SHOPPING</v>
          </cell>
          <cell r="E7460">
            <v>44439</v>
          </cell>
          <cell r="J7460">
            <v>99.9</v>
          </cell>
          <cell r="K7460">
            <v>44.42</v>
          </cell>
          <cell r="M7460">
            <v>246.82</v>
          </cell>
        </row>
        <row r="7461">
          <cell r="D7461" t="str">
            <v>NORTH SHOPPING</v>
          </cell>
          <cell r="E7461">
            <v>44439</v>
          </cell>
          <cell r="J7461">
            <v>60</v>
          </cell>
          <cell r="K7461">
            <v>89.96</v>
          </cell>
          <cell r="M7461">
            <v>249.9</v>
          </cell>
        </row>
        <row r="7462">
          <cell r="D7462" t="str">
            <v>NORTH SHOPPING</v>
          </cell>
          <cell r="E7462">
            <v>44439</v>
          </cell>
          <cell r="J7462">
            <v>89.8</v>
          </cell>
          <cell r="K7462">
            <v>41.53</v>
          </cell>
          <cell r="M7462">
            <v>230</v>
          </cell>
        </row>
        <row r="7463">
          <cell r="D7463" t="str">
            <v>NORTH SHOPPING</v>
          </cell>
          <cell r="E7463">
            <v>44439</v>
          </cell>
          <cell r="J7463">
            <v>74.699999999999989</v>
          </cell>
          <cell r="K7463">
            <v>37.74</v>
          </cell>
          <cell r="M7463">
            <v>209.70000000000002</v>
          </cell>
        </row>
        <row r="7464">
          <cell r="D7464" t="str">
            <v>NORTH SHOPPING</v>
          </cell>
          <cell r="E7464">
            <v>44439</v>
          </cell>
          <cell r="J7464">
            <v>215.70000000000002</v>
          </cell>
          <cell r="K7464">
            <v>67.5</v>
          </cell>
          <cell r="M7464">
            <v>375</v>
          </cell>
        </row>
        <row r="7465">
          <cell r="D7465" t="str">
            <v>NORTH SHOPPING</v>
          </cell>
          <cell r="E7465">
            <v>44439</v>
          </cell>
          <cell r="J7465">
            <v>68.949999999999989</v>
          </cell>
          <cell r="K7465">
            <v>35.049999999999997</v>
          </cell>
          <cell r="M7465">
            <v>194.7</v>
          </cell>
        </row>
        <row r="7466">
          <cell r="D7466" t="str">
            <v>NORTH SHOPPING</v>
          </cell>
          <cell r="E7466">
            <v>44439</v>
          </cell>
          <cell r="J7466">
            <v>109</v>
          </cell>
          <cell r="K7466">
            <v>43.16</v>
          </cell>
          <cell r="M7466">
            <v>239.8</v>
          </cell>
        </row>
        <row r="7467">
          <cell r="D7467" t="str">
            <v>NORTH SHOPPING</v>
          </cell>
          <cell r="E7467">
            <v>44439</v>
          </cell>
          <cell r="J7467">
            <v>98.7</v>
          </cell>
          <cell r="K7467">
            <v>41.239800000000002</v>
          </cell>
          <cell r="M7467">
            <v>226.58999999999997</v>
          </cell>
        </row>
        <row r="7468">
          <cell r="D7468" t="str">
            <v>NORTH SHOPPING</v>
          </cell>
          <cell r="E7468">
            <v>44439</v>
          </cell>
          <cell r="J7468">
            <v>77.599999999999994</v>
          </cell>
          <cell r="K7468">
            <v>35.92</v>
          </cell>
          <cell r="M7468">
            <v>199.6</v>
          </cell>
        </row>
        <row r="7469">
          <cell r="D7469" t="str">
            <v>NORTH SHOPPING</v>
          </cell>
          <cell r="E7469">
            <v>44439</v>
          </cell>
          <cell r="J7469">
            <v>119.8</v>
          </cell>
          <cell r="K7469">
            <v>77.7</v>
          </cell>
          <cell r="M7469">
            <v>281.82</v>
          </cell>
        </row>
        <row r="7470">
          <cell r="D7470" t="str">
            <v>NORTH SHOPPING</v>
          </cell>
          <cell r="E7470">
            <v>44439</v>
          </cell>
          <cell r="J7470">
            <v>50</v>
          </cell>
          <cell r="K7470">
            <v>82.46</v>
          </cell>
          <cell r="M7470">
            <v>216.08</v>
          </cell>
        </row>
        <row r="7471">
          <cell r="D7471" t="str">
            <v>NORTH SHOPPING</v>
          </cell>
          <cell r="E7471">
            <v>44439</v>
          </cell>
          <cell r="J7471">
            <v>81.52</v>
          </cell>
          <cell r="K7471">
            <v>35.96</v>
          </cell>
          <cell r="M7471">
            <v>199.8</v>
          </cell>
        </row>
        <row r="7472">
          <cell r="D7472" t="str">
            <v>NORTH SHOPPING</v>
          </cell>
          <cell r="E7472">
            <v>44439</v>
          </cell>
          <cell r="J7472">
            <v>89.699999999999989</v>
          </cell>
          <cell r="K7472">
            <v>37.74</v>
          </cell>
          <cell r="M7472">
            <v>209.70000000000002</v>
          </cell>
        </row>
        <row r="7473">
          <cell r="D7473" t="str">
            <v>NORTH SHOPPING</v>
          </cell>
          <cell r="E7473">
            <v>44439</v>
          </cell>
          <cell r="J7473">
            <v>77.599999999999994</v>
          </cell>
          <cell r="K7473">
            <v>34.1</v>
          </cell>
          <cell r="M7473">
            <v>188.24</v>
          </cell>
        </row>
        <row r="7474">
          <cell r="D7474" t="str">
            <v>NORTH SHOPPING</v>
          </cell>
          <cell r="E7474">
            <v>44439</v>
          </cell>
          <cell r="J7474">
            <v>113.8</v>
          </cell>
          <cell r="K7474">
            <v>70.14</v>
          </cell>
          <cell r="M7474">
            <v>259.8</v>
          </cell>
        </row>
        <row r="7475">
          <cell r="D7475" t="str">
            <v>NORTH SHOPPING</v>
          </cell>
          <cell r="E7475">
            <v>44439</v>
          </cell>
          <cell r="J7475">
            <v>79.8</v>
          </cell>
          <cell r="K7475">
            <v>34.22</v>
          </cell>
          <cell r="M7475">
            <v>189.1</v>
          </cell>
        </row>
        <row r="7476">
          <cell r="D7476" t="str">
            <v>NORTH SHOPPING</v>
          </cell>
          <cell r="E7476">
            <v>44439</v>
          </cell>
          <cell r="J7476">
            <v>92</v>
          </cell>
          <cell r="K7476">
            <v>37.64</v>
          </cell>
          <cell r="M7476">
            <v>204.48</v>
          </cell>
        </row>
        <row r="7477">
          <cell r="D7477" t="str">
            <v>NORTH SHOPPING</v>
          </cell>
          <cell r="E7477">
            <v>44439</v>
          </cell>
          <cell r="J7477">
            <v>89.8</v>
          </cell>
          <cell r="K7477">
            <v>35.96</v>
          </cell>
          <cell r="M7477">
            <v>199.8</v>
          </cell>
        </row>
        <row r="7478">
          <cell r="D7478" t="str">
            <v>NORTH SHOPPING</v>
          </cell>
          <cell r="E7478">
            <v>44439</v>
          </cell>
          <cell r="J7478">
            <v>89.8</v>
          </cell>
          <cell r="K7478">
            <v>35.96</v>
          </cell>
          <cell r="M7478">
            <v>199.8</v>
          </cell>
        </row>
        <row r="7479">
          <cell r="D7479" t="str">
            <v>NORTH SHOPPING</v>
          </cell>
          <cell r="E7479">
            <v>44439</v>
          </cell>
          <cell r="J7479">
            <v>75.900000000000006</v>
          </cell>
          <cell r="K7479">
            <v>32.380000000000003</v>
          </cell>
          <cell r="M7479">
            <v>179.9</v>
          </cell>
        </row>
        <row r="7480">
          <cell r="D7480" t="str">
            <v>NORTH SHOPPING</v>
          </cell>
          <cell r="E7480">
            <v>44439</v>
          </cell>
          <cell r="J7480">
            <v>59.9</v>
          </cell>
          <cell r="K7480">
            <v>28.78</v>
          </cell>
          <cell r="M7480">
            <v>159.9</v>
          </cell>
        </row>
        <row r="7481">
          <cell r="D7481" t="str">
            <v>NORTH SHOPPING</v>
          </cell>
          <cell r="E7481">
            <v>44439</v>
          </cell>
          <cell r="J7481">
            <v>65</v>
          </cell>
          <cell r="K7481">
            <v>86.55</v>
          </cell>
          <cell r="M7481">
            <v>220.92</v>
          </cell>
        </row>
        <row r="7482">
          <cell r="D7482" t="str">
            <v>NORTH SHOPPING</v>
          </cell>
          <cell r="E7482">
            <v>44439</v>
          </cell>
          <cell r="J7482">
            <v>95.6</v>
          </cell>
          <cell r="K7482">
            <v>35.93</v>
          </cell>
          <cell r="M7482">
            <v>199.6</v>
          </cell>
        </row>
        <row r="7483">
          <cell r="D7483" t="str">
            <v>NORTH SHOPPING</v>
          </cell>
          <cell r="E7483">
            <v>44439</v>
          </cell>
          <cell r="J7483">
            <v>55.1</v>
          </cell>
          <cell r="K7483">
            <v>26.98</v>
          </cell>
          <cell r="M7483">
            <v>149.9</v>
          </cell>
        </row>
        <row r="7484">
          <cell r="D7484" t="str">
            <v>NORTH SHOPPING</v>
          </cell>
          <cell r="E7484">
            <v>44439</v>
          </cell>
          <cell r="J7484">
            <v>119.9</v>
          </cell>
          <cell r="K7484">
            <v>41.17</v>
          </cell>
          <cell r="M7484">
            <v>228.71</v>
          </cell>
        </row>
        <row r="7485">
          <cell r="D7485" t="str">
            <v>NORTH SHOPPING</v>
          </cell>
          <cell r="E7485">
            <v>44439</v>
          </cell>
          <cell r="J7485">
            <v>79.8</v>
          </cell>
          <cell r="K7485">
            <v>32.36</v>
          </cell>
          <cell r="M7485">
            <v>179.8</v>
          </cell>
        </row>
        <row r="7486">
          <cell r="D7486" t="str">
            <v>NORTH SHOPPING</v>
          </cell>
          <cell r="E7486">
            <v>44439</v>
          </cell>
          <cell r="J7486">
            <v>79.8</v>
          </cell>
          <cell r="K7486">
            <v>32.36</v>
          </cell>
          <cell r="M7486">
            <v>179.8</v>
          </cell>
        </row>
        <row r="7487">
          <cell r="D7487" t="str">
            <v>NORTH SHOPPING</v>
          </cell>
          <cell r="E7487">
            <v>44439</v>
          </cell>
          <cell r="J7487">
            <v>63.8</v>
          </cell>
          <cell r="K7487">
            <v>28.76</v>
          </cell>
          <cell r="M7487">
            <v>159.80000000000001</v>
          </cell>
        </row>
        <row r="7488">
          <cell r="D7488" t="str">
            <v>NORTH SHOPPING</v>
          </cell>
          <cell r="E7488">
            <v>44439</v>
          </cell>
          <cell r="J7488">
            <v>64</v>
          </cell>
          <cell r="K7488">
            <v>28.72</v>
          </cell>
          <cell r="M7488">
            <v>159.6</v>
          </cell>
        </row>
        <row r="7489">
          <cell r="D7489" t="str">
            <v>NORTH SHOPPING</v>
          </cell>
          <cell r="E7489">
            <v>44439</v>
          </cell>
          <cell r="J7489">
            <v>71.8</v>
          </cell>
          <cell r="K7489">
            <v>30.42</v>
          </cell>
          <cell r="M7489">
            <v>169</v>
          </cell>
        </row>
        <row r="7490">
          <cell r="D7490" t="str">
            <v>NORTH SHOPPING</v>
          </cell>
          <cell r="E7490">
            <v>44439</v>
          </cell>
          <cell r="J7490">
            <v>57</v>
          </cell>
          <cell r="K7490">
            <v>26.98</v>
          </cell>
          <cell r="M7490">
            <v>149.9</v>
          </cell>
        </row>
        <row r="7491">
          <cell r="D7491" t="str">
            <v>NORTH SHOPPING</v>
          </cell>
          <cell r="E7491">
            <v>44439</v>
          </cell>
          <cell r="J7491">
            <v>85.8</v>
          </cell>
          <cell r="K7491">
            <v>33.270000000000003</v>
          </cell>
          <cell r="M7491">
            <v>184.82</v>
          </cell>
        </row>
        <row r="7492">
          <cell r="D7492" t="str">
            <v>NORTH SHOPPING</v>
          </cell>
          <cell r="E7492">
            <v>44439</v>
          </cell>
          <cell r="J7492">
            <v>57.7</v>
          </cell>
          <cell r="K7492">
            <v>27.09</v>
          </cell>
          <cell r="M7492">
            <v>150.5</v>
          </cell>
        </row>
        <row r="7493">
          <cell r="D7493" t="str">
            <v>NORTH SHOPPING</v>
          </cell>
          <cell r="E7493">
            <v>44439</v>
          </cell>
          <cell r="J7493">
            <v>57.7</v>
          </cell>
          <cell r="K7493">
            <v>27.09</v>
          </cell>
          <cell r="M7493">
            <v>150.5</v>
          </cell>
        </row>
        <row r="7494">
          <cell r="D7494" t="str">
            <v>NORTH SHOPPING</v>
          </cell>
          <cell r="E7494">
            <v>44439</v>
          </cell>
          <cell r="J7494">
            <v>57.86</v>
          </cell>
          <cell r="K7494">
            <v>26.98</v>
          </cell>
          <cell r="M7494">
            <v>149.9</v>
          </cell>
        </row>
        <row r="7495">
          <cell r="D7495" t="str">
            <v>NORTH SHOPPING</v>
          </cell>
          <cell r="E7495">
            <v>44439</v>
          </cell>
          <cell r="J7495">
            <v>58.199999999999996</v>
          </cell>
          <cell r="K7495">
            <v>26.94</v>
          </cell>
          <cell r="M7495">
            <v>149.69999999999999</v>
          </cell>
        </row>
        <row r="7496">
          <cell r="D7496" t="str">
            <v>NORTH SHOPPING</v>
          </cell>
          <cell r="E7496">
            <v>44439</v>
          </cell>
          <cell r="J7496">
            <v>67.900000000000006</v>
          </cell>
          <cell r="K7496">
            <v>28.78</v>
          </cell>
          <cell r="M7496">
            <v>159.9</v>
          </cell>
        </row>
        <row r="7497">
          <cell r="D7497" t="str">
            <v>NORTH SHOPPING</v>
          </cell>
          <cell r="E7497">
            <v>44439</v>
          </cell>
          <cell r="J7497">
            <v>59.9</v>
          </cell>
          <cell r="K7497">
            <v>26.98</v>
          </cell>
          <cell r="M7497">
            <v>149.9</v>
          </cell>
        </row>
        <row r="7498">
          <cell r="D7498" t="str">
            <v>NORTH SHOPPING</v>
          </cell>
          <cell r="E7498">
            <v>44439</v>
          </cell>
          <cell r="J7498">
            <v>114</v>
          </cell>
          <cell r="K7498">
            <v>39.309599999999996</v>
          </cell>
          <cell r="M7498">
            <v>216</v>
          </cell>
        </row>
        <row r="7499">
          <cell r="D7499" t="str">
            <v>NORTH SHOPPING</v>
          </cell>
          <cell r="E7499">
            <v>44439</v>
          </cell>
          <cell r="J7499">
            <v>60</v>
          </cell>
          <cell r="K7499">
            <v>81.83</v>
          </cell>
          <cell r="M7499">
            <v>203.61</v>
          </cell>
        </row>
        <row r="7500">
          <cell r="D7500" t="str">
            <v>NORTH SHOPPING</v>
          </cell>
          <cell r="E7500">
            <v>44439</v>
          </cell>
          <cell r="J7500">
            <v>129.80000000000001</v>
          </cell>
          <cell r="K7500">
            <v>72.52</v>
          </cell>
          <cell r="M7500">
            <v>263</v>
          </cell>
        </row>
        <row r="7501">
          <cell r="D7501" t="str">
            <v>NORTH SHOPPING</v>
          </cell>
          <cell r="E7501">
            <v>44439</v>
          </cell>
          <cell r="J7501">
            <v>55</v>
          </cell>
          <cell r="K7501">
            <v>25.18</v>
          </cell>
          <cell r="M7501">
            <v>139.9</v>
          </cell>
        </row>
        <row r="7502">
          <cell r="D7502" t="str">
            <v>NORTH SHOPPING</v>
          </cell>
          <cell r="E7502">
            <v>44439</v>
          </cell>
          <cell r="J7502">
            <v>75</v>
          </cell>
          <cell r="K7502">
            <v>30.18</v>
          </cell>
          <cell r="M7502">
            <v>164.7</v>
          </cell>
        </row>
        <row r="7503">
          <cell r="D7503" t="str">
            <v>NORTH SHOPPING</v>
          </cell>
          <cell r="E7503">
            <v>44439</v>
          </cell>
          <cell r="J7503">
            <v>64.900000000000006</v>
          </cell>
          <cell r="K7503">
            <v>26.98</v>
          </cell>
          <cell r="M7503">
            <v>149.9</v>
          </cell>
        </row>
        <row r="7504">
          <cell r="D7504" t="str">
            <v>NORTH SHOPPING</v>
          </cell>
          <cell r="E7504">
            <v>44439</v>
          </cell>
          <cell r="J7504">
            <v>56.9</v>
          </cell>
          <cell r="K7504">
            <v>25.18</v>
          </cell>
          <cell r="M7504">
            <v>139.9</v>
          </cell>
        </row>
        <row r="7505">
          <cell r="D7505" t="str">
            <v>NORTH SHOPPING</v>
          </cell>
          <cell r="E7505">
            <v>44439</v>
          </cell>
          <cell r="J7505">
            <v>56.9</v>
          </cell>
          <cell r="K7505">
            <v>25.18</v>
          </cell>
          <cell r="M7505">
            <v>139.9</v>
          </cell>
        </row>
        <row r="7506">
          <cell r="D7506" t="str">
            <v>NORTH SHOPPING</v>
          </cell>
          <cell r="E7506">
            <v>44439</v>
          </cell>
          <cell r="J7506">
            <v>64.900000000000006</v>
          </cell>
          <cell r="K7506">
            <v>26.91</v>
          </cell>
          <cell r="M7506">
            <v>149.51</v>
          </cell>
        </row>
        <row r="7507">
          <cell r="D7507" t="str">
            <v>NORTH SHOPPING</v>
          </cell>
          <cell r="E7507">
            <v>44439</v>
          </cell>
          <cell r="J7507">
            <v>56.05</v>
          </cell>
          <cell r="K7507">
            <v>25.12</v>
          </cell>
          <cell r="M7507">
            <v>138.79</v>
          </cell>
        </row>
        <row r="7508">
          <cell r="D7508" t="str">
            <v>NORTH SHOPPING</v>
          </cell>
          <cell r="E7508">
            <v>44439</v>
          </cell>
          <cell r="J7508">
            <v>40.880000000000003</v>
          </cell>
          <cell r="K7508">
            <v>21.56</v>
          </cell>
          <cell r="M7508">
            <v>119.8</v>
          </cell>
        </row>
        <row r="7509">
          <cell r="D7509" t="str">
            <v>NORTH SHOPPING</v>
          </cell>
          <cell r="E7509">
            <v>44439</v>
          </cell>
          <cell r="J7509">
            <v>99.8</v>
          </cell>
          <cell r="K7509">
            <v>35.61</v>
          </cell>
          <cell r="M7509">
            <v>192.6</v>
          </cell>
        </row>
        <row r="7510">
          <cell r="D7510" t="str">
            <v>NORTH SHOPPING</v>
          </cell>
          <cell r="E7510">
            <v>44439</v>
          </cell>
          <cell r="J7510">
            <v>110</v>
          </cell>
          <cell r="K7510">
            <v>37.29</v>
          </cell>
          <cell r="M7510">
            <v>204.34</v>
          </cell>
        </row>
        <row r="7511">
          <cell r="D7511" t="str">
            <v>NORTH SHOPPING</v>
          </cell>
          <cell r="E7511">
            <v>44439</v>
          </cell>
          <cell r="J7511">
            <v>70</v>
          </cell>
          <cell r="K7511">
            <v>47.63</v>
          </cell>
          <cell r="M7511">
            <v>174.44</v>
          </cell>
        </row>
        <row r="7512">
          <cell r="D7512" t="str">
            <v>NORTH SHOPPING</v>
          </cell>
          <cell r="E7512">
            <v>44439</v>
          </cell>
          <cell r="J7512">
            <v>57.94</v>
          </cell>
          <cell r="K7512">
            <v>25.18</v>
          </cell>
          <cell r="M7512">
            <v>139.9</v>
          </cell>
        </row>
        <row r="7513">
          <cell r="D7513" t="str">
            <v>NORTH SHOPPING</v>
          </cell>
          <cell r="E7513">
            <v>44439</v>
          </cell>
          <cell r="J7513">
            <v>58</v>
          </cell>
          <cell r="K7513">
            <v>25.16</v>
          </cell>
          <cell r="M7513">
            <v>139.80000000000001</v>
          </cell>
        </row>
        <row r="7514">
          <cell r="D7514" t="str">
            <v>NORTH SHOPPING</v>
          </cell>
          <cell r="E7514">
            <v>44439</v>
          </cell>
          <cell r="J7514">
            <v>49.9</v>
          </cell>
          <cell r="K7514">
            <v>23.34</v>
          </cell>
          <cell r="M7514">
            <v>128.85</v>
          </cell>
        </row>
        <row r="7515">
          <cell r="D7515" t="str">
            <v>NORTH SHOPPING</v>
          </cell>
          <cell r="E7515">
            <v>44439</v>
          </cell>
          <cell r="J7515">
            <v>35.6</v>
          </cell>
          <cell r="K7515">
            <v>20.04</v>
          </cell>
          <cell r="M7515">
            <v>111.2</v>
          </cell>
        </row>
        <row r="7516">
          <cell r="D7516" t="str">
            <v>NORTH SHOPPING</v>
          </cell>
          <cell r="E7516">
            <v>44439</v>
          </cell>
          <cell r="J7516">
            <v>59.9</v>
          </cell>
          <cell r="K7516">
            <v>25.18</v>
          </cell>
          <cell r="M7516">
            <v>139.9</v>
          </cell>
        </row>
        <row r="7517">
          <cell r="D7517" t="str">
            <v>NORTH SHOPPING</v>
          </cell>
          <cell r="E7517">
            <v>44439</v>
          </cell>
          <cell r="J7517">
            <v>61.1</v>
          </cell>
          <cell r="K7517">
            <v>25.61</v>
          </cell>
          <cell r="M7517">
            <v>140.79</v>
          </cell>
        </row>
        <row r="7518">
          <cell r="D7518" t="str">
            <v>NORTH SHOPPING</v>
          </cell>
          <cell r="E7518">
            <v>44439</v>
          </cell>
          <cell r="J7518">
            <v>64.900000000000006</v>
          </cell>
          <cell r="K7518">
            <v>25.9</v>
          </cell>
          <cell r="M7518">
            <v>143.91</v>
          </cell>
        </row>
        <row r="7519">
          <cell r="D7519" t="str">
            <v>NORTH SHOPPING</v>
          </cell>
          <cell r="E7519">
            <v>44439</v>
          </cell>
          <cell r="J7519">
            <v>61.9</v>
          </cell>
          <cell r="K7519">
            <v>25.18</v>
          </cell>
          <cell r="M7519">
            <v>139.9</v>
          </cell>
        </row>
        <row r="7520">
          <cell r="D7520" t="str">
            <v>NORTH SHOPPING</v>
          </cell>
          <cell r="E7520">
            <v>44439</v>
          </cell>
          <cell r="J7520">
            <v>39.799999999999997</v>
          </cell>
          <cell r="K7520">
            <v>20.27</v>
          </cell>
          <cell r="M7520">
            <v>112.6</v>
          </cell>
        </row>
        <row r="7521">
          <cell r="D7521" t="str">
            <v>NORTH SHOPPING</v>
          </cell>
          <cell r="E7521">
            <v>44439</v>
          </cell>
          <cell r="J7521">
            <v>62.9</v>
          </cell>
          <cell r="K7521">
            <v>25.18</v>
          </cell>
          <cell r="M7521">
            <v>139.9</v>
          </cell>
        </row>
        <row r="7522">
          <cell r="D7522" t="str">
            <v>NORTH SHOPPING</v>
          </cell>
          <cell r="E7522">
            <v>44439</v>
          </cell>
          <cell r="J7522">
            <v>71.699999999999989</v>
          </cell>
          <cell r="K7522">
            <v>26.94</v>
          </cell>
          <cell r="M7522">
            <v>149.69999999999999</v>
          </cell>
        </row>
        <row r="7523">
          <cell r="D7523" t="str">
            <v>NORTH SHOPPING</v>
          </cell>
          <cell r="E7523">
            <v>44439</v>
          </cell>
          <cell r="J7523">
            <v>71.699999999999989</v>
          </cell>
          <cell r="K7523">
            <v>26.94</v>
          </cell>
          <cell r="M7523">
            <v>149.69999999999999</v>
          </cell>
        </row>
        <row r="7524">
          <cell r="D7524" t="str">
            <v>NORTH SHOPPING</v>
          </cell>
          <cell r="E7524">
            <v>44439</v>
          </cell>
          <cell r="J7524">
            <v>55.9</v>
          </cell>
          <cell r="K7524">
            <v>23.38</v>
          </cell>
          <cell r="M7524">
            <v>129.9</v>
          </cell>
        </row>
        <row r="7525">
          <cell r="D7525" t="str">
            <v>NORTH SHOPPING</v>
          </cell>
          <cell r="E7525">
            <v>44439</v>
          </cell>
          <cell r="J7525">
            <v>55</v>
          </cell>
          <cell r="K7525">
            <v>23.34</v>
          </cell>
          <cell r="M7525">
            <v>128.85</v>
          </cell>
        </row>
        <row r="7526">
          <cell r="D7526" t="str">
            <v>NORTH SHOPPING</v>
          </cell>
          <cell r="E7526">
            <v>44439</v>
          </cell>
          <cell r="J7526">
            <v>64.900000000000006</v>
          </cell>
          <cell r="K7526">
            <v>25.33</v>
          </cell>
          <cell r="M7526">
            <v>140.71</v>
          </cell>
        </row>
        <row r="7527">
          <cell r="D7527" t="str">
            <v>NORTH SHOPPING</v>
          </cell>
          <cell r="E7527">
            <v>44439</v>
          </cell>
          <cell r="J7527">
            <v>47.9</v>
          </cell>
          <cell r="K7527">
            <v>21.58</v>
          </cell>
          <cell r="M7527">
            <v>119.9</v>
          </cell>
        </row>
        <row r="7528">
          <cell r="D7528" t="str">
            <v>NORTH SHOPPING</v>
          </cell>
          <cell r="E7528">
            <v>44439</v>
          </cell>
          <cell r="J7528">
            <v>52.8</v>
          </cell>
          <cell r="K7528">
            <v>22.74</v>
          </cell>
          <cell r="M7528">
            <v>125.96</v>
          </cell>
        </row>
        <row r="7529">
          <cell r="D7529" t="str">
            <v>NORTH SHOPPING</v>
          </cell>
          <cell r="E7529">
            <v>44439</v>
          </cell>
          <cell r="J7529">
            <v>48.35</v>
          </cell>
          <cell r="K7529">
            <v>21.58</v>
          </cell>
          <cell r="M7529">
            <v>119.9</v>
          </cell>
        </row>
        <row r="7530">
          <cell r="D7530" t="str">
            <v>NORTH SHOPPING</v>
          </cell>
          <cell r="E7530">
            <v>44439</v>
          </cell>
          <cell r="J7530">
            <v>45</v>
          </cell>
          <cell r="K7530">
            <v>20.6799</v>
          </cell>
          <cell r="M7530">
            <v>114.89999999999999</v>
          </cell>
        </row>
        <row r="7531">
          <cell r="D7531" t="str">
            <v>NORTH SHOPPING</v>
          </cell>
          <cell r="E7531">
            <v>44439</v>
          </cell>
          <cell r="J7531">
            <v>53.9</v>
          </cell>
          <cell r="K7531">
            <v>22.88</v>
          </cell>
          <cell r="M7531">
            <v>125.84</v>
          </cell>
        </row>
        <row r="7532">
          <cell r="D7532" t="str">
            <v>NORTH SHOPPING</v>
          </cell>
          <cell r="E7532">
            <v>44439</v>
          </cell>
          <cell r="J7532">
            <v>49.199999999999996</v>
          </cell>
          <cell r="K7532">
            <v>21.54</v>
          </cell>
          <cell r="M7532">
            <v>119.69999999999999</v>
          </cell>
        </row>
        <row r="7533">
          <cell r="D7533" t="str">
            <v>NORTH SHOPPING</v>
          </cell>
          <cell r="E7533">
            <v>44439</v>
          </cell>
          <cell r="J7533">
            <v>49.9</v>
          </cell>
          <cell r="K7533">
            <v>21.58</v>
          </cell>
          <cell r="M7533">
            <v>119.9</v>
          </cell>
        </row>
        <row r="7534">
          <cell r="D7534" t="str">
            <v>NORTH SHOPPING</v>
          </cell>
          <cell r="E7534">
            <v>44439</v>
          </cell>
          <cell r="J7534">
            <v>49.9</v>
          </cell>
          <cell r="K7534">
            <v>21.58</v>
          </cell>
          <cell r="M7534">
            <v>119.9</v>
          </cell>
        </row>
        <row r="7535">
          <cell r="D7535" t="str">
            <v>NORTH SHOPPING</v>
          </cell>
          <cell r="E7535">
            <v>44439</v>
          </cell>
          <cell r="J7535">
            <v>50</v>
          </cell>
          <cell r="K7535">
            <v>21.58</v>
          </cell>
          <cell r="M7535">
            <v>119.9</v>
          </cell>
        </row>
        <row r="7536">
          <cell r="D7536" t="str">
            <v>NORTH SHOPPING</v>
          </cell>
          <cell r="E7536">
            <v>44439</v>
          </cell>
          <cell r="J7536">
            <v>55</v>
          </cell>
          <cell r="K7536">
            <v>22.66</v>
          </cell>
          <cell r="M7536">
            <v>125.91</v>
          </cell>
        </row>
        <row r="7537">
          <cell r="D7537" t="str">
            <v>NORTH SHOPPING</v>
          </cell>
          <cell r="E7537">
            <v>44439</v>
          </cell>
          <cell r="J7537">
            <v>26.099999999999998</v>
          </cell>
          <cell r="K7537">
            <v>16.200000000000003</v>
          </cell>
          <cell r="M7537">
            <v>89.97</v>
          </cell>
        </row>
        <row r="7538">
          <cell r="D7538" t="str">
            <v>NORTH SHOPPING</v>
          </cell>
          <cell r="E7538">
            <v>44439</v>
          </cell>
          <cell r="J7538">
            <v>109.8</v>
          </cell>
          <cell r="K7538">
            <v>35.659999999999997</v>
          </cell>
          <cell r="M7538">
            <v>192.94</v>
          </cell>
        </row>
        <row r="7539">
          <cell r="D7539" t="str">
            <v>NORTH SHOPPING</v>
          </cell>
          <cell r="E7539">
            <v>44439</v>
          </cell>
          <cell r="J7539">
            <v>60</v>
          </cell>
          <cell r="K7539">
            <v>23.38</v>
          </cell>
          <cell r="M7539">
            <v>129.9</v>
          </cell>
        </row>
        <row r="7540">
          <cell r="D7540" t="str">
            <v>NORTH SHOPPING</v>
          </cell>
          <cell r="E7540">
            <v>44439</v>
          </cell>
          <cell r="J7540">
            <v>63</v>
          </cell>
          <cell r="K7540">
            <v>24.36</v>
          </cell>
          <cell r="M7540">
            <v>133.65</v>
          </cell>
        </row>
        <row r="7541">
          <cell r="D7541" t="str">
            <v>NORTH SHOPPING</v>
          </cell>
          <cell r="E7541">
            <v>44439</v>
          </cell>
          <cell r="J7541">
            <v>35.700000000000003</v>
          </cell>
          <cell r="K7541">
            <v>17.98</v>
          </cell>
          <cell r="M7541">
            <v>99.9</v>
          </cell>
        </row>
        <row r="7542">
          <cell r="D7542" t="str">
            <v>NORTH SHOPPING</v>
          </cell>
          <cell r="E7542">
            <v>44439</v>
          </cell>
          <cell r="J7542">
            <v>48</v>
          </cell>
          <cell r="K7542">
            <v>20.620200000000001</v>
          </cell>
          <cell r="M7542">
            <v>114.60000000000001</v>
          </cell>
        </row>
        <row r="7543">
          <cell r="D7543" t="str">
            <v>NORTH SHOPPING</v>
          </cell>
          <cell r="E7543">
            <v>44439</v>
          </cell>
          <cell r="J7543">
            <v>64.900000000000006</v>
          </cell>
          <cell r="K7543">
            <v>24.28</v>
          </cell>
          <cell r="M7543">
            <v>134.91</v>
          </cell>
        </row>
        <row r="7544">
          <cell r="D7544" t="str">
            <v>NORTH SHOPPING</v>
          </cell>
          <cell r="E7544">
            <v>44439</v>
          </cell>
          <cell r="J7544">
            <v>56.9</v>
          </cell>
          <cell r="K7544">
            <v>22.5</v>
          </cell>
          <cell r="M7544">
            <v>125</v>
          </cell>
        </row>
        <row r="7545">
          <cell r="D7545" t="str">
            <v>NORTH SHOPPING</v>
          </cell>
          <cell r="E7545">
            <v>44439</v>
          </cell>
          <cell r="J7545">
            <v>56.9</v>
          </cell>
          <cell r="K7545">
            <v>22.5</v>
          </cell>
          <cell r="M7545">
            <v>125</v>
          </cell>
        </row>
        <row r="7546">
          <cell r="D7546" t="str">
            <v>NORTH SHOPPING</v>
          </cell>
          <cell r="E7546">
            <v>44439</v>
          </cell>
          <cell r="J7546">
            <v>56.9</v>
          </cell>
          <cell r="K7546">
            <v>22.5</v>
          </cell>
          <cell r="M7546">
            <v>125</v>
          </cell>
        </row>
        <row r="7547">
          <cell r="D7547" t="str">
            <v>NORTH SHOPPING</v>
          </cell>
          <cell r="E7547">
            <v>44439</v>
          </cell>
          <cell r="J7547">
            <v>41.37</v>
          </cell>
          <cell r="K7547">
            <v>18.84</v>
          </cell>
          <cell r="M7547">
            <v>104.69999999999999</v>
          </cell>
        </row>
        <row r="7548">
          <cell r="D7548" t="str">
            <v>NORTH SHOPPING</v>
          </cell>
          <cell r="E7548">
            <v>44439</v>
          </cell>
          <cell r="J7548">
            <v>29.55</v>
          </cell>
          <cell r="K7548">
            <v>16.18</v>
          </cell>
          <cell r="M7548">
            <v>89.9</v>
          </cell>
        </row>
        <row r="7549">
          <cell r="D7549" t="str">
            <v>NORTH SHOPPING</v>
          </cell>
          <cell r="E7549">
            <v>44439</v>
          </cell>
          <cell r="J7549">
            <v>37.9</v>
          </cell>
          <cell r="K7549">
            <v>17.98</v>
          </cell>
          <cell r="M7549">
            <v>99.9</v>
          </cell>
        </row>
        <row r="7550">
          <cell r="D7550" t="str">
            <v>NORTH SHOPPING</v>
          </cell>
          <cell r="E7550">
            <v>44439</v>
          </cell>
          <cell r="J7550">
            <v>44.97</v>
          </cell>
          <cell r="K7550">
            <v>19.200000000000003</v>
          </cell>
          <cell r="M7550">
            <v>105.06</v>
          </cell>
        </row>
        <row r="7551">
          <cell r="D7551" t="str">
            <v>NORTH SHOPPING</v>
          </cell>
          <cell r="E7551">
            <v>44439</v>
          </cell>
          <cell r="J7551">
            <v>52</v>
          </cell>
          <cell r="K7551">
            <v>20.27</v>
          </cell>
          <cell r="M7551">
            <v>112.6</v>
          </cell>
        </row>
        <row r="7552">
          <cell r="D7552" t="str">
            <v>NORTH SHOPPING</v>
          </cell>
          <cell r="E7552">
            <v>44439</v>
          </cell>
          <cell r="J7552">
            <v>42</v>
          </cell>
          <cell r="K7552">
            <v>17.98</v>
          </cell>
          <cell r="M7552">
            <v>99.9</v>
          </cell>
        </row>
        <row r="7553">
          <cell r="D7553" t="str">
            <v>NORTH SHOPPING</v>
          </cell>
          <cell r="E7553">
            <v>44439</v>
          </cell>
          <cell r="J7553">
            <v>42</v>
          </cell>
          <cell r="K7553">
            <v>17.98</v>
          </cell>
          <cell r="M7553">
            <v>99.9</v>
          </cell>
        </row>
        <row r="7554">
          <cell r="D7554" t="str">
            <v>NORTH SHOPPING</v>
          </cell>
          <cell r="E7554">
            <v>44439</v>
          </cell>
          <cell r="J7554">
            <v>74.900000000000006</v>
          </cell>
          <cell r="K7554">
            <v>25.18</v>
          </cell>
          <cell r="M7554">
            <v>139.9</v>
          </cell>
        </row>
        <row r="7555">
          <cell r="D7555" t="str">
            <v>NORTH SHOPPING</v>
          </cell>
          <cell r="E7555">
            <v>44439</v>
          </cell>
          <cell r="J7555">
            <v>40</v>
          </cell>
          <cell r="K7555">
            <v>17.48</v>
          </cell>
          <cell r="M7555">
            <v>97.100000000000009</v>
          </cell>
        </row>
        <row r="7556">
          <cell r="D7556" t="str">
            <v>NORTH SHOPPING</v>
          </cell>
          <cell r="E7556">
            <v>44439</v>
          </cell>
          <cell r="J7556">
            <v>26.4</v>
          </cell>
          <cell r="K7556">
            <v>14.36</v>
          </cell>
          <cell r="M7556">
            <v>79.8</v>
          </cell>
        </row>
        <row r="7557">
          <cell r="D7557" t="str">
            <v>NORTH SHOPPING</v>
          </cell>
          <cell r="E7557">
            <v>44439</v>
          </cell>
          <cell r="J7557">
            <v>42.9</v>
          </cell>
          <cell r="K7557">
            <v>17.98</v>
          </cell>
          <cell r="M7557">
            <v>99.9</v>
          </cell>
        </row>
        <row r="7558">
          <cell r="D7558" t="str">
            <v>NORTH SHOPPING</v>
          </cell>
          <cell r="E7558">
            <v>44439</v>
          </cell>
          <cell r="J7558">
            <v>50.4</v>
          </cell>
          <cell r="K7558">
            <v>19.88</v>
          </cell>
          <cell r="M7558">
            <v>109.2</v>
          </cell>
        </row>
        <row r="7559">
          <cell r="D7559" t="str">
            <v>NORTH SHOPPING</v>
          </cell>
          <cell r="E7559">
            <v>44439</v>
          </cell>
          <cell r="J7559">
            <v>207</v>
          </cell>
          <cell r="K7559">
            <v>53.94</v>
          </cell>
          <cell r="M7559">
            <v>299.70000000000005</v>
          </cell>
        </row>
        <row r="7560">
          <cell r="D7560" t="str">
            <v>NORTH SHOPPING</v>
          </cell>
          <cell r="E7560">
            <v>44439</v>
          </cell>
          <cell r="J7560">
            <v>18.899999999999999</v>
          </cell>
          <cell r="K7560">
            <v>12.58</v>
          </cell>
          <cell r="M7560">
            <v>69.900000000000006</v>
          </cell>
        </row>
        <row r="7561">
          <cell r="D7561" t="str">
            <v>NORTH SHOPPING</v>
          </cell>
          <cell r="E7561">
            <v>44439</v>
          </cell>
          <cell r="J7561">
            <v>51.21</v>
          </cell>
          <cell r="K7561">
            <v>20.23</v>
          </cell>
          <cell r="M7561">
            <v>109.64</v>
          </cell>
        </row>
        <row r="7562">
          <cell r="D7562" t="str">
            <v>NORTH SHOPPING</v>
          </cell>
          <cell r="E7562">
            <v>44439</v>
          </cell>
          <cell r="J7562">
            <v>44</v>
          </cell>
          <cell r="K7562">
            <v>17.98</v>
          </cell>
          <cell r="M7562">
            <v>99.9</v>
          </cell>
        </row>
        <row r="7563">
          <cell r="D7563" t="str">
            <v>NORTH SHOPPING</v>
          </cell>
          <cell r="E7563">
            <v>44439</v>
          </cell>
          <cell r="J7563">
            <v>35.9</v>
          </cell>
          <cell r="K7563">
            <v>16.18</v>
          </cell>
          <cell r="M7563">
            <v>89.9</v>
          </cell>
        </row>
        <row r="7564">
          <cell r="D7564" t="str">
            <v>NORTH SHOPPING</v>
          </cell>
          <cell r="E7564">
            <v>44439</v>
          </cell>
          <cell r="J7564">
            <v>44.9</v>
          </cell>
          <cell r="K7564">
            <v>17.98</v>
          </cell>
          <cell r="M7564">
            <v>99.9</v>
          </cell>
        </row>
        <row r="7565">
          <cell r="D7565" t="str">
            <v>NORTH SHOPPING</v>
          </cell>
          <cell r="E7565">
            <v>44439</v>
          </cell>
          <cell r="J7565">
            <v>36.9</v>
          </cell>
          <cell r="K7565">
            <v>16.18</v>
          </cell>
          <cell r="M7565">
            <v>89.9</v>
          </cell>
        </row>
        <row r="7566">
          <cell r="D7566" t="str">
            <v>NORTH SHOPPING</v>
          </cell>
          <cell r="E7566">
            <v>44439</v>
          </cell>
          <cell r="J7566">
            <v>66</v>
          </cell>
          <cell r="K7566">
            <v>22.5</v>
          </cell>
          <cell r="M7566">
            <v>125</v>
          </cell>
        </row>
        <row r="7567">
          <cell r="D7567" t="str">
            <v>NORTH SHOPPING</v>
          </cell>
          <cell r="E7567">
            <v>44439</v>
          </cell>
          <cell r="J7567">
            <v>66</v>
          </cell>
          <cell r="K7567">
            <v>22.5</v>
          </cell>
          <cell r="M7567">
            <v>125</v>
          </cell>
        </row>
        <row r="7568">
          <cell r="D7568" t="str">
            <v>NORTH SHOPPING</v>
          </cell>
          <cell r="E7568">
            <v>44439</v>
          </cell>
          <cell r="J7568">
            <v>66</v>
          </cell>
          <cell r="K7568">
            <v>22.5</v>
          </cell>
          <cell r="M7568">
            <v>125</v>
          </cell>
        </row>
        <row r="7569">
          <cell r="D7569" t="str">
            <v>NORTH SHOPPING</v>
          </cell>
          <cell r="E7569">
            <v>44439</v>
          </cell>
          <cell r="J7569">
            <v>37.5</v>
          </cell>
          <cell r="K7569">
            <v>16.07</v>
          </cell>
          <cell r="M7569">
            <v>89.25</v>
          </cell>
        </row>
        <row r="7570">
          <cell r="D7570" t="str">
            <v>NORTH SHOPPING</v>
          </cell>
          <cell r="E7570">
            <v>44439</v>
          </cell>
          <cell r="J7570">
            <v>25.98</v>
          </cell>
          <cell r="K7570">
            <v>13.5</v>
          </cell>
          <cell r="M7570">
            <v>75.02</v>
          </cell>
        </row>
        <row r="7571">
          <cell r="D7571" t="str">
            <v>NORTH SHOPPING</v>
          </cell>
          <cell r="E7571">
            <v>44439</v>
          </cell>
          <cell r="J7571">
            <v>71.900000000000006</v>
          </cell>
          <cell r="K7571">
            <v>22.5</v>
          </cell>
          <cell r="M7571">
            <v>125</v>
          </cell>
        </row>
        <row r="7572">
          <cell r="D7572" t="str">
            <v>NORTH SHOPPING</v>
          </cell>
          <cell r="E7572">
            <v>44439</v>
          </cell>
          <cell r="J7572">
            <v>46.9</v>
          </cell>
          <cell r="K7572">
            <v>17.059999999999999</v>
          </cell>
          <cell r="M7572">
            <v>94.5</v>
          </cell>
        </row>
        <row r="7573">
          <cell r="D7573" t="str">
            <v>NORTH SHOPPING</v>
          </cell>
          <cell r="E7573">
            <v>44439</v>
          </cell>
          <cell r="J7573">
            <v>35</v>
          </cell>
          <cell r="K7573">
            <v>14.36</v>
          </cell>
          <cell r="M7573">
            <v>79.8</v>
          </cell>
        </row>
        <row r="7574">
          <cell r="D7574" t="str">
            <v>NORTH SHOPPING</v>
          </cell>
          <cell r="E7574">
            <v>44439</v>
          </cell>
          <cell r="J7574">
            <v>53.11</v>
          </cell>
          <cell r="K7574">
            <v>46.76</v>
          </cell>
          <cell r="M7574">
            <v>129.9</v>
          </cell>
        </row>
        <row r="7575">
          <cell r="D7575" t="str">
            <v>NORTH SHOPPING</v>
          </cell>
          <cell r="E7575">
            <v>44439</v>
          </cell>
          <cell r="J7575">
            <v>27.72</v>
          </cell>
          <cell r="K7575">
            <v>12.84</v>
          </cell>
          <cell r="M7575">
            <v>70.31</v>
          </cell>
        </row>
        <row r="7576">
          <cell r="D7576" t="str">
            <v>NORTH SHOPPING</v>
          </cell>
          <cell r="E7576">
            <v>44439</v>
          </cell>
          <cell r="J7576">
            <v>72.900000000000006</v>
          </cell>
          <cell r="K7576">
            <v>22.5</v>
          </cell>
          <cell r="M7576">
            <v>125</v>
          </cell>
        </row>
        <row r="7577">
          <cell r="D7577" t="str">
            <v>NORTH SHOPPING</v>
          </cell>
          <cell r="E7577">
            <v>44439</v>
          </cell>
          <cell r="J7577">
            <v>72.900000000000006</v>
          </cell>
          <cell r="K7577">
            <v>22.5</v>
          </cell>
          <cell r="M7577">
            <v>125</v>
          </cell>
        </row>
        <row r="7578">
          <cell r="D7578" t="str">
            <v>NORTH SHOPPING</v>
          </cell>
          <cell r="E7578">
            <v>44439</v>
          </cell>
          <cell r="J7578">
            <v>72.900000000000006</v>
          </cell>
          <cell r="K7578">
            <v>22.5</v>
          </cell>
          <cell r="M7578">
            <v>125</v>
          </cell>
        </row>
        <row r="7579">
          <cell r="D7579" t="str">
            <v>NORTH SHOPPING</v>
          </cell>
          <cell r="E7579">
            <v>44439</v>
          </cell>
          <cell r="J7579">
            <v>30</v>
          </cell>
          <cell r="K7579">
            <v>13.049999999999999</v>
          </cell>
          <cell r="M7579">
            <v>72.510000000000005</v>
          </cell>
        </row>
        <row r="7580">
          <cell r="D7580" t="str">
            <v>NORTH SHOPPING</v>
          </cell>
          <cell r="E7580">
            <v>44439</v>
          </cell>
          <cell r="J7580">
            <v>30</v>
          </cell>
          <cell r="K7580">
            <v>13.18</v>
          </cell>
          <cell r="M7580">
            <v>72.63</v>
          </cell>
        </row>
        <row r="7581">
          <cell r="D7581" t="str">
            <v>NORTH SHOPPING</v>
          </cell>
          <cell r="E7581">
            <v>44439</v>
          </cell>
          <cell r="J7581">
            <v>26.97</v>
          </cell>
          <cell r="K7581">
            <v>12.36</v>
          </cell>
          <cell r="M7581">
            <v>68.699999999999989</v>
          </cell>
        </row>
        <row r="7582">
          <cell r="D7582" t="str">
            <v>NORTH SHOPPING</v>
          </cell>
          <cell r="E7582">
            <v>44439</v>
          </cell>
          <cell r="J7582">
            <v>19.899999999999999</v>
          </cell>
          <cell r="K7582">
            <v>10.78</v>
          </cell>
          <cell r="M7582">
            <v>59.9</v>
          </cell>
        </row>
        <row r="7583">
          <cell r="D7583" t="str">
            <v>NORTH SHOPPING</v>
          </cell>
          <cell r="E7583">
            <v>44439</v>
          </cell>
          <cell r="J7583">
            <v>20</v>
          </cell>
          <cell r="K7583">
            <v>10.8</v>
          </cell>
          <cell r="M7583">
            <v>60</v>
          </cell>
        </row>
        <row r="7584">
          <cell r="D7584" t="str">
            <v>NORTH SHOPPING</v>
          </cell>
          <cell r="E7584">
            <v>44439</v>
          </cell>
          <cell r="J7584">
            <v>31.8</v>
          </cell>
          <cell r="K7584">
            <v>13.13</v>
          </cell>
          <cell r="M7584">
            <v>72.84</v>
          </cell>
        </row>
        <row r="7585">
          <cell r="D7585" t="str">
            <v>NORTH SHOPPING</v>
          </cell>
          <cell r="E7585">
            <v>44439</v>
          </cell>
          <cell r="J7585">
            <v>74.900000000000006</v>
          </cell>
          <cell r="K7585">
            <v>22.5</v>
          </cell>
          <cell r="M7585">
            <v>125</v>
          </cell>
        </row>
        <row r="7586">
          <cell r="D7586" t="str">
            <v>NORTH SHOPPING</v>
          </cell>
          <cell r="E7586">
            <v>44439</v>
          </cell>
          <cell r="J7586">
            <v>72.430000000000007</v>
          </cell>
          <cell r="K7586">
            <v>22.38</v>
          </cell>
          <cell r="M7586">
            <v>122.4</v>
          </cell>
        </row>
        <row r="7587">
          <cell r="D7587" t="str">
            <v>NORTH SHOPPING</v>
          </cell>
          <cell r="E7587">
            <v>44439</v>
          </cell>
          <cell r="J7587">
            <v>30</v>
          </cell>
          <cell r="K7587">
            <v>12.6</v>
          </cell>
          <cell r="M7587">
            <v>70</v>
          </cell>
        </row>
        <row r="7588">
          <cell r="D7588" t="str">
            <v>NORTH SHOPPING</v>
          </cell>
          <cell r="E7588">
            <v>44439</v>
          </cell>
          <cell r="J7588">
            <v>53.1</v>
          </cell>
          <cell r="K7588">
            <v>48.52</v>
          </cell>
          <cell r="M7588">
            <v>128.85</v>
          </cell>
        </row>
        <row r="7589">
          <cell r="D7589" t="str">
            <v>NORTH SHOPPING</v>
          </cell>
          <cell r="E7589">
            <v>44439</v>
          </cell>
          <cell r="J7589">
            <v>35</v>
          </cell>
          <cell r="K7589">
            <v>13.71</v>
          </cell>
          <cell r="M7589">
            <v>75.8</v>
          </cell>
        </row>
        <row r="7590">
          <cell r="D7590" t="str">
            <v>NORTH SHOPPING</v>
          </cell>
          <cell r="E7590">
            <v>44439</v>
          </cell>
          <cell r="J7590">
            <v>42.9</v>
          </cell>
          <cell r="K7590">
            <v>15.29</v>
          </cell>
          <cell r="M7590">
            <v>84.92</v>
          </cell>
        </row>
        <row r="7591">
          <cell r="D7591" t="str">
            <v>NORTH SHOPPING</v>
          </cell>
          <cell r="E7591">
            <v>44439</v>
          </cell>
          <cell r="J7591">
            <v>31.9</v>
          </cell>
          <cell r="K7591">
            <v>12.98</v>
          </cell>
          <cell r="M7591">
            <v>71.260000000000005</v>
          </cell>
        </row>
        <row r="7592">
          <cell r="D7592" t="str">
            <v>NORTH SHOPPING</v>
          </cell>
          <cell r="E7592">
            <v>44439</v>
          </cell>
          <cell r="J7592">
            <v>39.979999999999997</v>
          </cell>
          <cell r="K7592">
            <v>14.56</v>
          </cell>
          <cell r="M7592">
            <v>80.91</v>
          </cell>
        </row>
        <row r="7593">
          <cell r="D7593" t="str">
            <v>NORTH SHOPPING</v>
          </cell>
          <cell r="E7593">
            <v>44439</v>
          </cell>
          <cell r="J7593">
            <v>57.47</v>
          </cell>
          <cell r="K7593">
            <v>51.26</v>
          </cell>
          <cell r="M7593">
            <v>134.91</v>
          </cell>
        </row>
        <row r="7594">
          <cell r="D7594" t="str">
            <v>NORTH SHOPPING</v>
          </cell>
          <cell r="E7594">
            <v>44439</v>
          </cell>
          <cell r="J7594">
            <v>35</v>
          </cell>
          <cell r="K7594">
            <v>13.55</v>
          </cell>
          <cell r="M7594">
            <v>74.7</v>
          </cell>
        </row>
        <row r="7595">
          <cell r="D7595" t="str">
            <v>NORTH SHOPPING</v>
          </cell>
          <cell r="E7595">
            <v>44439</v>
          </cell>
          <cell r="J7595">
            <v>11.85</v>
          </cell>
          <cell r="K7595">
            <v>8.36</v>
          </cell>
          <cell r="M7595">
            <v>46.2</v>
          </cell>
        </row>
        <row r="7596">
          <cell r="D7596" t="str">
            <v>NORTH SHOPPING</v>
          </cell>
          <cell r="E7596">
            <v>44439</v>
          </cell>
          <cell r="J7596">
            <v>138</v>
          </cell>
          <cell r="K7596">
            <v>35.96</v>
          </cell>
          <cell r="M7596">
            <v>199.8</v>
          </cell>
        </row>
        <row r="7597">
          <cell r="D7597" t="str">
            <v>NORTH SHOPPING</v>
          </cell>
          <cell r="E7597">
            <v>44439</v>
          </cell>
          <cell r="J7597">
            <v>49.9</v>
          </cell>
          <cell r="K7597">
            <v>16.7</v>
          </cell>
          <cell r="M7597">
            <v>92.26</v>
          </cell>
        </row>
        <row r="7598">
          <cell r="D7598" t="str">
            <v>NORTH SHOPPING</v>
          </cell>
          <cell r="E7598">
            <v>44439</v>
          </cell>
          <cell r="J7598">
            <v>23.9</v>
          </cell>
          <cell r="K7598">
            <v>10.78</v>
          </cell>
          <cell r="M7598">
            <v>59.9</v>
          </cell>
        </row>
        <row r="7599">
          <cell r="D7599" t="str">
            <v>NORTH SHOPPING</v>
          </cell>
          <cell r="E7599">
            <v>44439</v>
          </cell>
          <cell r="J7599">
            <v>30.87</v>
          </cell>
          <cell r="K7599">
            <v>12.23</v>
          </cell>
          <cell r="M7599">
            <v>67.92</v>
          </cell>
        </row>
        <row r="7600">
          <cell r="D7600" t="str">
            <v>NORTH SHOPPING</v>
          </cell>
          <cell r="E7600">
            <v>44439</v>
          </cell>
          <cell r="J7600">
            <v>49.3</v>
          </cell>
          <cell r="K7600">
            <v>16.18</v>
          </cell>
          <cell r="M7600">
            <v>89.9</v>
          </cell>
        </row>
        <row r="7601">
          <cell r="D7601" t="str">
            <v>NORTH SHOPPING</v>
          </cell>
          <cell r="E7601">
            <v>44439</v>
          </cell>
          <cell r="J7601">
            <v>24.9</v>
          </cell>
          <cell r="K7601">
            <v>10.78</v>
          </cell>
          <cell r="M7601">
            <v>59.9</v>
          </cell>
        </row>
        <row r="7602">
          <cell r="D7602" t="str">
            <v>NORTH SHOPPING</v>
          </cell>
          <cell r="E7602">
            <v>44439</v>
          </cell>
          <cell r="J7602">
            <v>70.5</v>
          </cell>
          <cell r="K7602">
            <v>20.58</v>
          </cell>
          <cell r="M7602">
            <v>114.31</v>
          </cell>
        </row>
        <row r="7603">
          <cell r="D7603" t="str">
            <v>NORTH SHOPPING</v>
          </cell>
          <cell r="E7603">
            <v>44439</v>
          </cell>
          <cell r="J7603">
            <v>34.950000000000003</v>
          </cell>
          <cell r="K7603">
            <v>12.59</v>
          </cell>
          <cell r="M7603">
            <v>69.95</v>
          </cell>
        </row>
        <row r="7604">
          <cell r="D7604" t="str">
            <v>NORTH SHOPPING</v>
          </cell>
          <cell r="E7604">
            <v>44439</v>
          </cell>
          <cell r="J7604">
            <v>34.950000000000003</v>
          </cell>
          <cell r="K7604">
            <v>12.59</v>
          </cell>
          <cell r="M7604">
            <v>69.95</v>
          </cell>
        </row>
        <row r="7605">
          <cell r="D7605" t="str">
            <v>NORTH SHOPPING</v>
          </cell>
          <cell r="E7605">
            <v>44439</v>
          </cell>
          <cell r="J7605">
            <v>19.36</v>
          </cell>
          <cell r="K7605">
            <v>8.98</v>
          </cell>
          <cell r="M7605">
            <v>49.9</v>
          </cell>
        </row>
        <row r="7606">
          <cell r="D7606" t="str">
            <v>NORTH SHOPPING</v>
          </cell>
          <cell r="E7606">
            <v>44439</v>
          </cell>
          <cell r="J7606">
            <v>27.72</v>
          </cell>
          <cell r="K7606">
            <v>10.78</v>
          </cell>
          <cell r="M7606">
            <v>59.9</v>
          </cell>
        </row>
        <row r="7607">
          <cell r="D7607" t="str">
            <v>NORTH SHOPPING</v>
          </cell>
          <cell r="E7607">
            <v>44439</v>
          </cell>
          <cell r="J7607">
            <v>42.66</v>
          </cell>
          <cell r="K7607">
            <v>35.96</v>
          </cell>
          <cell r="M7607">
            <v>99.9</v>
          </cell>
        </row>
        <row r="7608">
          <cell r="D7608" t="str">
            <v>NORTH SHOPPING</v>
          </cell>
          <cell r="E7608">
            <v>44439</v>
          </cell>
          <cell r="J7608">
            <v>19.8</v>
          </cell>
          <cell r="K7608">
            <v>8.98</v>
          </cell>
          <cell r="M7608">
            <v>49.9</v>
          </cell>
        </row>
        <row r="7609">
          <cell r="D7609" t="str">
            <v>NORTH SHOPPING</v>
          </cell>
          <cell r="E7609">
            <v>44439</v>
          </cell>
          <cell r="J7609">
            <v>19.899999999999999</v>
          </cell>
          <cell r="K7609">
            <v>8.98</v>
          </cell>
          <cell r="M7609">
            <v>49.9</v>
          </cell>
        </row>
        <row r="7610">
          <cell r="D7610" t="str">
            <v>NORTH SHOPPING</v>
          </cell>
          <cell r="E7610">
            <v>44439</v>
          </cell>
          <cell r="J7610">
            <v>20</v>
          </cell>
          <cell r="K7610">
            <v>9</v>
          </cell>
          <cell r="M7610">
            <v>50</v>
          </cell>
        </row>
        <row r="7611">
          <cell r="D7611" t="str">
            <v>NORTH SHOPPING</v>
          </cell>
          <cell r="E7611">
            <v>44439</v>
          </cell>
          <cell r="J7611">
            <v>20</v>
          </cell>
          <cell r="K7611">
            <v>8.98</v>
          </cell>
          <cell r="M7611">
            <v>49.9</v>
          </cell>
        </row>
        <row r="7612">
          <cell r="D7612" t="str">
            <v>NORTH SHOPPING</v>
          </cell>
          <cell r="E7612">
            <v>44439</v>
          </cell>
          <cell r="J7612">
            <v>52.9</v>
          </cell>
          <cell r="K7612">
            <v>16.18</v>
          </cell>
          <cell r="M7612">
            <v>89.9</v>
          </cell>
        </row>
        <row r="7613">
          <cell r="D7613" t="str">
            <v>NORTH SHOPPING</v>
          </cell>
          <cell r="E7613">
            <v>44439</v>
          </cell>
          <cell r="J7613">
            <v>35.9</v>
          </cell>
          <cell r="K7613">
            <v>12.54</v>
          </cell>
          <cell r="M7613">
            <v>68.37</v>
          </cell>
        </row>
        <row r="7614">
          <cell r="D7614" t="str">
            <v>NORTH SHOPPING</v>
          </cell>
          <cell r="E7614">
            <v>44439</v>
          </cell>
          <cell r="J7614">
            <v>13.2</v>
          </cell>
          <cell r="K7614">
            <v>7.18</v>
          </cell>
          <cell r="M7614">
            <v>39.9</v>
          </cell>
        </row>
        <row r="7615">
          <cell r="D7615" t="str">
            <v>NORTH SHOPPING</v>
          </cell>
          <cell r="E7615">
            <v>44439</v>
          </cell>
          <cell r="J7615">
            <v>13.9</v>
          </cell>
          <cell r="K7615">
            <v>7.18</v>
          </cell>
          <cell r="M7615">
            <v>39.9</v>
          </cell>
        </row>
        <row r="7616">
          <cell r="D7616" t="str">
            <v>NORTH SHOPPING</v>
          </cell>
          <cell r="E7616">
            <v>44439</v>
          </cell>
          <cell r="J7616">
            <v>23.9</v>
          </cell>
          <cell r="K7616">
            <v>9.56</v>
          </cell>
          <cell r="M7616">
            <v>52.25</v>
          </cell>
        </row>
        <row r="7617">
          <cell r="D7617" t="str">
            <v>NORTH SHOPPING</v>
          </cell>
          <cell r="E7617">
            <v>44439</v>
          </cell>
          <cell r="J7617">
            <v>15</v>
          </cell>
          <cell r="K7617">
            <v>7.18</v>
          </cell>
          <cell r="M7617">
            <v>39.9</v>
          </cell>
        </row>
        <row r="7618">
          <cell r="D7618" t="str">
            <v>NORTH SHOPPING</v>
          </cell>
          <cell r="E7618">
            <v>44439</v>
          </cell>
          <cell r="J7618">
            <v>15</v>
          </cell>
          <cell r="K7618">
            <v>7.18</v>
          </cell>
          <cell r="M7618">
            <v>39.9</v>
          </cell>
        </row>
        <row r="7619">
          <cell r="D7619" t="str">
            <v>NORTH SHOPPING</v>
          </cell>
          <cell r="E7619">
            <v>44439</v>
          </cell>
          <cell r="J7619">
            <v>15</v>
          </cell>
          <cell r="K7619">
            <v>7.16</v>
          </cell>
          <cell r="M7619">
            <v>39.799999999999997</v>
          </cell>
        </row>
        <row r="7620">
          <cell r="D7620" t="str">
            <v>NORTH SHOPPING</v>
          </cell>
          <cell r="E7620">
            <v>44439</v>
          </cell>
          <cell r="J7620">
            <v>20</v>
          </cell>
          <cell r="K7620">
            <v>8.08</v>
          </cell>
          <cell r="M7620">
            <v>44.91</v>
          </cell>
        </row>
        <row r="7621">
          <cell r="D7621" t="str">
            <v>NORTH SHOPPING</v>
          </cell>
          <cell r="E7621">
            <v>44439</v>
          </cell>
          <cell r="J7621">
            <v>15.9</v>
          </cell>
          <cell r="K7621">
            <v>7.18</v>
          </cell>
          <cell r="M7621">
            <v>39.9</v>
          </cell>
        </row>
        <row r="7622">
          <cell r="D7622" t="str">
            <v>NORTH SHOPPING</v>
          </cell>
          <cell r="E7622">
            <v>44439</v>
          </cell>
          <cell r="J7622">
            <v>34.950000000000003</v>
          </cell>
          <cell r="K7622">
            <v>11.33</v>
          </cell>
          <cell r="M7622">
            <v>62.96</v>
          </cell>
        </row>
        <row r="7623">
          <cell r="D7623" t="str">
            <v>NORTH SHOPPING</v>
          </cell>
          <cell r="E7623">
            <v>44439</v>
          </cell>
          <cell r="J7623">
            <v>16</v>
          </cell>
          <cell r="K7623">
            <v>7.16</v>
          </cell>
          <cell r="M7623">
            <v>39.799999999999997</v>
          </cell>
        </row>
        <row r="7624">
          <cell r="D7624" t="str">
            <v>NORTH SHOPPING</v>
          </cell>
          <cell r="E7624">
            <v>44439</v>
          </cell>
          <cell r="J7624">
            <v>23.41</v>
          </cell>
          <cell r="K7624">
            <v>8.7899999999999991</v>
          </cell>
          <cell r="M7624">
            <v>48.62</v>
          </cell>
        </row>
        <row r="7625">
          <cell r="D7625" t="str">
            <v>NORTH SHOPPING</v>
          </cell>
          <cell r="E7625">
            <v>44439</v>
          </cell>
          <cell r="J7625">
            <v>16.829999999999998</v>
          </cell>
          <cell r="K7625">
            <v>7.26</v>
          </cell>
          <cell r="M7625">
            <v>40.159999999999997</v>
          </cell>
        </row>
        <row r="7626">
          <cell r="D7626" t="str">
            <v>NORTH SHOPPING</v>
          </cell>
          <cell r="E7626">
            <v>44439</v>
          </cell>
          <cell r="J7626">
            <v>44.85</v>
          </cell>
          <cell r="K7626">
            <v>13.41</v>
          </cell>
          <cell r="M7626">
            <v>74.22</v>
          </cell>
        </row>
        <row r="7627">
          <cell r="D7627" t="str">
            <v>NORTH SHOPPING</v>
          </cell>
          <cell r="E7627">
            <v>44439</v>
          </cell>
          <cell r="J7627">
            <v>49.9</v>
          </cell>
          <cell r="K7627">
            <v>14.39</v>
          </cell>
          <cell r="M7627">
            <v>79.95</v>
          </cell>
        </row>
        <row r="7628">
          <cell r="D7628" t="str">
            <v>NORTH SHOPPING</v>
          </cell>
          <cell r="E7628">
            <v>44439</v>
          </cell>
          <cell r="J7628">
            <v>49.9</v>
          </cell>
          <cell r="K7628">
            <v>14.38</v>
          </cell>
          <cell r="M7628">
            <v>79.900000000000006</v>
          </cell>
        </row>
        <row r="7629">
          <cell r="D7629" t="str">
            <v>NORTH SHOPPING</v>
          </cell>
          <cell r="E7629">
            <v>44439</v>
          </cell>
          <cell r="J7629">
            <v>21.53</v>
          </cell>
          <cell r="K7629">
            <v>8.19</v>
          </cell>
          <cell r="M7629">
            <v>45.32</v>
          </cell>
        </row>
        <row r="7630">
          <cell r="D7630" t="str">
            <v>NORTH SHOPPING</v>
          </cell>
          <cell r="E7630">
            <v>44439</v>
          </cell>
          <cell r="J7630">
            <v>15</v>
          </cell>
          <cell r="K7630">
            <v>6.55</v>
          </cell>
          <cell r="M7630">
            <v>36.32</v>
          </cell>
        </row>
        <row r="7631">
          <cell r="D7631" t="str">
            <v>NORTH SHOPPING</v>
          </cell>
          <cell r="E7631">
            <v>44439</v>
          </cell>
          <cell r="J7631">
            <v>16</v>
          </cell>
          <cell r="K7631">
            <v>6.73</v>
          </cell>
          <cell r="M7631">
            <v>37.4</v>
          </cell>
        </row>
        <row r="7632">
          <cell r="D7632" t="str">
            <v>NORTH SHOPPING</v>
          </cell>
          <cell r="E7632">
            <v>44439</v>
          </cell>
          <cell r="J7632">
            <v>16</v>
          </cell>
          <cell r="K7632">
            <v>6.55</v>
          </cell>
          <cell r="M7632">
            <v>36.32</v>
          </cell>
        </row>
        <row r="7633">
          <cell r="D7633" t="str">
            <v>NORTH SHOPPING</v>
          </cell>
          <cell r="E7633">
            <v>44439</v>
          </cell>
          <cell r="J7633">
            <v>55.9</v>
          </cell>
          <cell r="K7633">
            <v>15.29</v>
          </cell>
          <cell r="M7633">
            <v>84.95</v>
          </cell>
        </row>
        <row r="7634">
          <cell r="D7634" t="str">
            <v>NORTH SHOPPING</v>
          </cell>
          <cell r="E7634">
            <v>44439</v>
          </cell>
          <cell r="J7634">
            <v>55.9</v>
          </cell>
          <cell r="K7634">
            <v>15.29</v>
          </cell>
          <cell r="M7634">
            <v>84.95</v>
          </cell>
        </row>
        <row r="7635">
          <cell r="D7635" t="str">
            <v>NORTH SHOPPING</v>
          </cell>
          <cell r="E7635">
            <v>44439</v>
          </cell>
          <cell r="J7635">
            <v>46.45</v>
          </cell>
          <cell r="K7635">
            <v>13.69</v>
          </cell>
          <cell r="M7635">
            <v>73.540000000000006</v>
          </cell>
        </row>
        <row r="7636">
          <cell r="D7636" t="str">
            <v>NORTH SHOPPING</v>
          </cell>
          <cell r="E7636">
            <v>44439</v>
          </cell>
          <cell r="J7636">
            <v>9</v>
          </cell>
          <cell r="K7636">
            <v>4.74</v>
          </cell>
          <cell r="M7636">
            <v>26.31</v>
          </cell>
        </row>
        <row r="7637">
          <cell r="D7637" t="str">
            <v>NORTH SHOPPING</v>
          </cell>
          <cell r="E7637">
            <v>44439</v>
          </cell>
          <cell r="J7637">
            <v>23.9</v>
          </cell>
          <cell r="K7637">
            <v>8.6199999999999992</v>
          </cell>
          <cell r="M7637">
            <v>44.91</v>
          </cell>
        </row>
        <row r="7638">
          <cell r="D7638" t="str">
            <v>NORTH SHOPPING</v>
          </cell>
          <cell r="E7638">
            <v>44439</v>
          </cell>
          <cell r="J7638">
            <v>14.9</v>
          </cell>
          <cell r="K7638">
            <v>5.92</v>
          </cell>
          <cell r="M7638">
            <v>32.9</v>
          </cell>
        </row>
        <row r="7639">
          <cell r="D7639" t="str">
            <v>NORTH SHOPPING</v>
          </cell>
          <cell r="E7639">
            <v>44439</v>
          </cell>
          <cell r="J7639">
            <v>10.6</v>
          </cell>
          <cell r="K7639">
            <v>5.03</v>
          </cell>
          <cell r="M7639">
            <v>27.6</v>
          </cell>
        </row>
        <row r="7640">
          <cell r="D7640" t="str">
            <v>NORTH SHOPPING</v>
          </cell>
          <cell r="E7640">
            <v>44439</v>
          </cell>
          <cell r="J7640">
            <v>8.6999999999999993</v>
          </cell>
          <cell r="K7640">
            <v>4.63</v>
          </cell>
          <cell r="M7640">
            <v>24.99</v>
          </cell>
        </row>
        <row r="7641">
          <cell r="D7641" t="str">
            <v>NORTH SHOPPING</v>
          </cell>
          <cell r="E7641">
            <v>44439</v>
          </cell>
          <cell r="J7641">
            <v>10</v>
          </cell>
          <cell r="K7641">
            <v>4.5</v>
          </cell>
          <cell r="M7641">
            <v>25</v>
          </cell>
        </row>
        <row r="7642">
          <cell r="D7642" t="str">
            <v>NORTH SHOPPING</v>
          </cell>
          <cell r="E7642">
            <v>44439</v>
          </cell>
          <cell r="J7642">
            <v>10</v>
          </cell>
          <cell r="K7642">
            <v>4.4800000000000004</v>
          </cell>
          <cell r="M7642">
            <v>24.9</v>
          </cell>
        </row>
        <row r="7643">
          <cell r="D7643" t="str">
            <v>NORTH SHOPPING</v>
          </cell>
          <cell r="E7643">
            <v>44439</v>
          </cell>
          <cell r="J7643">
            <v>10</v>
          </cell>
          <cell r="K7643">
            <v>4.4800000000000004</v>
          </cell>
          <cell r="M7643">
            <v>24.9</v>
          </cell>
        </row>
        <row r="7644">
          <cell r="D7644" t="str">
            <v>NORTH SHOPPING</v>
          </cell>
          <cell r="E7644">
            <v>44439</v>
          </cell>
          <cell r="J7644">
            <v>4.7</v>
          </cell>
          <cell r="K7644">
            <v>3.23</v>
          </cell>
          <cell r="M7644">
            <v>17.75</v>
          </cell>
        </row>
        <row r="7645">
          <cell r="D7645" t="str">
            <v>NORTH SHOPPING</v>
          </cell>
          <cell r="E7645">
            <v>44439</v>
          </cell>
          <cell r="J7645">
            <v>15</v>
          </cell>
          <cell r="K7645">
            <v>5.56</v>
          </cell>
          <cell r="M7645">
            <v>30.34</v>
          </cell>
        </row>
        <row r="7646">
          <cell r="D7646" t="str">
            <v>NORTH SHOPPING</v>
          </cell>
          <cell r="E7646">
            <v>44439</v>
          </cell>
          <cell r="J7646">
            <v>12</v>
          </cell>
          <cell r="K7646">
            <v>4.74</v>
          </cell>
          <cell r="M7646">
            <v>26.31</v>
          </cell>
        </row>
        <row r="7647">
          <cell r="D7647" t="str">
            <v>NORTH SHOPPING</v>
          </cell>
          <cell r="E7647">
            <v>44439</v>
          </cell>
          <cell r="J7647">
            <v>7</v>
          </cell>
          <cell r="K7647">
            <v>3.58</v>
          </cell>
          <cell r="M7647">
            <v>19.899999999999999</v>
          </cell>
        </row>
        <row r="7648">
          <cell r="D7648" t="str">
            <v>NORTH SHOPPING</v>
          </cell>
          <cell r="E7648">
            <v>44439</v>
          </cell>
          <cell r="J7648">
            <v>100</v>
          </cell>
          <cell r="K7648">
            <v>23.92</v>
          </cell>
          <cell r="M7648">
            <v>132.9</v>
          </cell>
        </row>
        <row r="7649">
          <cell r="D7649" t="str">
            <v>NORTH SHOPPING</v>
          </cell>
          <cell r="E7649">
            <v>44439</v>
          </cell>
          <cell r="J7649">
            <v>7.5</v>
          </cell>
          <cell r="K7649">
            <v>3.58</v>
          </cell>
          <cell r="M7649">
            <v>19.899999999999999</v>
          </cell>
        </row>
        <row r="7650">
          <cell r="D7650" t="str">
            <v>NORTH SHOPPING</v>
          </cell>
          <cell r="E7650">
            <v>44439</v>
          </cell>
          <cell r="J7650">
            <v>7.5</v>
          </cell>
          <cell r="K7650">
            <v>3.58</v>
          </cell>
          <cell r="M7650">
            <v>19.899999999999999</v>
          </cell>
        </row>
        <row r="7651">
          <cell r="D7651" t="str">
            <v>NORTH SHOPPING</v>
          </cell>
          <cell r="E7651">
            <v>44439</v>
          </cell>
          <cell r="J7651">
            <v>7.5</v>
          </cell>
          <cell r="K7651">
            <v>3.58</v>
          </cell>
          <cell r="M7651">
            <v>19.899999999999999</v>
          </cell>
        </row>
        <row r="7652">
          <cell r="D7652" t="str">
            <v>NORTH SHOPPING</v>
          </cell>
          <cell r="E7652">
            <v>44439</v>
          </cell>
          <cell r="J7652">
            <v>7.9</v>
          </cell>
          <cell r="K7652">
            <v>3.58</v>
          </cell>
          <cell r="M7652">
            <v>19.899999999999999</v>
          </cell>
        </row>
        <row r="7653">
          <cell r="D7653" t="str">
            <v>NORTH SHOPPING</v>
          </cell>
          <cell r="E7653">
            <v>44439</v>
          </cell>
          <cell r="J7653">
            <v>7.9</v>
          </cell>
          <cell r="K7653">
            <v>3.58</v>
          </cell>
          <cell r="M7653">
            <v>19.899999999999999</v>
          </cell>
        </row>
        <row r="7654">
          <cell r="D7654" t="str">
            <v>NORTH SHOPPING</v>
          </cell>
          <cell r="E7654">
            <v>44439</v>
          </cell>
          <cell r="J7654">
            <v>4.8</v>
          </cell>
          <cell r="K7654">
            <v>2.7</v>
          </cell>
          <cell r="M7654">
            <v>15</v>
          </cell>
        </row>
        <row r="7655">
          <cell r="D7655" t="str">
            <v>NORTH SHOPPING</v>
          </cell>
          <cell r="E7655">
            <v>44439</v>
          </cell>
          <cell r="J7655">
            <v>50</v>
          </cell>
          <cell r="K7655">
            <v>12.59</v>
          </cell>
          <cell r="M7655">
            <v>69.95</v>
          </cell>
        </row>
        <row r="7656">
          <cell r="D7656" t="str">
            <v>NORTH SHOPPING</v>
          </cell>
          <cell r="E7656">
            <v>44439</v>
          </cell>
          <cell r="J7656">
            <v>50</v>
          </cell>
          <cell r="K7656">
            <v>12.59</v>
          </cell>
          <cell r="M7656">
            <v>69.95</v>
          </cell>
        </row>
        <row r="7657">
          <cell r="D7657" t="str">
            <v>NORTH SHOPPING</v>
          </cell>
          <cell r="E7657">
            <v>44439</v>
          </cell>
          <cell r="J7657">
            <v>5</v>
          </cell>
          <cell r="K7657">
            <v>2.7</v>
          </cell>
          <cell r="M7657">
            <v>15</v>
          </cell>
        </row>
        <row r="7658">
          <cell r="D7658" t="str">
            <v>NORTH SHOPPING</v>
          </cell>
          <cell r="E7658">
            <v>44439</v>
          </cell>
          <cell r="J7658">
            <v>7.5</v>
          </cell>
          <cell r="K7658">
            <v>3.22</v>
          </cell>
          <cell r="M7658">
            <v>17.91</v>
          </cell>
        </row>
        <row r="7659">
          <cell r="D7659" t="str">
            <v>NORTH SHOPPING</v>
          </cell>
          <cell r="E7659">
            <v>44439</v>
          </cell>
          <cell r="J7659">
            <v>5.5</v>
          </cell>
          <cell r="K7659">
            <v>2.68</v>
          </cell>
          <cell r="M7659">
            <v>14.9</v>
          </cell>
        </row>
        <row r="7660">
          <cell r="D7660" t="str">
            <v>NORTH SHOPPING</v>
          </cell>
          <cell r="E7660">
            <v>44439</v>
          </cell>
          <cell r="J7660">
            <v>8</v>
          </cell>
          <cell r="K7660">
            <v>3.15</v>
          </cell>
          <cell r="M7660">
            <v>17.510000000000002</v>
          </cell>
        </row>
        <row r="7661">
          <cell r="D7661" t="str">
            <v>NORTH SHOPPING</v>
          </cell>
          <cell r="E7661">
            <v>44439</v>
          </cell>
          <cell r="J7661">
            <v>8</v>
          </cell>
          <cell r="K7661">
            <v>3.15</v>
          </cell>
          <cell r="M7661">
            <v>17.510000000000002</v>
          </cell>
        </row>
        <row r="7662">
          <cell r="D7662" t="str">
            <v>NORTH SHOPPING</v>
          </cell>
          <cell r="E7662">
            <v>44439</v>
          </cell>
          <cell r="J7662">
            <v>8</v>
          </cell>
          <cell r="K7662">
            <v>3.15</v>
          </cell>
          <cell r="M7662">
            <v>17.510000000000002</v>
          </cell>
        </row>
        <row r="7663">
          <cell r="D7663" t="str">
            <v>NORTH SHOPPING</v>
          </cell>
          <cell r="E7663">
            <v>44439</v>
          </cell>
          <cell r="J7663">
            <v>8</v>
          </cell>
          <cell r="K7663">
            <v>3.15</v>
          </cell>
          <cell r="M7663">
            <v>17.510000000000002</v>
          </cell>
        </row>
        <row r="7664">
          <cell r="D7664" t="str">
            <v>NORTH SHOPPING</v>
          </cell>
          <cell r="E7664">
            <v>44439</v>
          </cell>
          <cell r="J7664">
            <v>4.5</v>
          </cell>
          <cell r="K7664">
            <v>2.38</v>
          </cell>
          <cell r="M7664">
            <v>13.2</v>
          </cell>
        </row>
        <row r="7665">
          <cell r="D7665" t="str">
            <v>NORTH SHOPPING</v>
          </cell>
          <cell r="E7665">
            <v>44439</v>
          </cell>
          <cell r="J7665">
            <v>4.8</v>
          </cell>
          <cell r="K7665">
            <v>2.44</v>
          </cell>
          <cell r="M7665">
            <v>13.43</v>
          </cell>
        </row>
        <row r="7666">
          <cell r="D7666" t="str">
            <v>NORTH SHOPPING</v>
          </cell>
          <cell r="E7666">
            <v>44439</v>
          </cell>
          <cell r="J7666">
            <v>8.5</v>
          </cell>
          <cell r="K7666">
            <v>3.15</v>
          </cell>
          <cell r="M7666">
            <v>17.510000000000002</v>
          </cell>
        </row>
        <row r="7667">
          <cell r="D7667" t="str">
            <v>NORTH SHOPPING</v>
          </cell>
          <cell r="E7667">
            <v>44439</v>
          </cell>
          <cell r="J7667">
            <v>790</v>
          </cell>
          <cell r="K7667">
            <v>174.91</v>
          </cell>
          <cell r="M7667">
            <v>968.5</v>
          </cell>
        </row>
        <row r="7668">
          <cell r="D7668" t="str">
            <v>NORTH SHOPPING</v>
          </cell>
          <cell r="E7668">
            <v>44439</v>
          </cell>
          <cell r="J7668">
            <v>0</v>
          </cell>
          <cell r="K7668">
            <v>0</v>
          </cell>
          <cell r="M7668">
            <v>0</v>
          </cell>
        </row>
        <row r="7669">
          <cell r="D7669" t="str">
            <v>NORTH SHOPPING</v>
          </cell>
          <cell r="E7669">
            <v>44439</v>
          </cell>
          <cell r="J7669">
            <v>0</v>
          </cell>
          <cell r="K7669">
            <v>0</v>
          </cell>
          <cell r="M7669">
            <v>0</v>
          </cell>
        </row>
        <row r="7670">
          <cell r="D7670" t="str">
            <v>NORTH SHOPPING</v>
          </cell>
          <cell r="E7670">
            <v>44439</v>
          </cell>
          <cell r="J7670">
            <v>0</v>
          </cell>
          <cell r="K7670">
            <v>0</v>
          </cell>
          <cell r="M7670">
            <v>0</v>
          </cell>
        </row>
        <row r="7671">
          <cell r="D7671" t="str">
            <v>NORTH SHOPPING</v>
          </cell>
          <cell r="E7671">
            <v>44439</v>
          </cell>
          <cell r="J7671">
            <v>0</v>
          </cell>
          <cell r="K7671">
            <v>0</v>
          </cell>
          <cell r="M7671">
            <v>0</v>
          </cell>
        </row>
        <row r="7672">
          <cell r="D7672" t="str">
            <v>NORTH SHOPPING</v>
          </cell>
          <cell r="E7672">
            <v>44439</v>
          </cell>
          <cell r="J7672">
            <v>0</v>
          </cell>
          <cell r="K7672">
            <v>0</v>
          </cell>
          <cell r="M7672">
            <v>0</v>
          </cell>
        </row>
        <row r="7673">
          <cell r="D7673" t="str">
            <v>NORTH SHOPPING</v>
          </cell>
          <cell r="E7673">
            <v>44439</v>
          </cell>
          <cell r="J7673">
            <v>87.8</v>
          </cell>
          <cell r="K7673">
            <v>17.98</v>
          </cell>
          <cell r="M7673">
            <v>99.9</v>
          </cell>
        </row>
        <row r="7674">
          <cell r="D7674" t="str">
            <v>NORTH SHOPPING</v>
          </cell>
          <cell r="E7674">
            <v>44439</v>
          </cell>
          <cell r="J7674">
            <v>-42</v>
          </cell>
          <cell r="K7674">
            <v>0</v>
          </cell>
          <cell r="M7674">
            <v>-99.9</v>
          </cell>
        </row>
        <row r="7675">
          <cell r="D7675" t="str">
            <v>NORTH SHOPPING</v>
          </cell>
          <cell r="E7675">
            <v>44439</v>
          </cell>
          <cell r="J7675">
            <v>479.6</v>
          </cell>
          <cell r="K7675">
            <v>78.55</v>
          </cell>
          <cell r="M7675">
            <v>436.44</v>
          </cell>
        </row>
        <row r="7676">
          <cell r="D7676" t="str">
            <v>PICI</v>
          </cell>
          <cell r="E7676">
            <v>44439</v>
          </cell>
          <cell r="J7676">
            <v>11616</v>
          </cell>
          <cell r="K7676">
            <v>5812.6464000000005</v>
          </cell>
          <cell r="M7676">
            <v>29244.16</v>
          </cell>
        </row>
        <row r="7677">
          <cell r="D7677" t="str">
            <v>PICI</v>
          </cell>
          <cell r="E7677">
            <v>44439</v>
          </cell>
          <cell r="J7677">
            <v>6627</v>
          </cell>
          <cell r="K7677">
            <v>4066.9570000000003</v>
          </cell>
          <cell r="M7677">
            <v>20804.079999999998</v>
          </cell>
        </row>
        <row r="7678">
          <cell r="D7678" t="str">
            <v>PICI</v>
          </cell>
          <cell r="E7678">
            <v>44439</v>
          </cell>
          <cell r="J7678">
            <v>5672.9000000000005</v>
          </cell>
          <cell r="K7678">
            <v>2973.5367999999999</v>
          </cell>
          <cell r="M7678">
            <v>15470.189999999999</v>
          </cell>
        </row>
        <row r="7679">
          <cell r="D7679" t="str">
            <v>PICI</v>
          </cell>
          <cell r="E7679">
            <v>44439</v>
          </cell>
          <cell r="J7679">
            <v>5742</v>
          </cell>
          <cell r="K7679">
            <v>2959.0004999999996</v>
          </cell>
          <cell r="M7679">
            <v>15062.31</v>
          </cell>
        </row>
        <row r="7680">
          <cell r="D7680" t="str">
            <v>PICI</v>
          </cell>
          <cell r="E7680">
            <v>44439</v>
          </cell>
          <cell r="J7680">
            <v>3275.9</v>
          </cell>
          <cell r="K7680">
            <v>1670.2293</v>
          </cell>
          <cell r="M7680">
            <v>9122.5</v>
          </cell>
        </row>
        <row r="7681">
          <cell r="D7681" t="str">
            <v>PICI</v>
          </cell>
          <cell r="E7681">
            <v>44439</v>
          </cell>
          <cell r="J7681">
            <v>2935.1</v>
          </cell>
          <cell r="K7681">
            <v>1601.32</v>
          </cell>
          <cell r="M7681">
            <v>7715.0499999999993</v>
          </cell>
        </row>
        <row r="7682">
          <cell r="D7682" t="str">
            <v>PICI</v>
          </cell>
          <cell r="E7682">
            <v>44439</v>
          </cell>
          <cell r="J7682">
            <v>3036</v>
          </cell>
          <cell r="K7682">
            <v>1402.3191999999999</v>
          </cell>
          <cell r="M7682">
            <v>7447.4000000000005</v>
          </cell>
        </row>
        <row r="7683">
          <cell r="D7683" t="str">
            <v>PICI</v>
          </cell>
          <cell r="E7683">
            <v>44439</v>
          </cell>
          <cell r="J7683">
            <v>2115</v>
          </cell>
          <cell r="K7683">
            <v>1266.3900000000001</v>
          </cell>
          <cell r="M7683">
            <v>6372.9000000000005</v>
          </cell>
        </row>
        <row r="7684">
          <cell r="D7684" t="str">
            <v>PICI</v>
          </cell>
          <cell r="E7684">
            <v>44439</v>
          </cell>
          <cell r="J7684">
            <v>1587</v>
          </cell>
          <cell r="K7684">
            <v>900.62020000000007</v>
          </cell>
          <cell r="M7684">
            <v>4640.4799999999996</v>
          </cell>
        </row>
        <row r="7685">
          <cell r="D7685" t="str">
            <v>PICI</v>
          </cell>
          <cell r="E7685">
            <v>44439</v>
          </cell>
          <cell r="J7685">
            <v>1467.9</v>
          </cell>
          <cell r="K7685">
            <v>883.15919999999994</v>
          </cell>
          <cell r="M7685">
            <v>4349.7299999999996</v>
          </cell>
        </row>
        <row r="7686">
          <cell r="D7686" t="str">
            <v>PICI</v>
          </cell>
          <cell r="E7686">
            <v>44439</v>
          </cell>
          <cell r="J7686">
            <v>1898.1000000000001</v>
          </cell>
          <cell r="K7686">
            <v>914.26099999999997</v>
          </cell>
          <cell r="M7686">
            <v>4735.5600000000004</v>
          </cell>
        </row>
        <row r="7687">
          <cell r="D7687" t="str">
            <v>PICI</v>
          </cell>
          <cell r="E7687">
            <v>44439</v>
          </cell>
          <cell r="J7687">
            <v>780</v>
          </cell>
          <cell r="K7687">
            <v>625.11019999999996</v>
          </cell>
          <cell r="M7687">
            <v>2930.2000000000003</v>
          </cell>
        </row>
        <row r="7688">
          <cell r="D7688" t="str">
            <v>PICI</v>
          </cell>
          <cell r="E7688">
            <v>44439</v>
          </cell>
          <cell r="J7688">
            <v>1680</v>
          </cell>
          <cell r="K7688">
            <v>712.69950000000006</v>
          </cell>
          <cell r="M7688">
            <v>3896.3999999999996</v>
          </cell>
        </row>
        <row r="7689">
          <cell r="D7689" t="str">
            <v>PICI</v>
          </cell>
          <cell r="E7689">
            <v>44439</v>
          </cell>
          <cell r="J7689">
            <v>934.80000000000007</v>
          </cell>
          <cell r="K7689">
            <v>535.34999999999991</v>
          </cell>
          <cell r="M7689">
            <v>2972.88</v>
          </cell>
        </row>
        <row r="7690">
          <cell r="D7690" t="str">
            <v>PICI</v>
          </cell>
          <cell r="E7690">
            <v>44439</v>
          </cell>
          <cell r="J7690">
            <v>1038.4000000000001</v>
          </cell>
          <cell r="K7690">
            <v>613.67999999999995</v>
          </cell>
          <cell r="M7690">
            <v>3044.8</v>
          </cell>
        </row>
        <row r="7691">
          <cell r="D7691" t="str">
            <v>PICI</v>
          </cell>
          <cell r="E7691">
            <v>44439</v>
          </cell>
          <cell r="J7691">
            <v>1737.8400000000001</v>
          </cell>
          <cell r="K7691">
            <v>775.51109999999994</v>
          </cell>
          <cell r="M7691">
            <v>3818.49</v>
          </cell>
        </row>
        <row r="7692">
          <cell r="D7692" t="str">
            <v>PICI</v>
          </cell>
          <cell r="E7692">
            <v>44439</v>
          </cell>
          <cell r="J7692">
            <v>1205.4299999999998</v>
          </cell>
          <cell r="K7692">
            <v>554.81979999999999</v>
          </cell>
          <cell r="M7692">
            <v>2927.9</v>
          </cell>
        </row>
        <row r="7693">
          <cell r="D7693" t="str">
            <v>PICI</v>
          </cell>
          <cell r="E7693">
            <v>44439</v>
          </cell>
          <cell r="J7693">
            <v>1208.76</v>
          </cell>
          <cell r="K7693">
            <v>546.76020000000005</v>
          </cell>
          <cell r="M7693">
            <v>2880.78</v>
          </cell>
        </row>
        <row r="7694">
          <cell r="D7694" t="str">
            <v>PICI</v>
          </cell>
          <cell r="E7694">
            <v>44439</v>
          </cell>
          <cell r="J7694">
            <v>899</v>
          </cell>
          <cell r="K7694">
            <v>430.91</v>
          </cell>
          <cell r="M7694">
            <v>2391.5</v>
          </cell>
        </row>
        <row r="7695">
          <cell r="D7695" t="str">
            <v>PICI</v>
          </cell>
          <cell r="E7695">
            <v>44439</v>
          </cell>
          <cell r="J7695">
            <v>838.6</v>
          </cell>
          <cell r="K7695">
            <v>482.74940000000004</v>
          </cell>
          <cell r="M7695">
            <v>2293.7600000000002</v>
          </cell>
        </row>
        <row r="7696">
          <cell r="D7696" t="str">
            <v>PICI</v>
          </cell>
          <cell r="E7696">
            <v>44439</v>
          </cell>
          <cell r="J7696">
            <v>1222.3000000000002</v>
          </cell>
          <cell r="K7696">
            <v>513.68050000000005</v>
          </cell>
          <cell r="M7696">
            <v>2636.02</v>
          </cell>
        </row>
        <row r="7697">
          <cell r="D7697" t="str">
            <v>PICI</v>
          </cell>
          <cell r="E7697">
            <v>44439</v>
          </cell>
          <cell r="J7697">
            <v>1024.8800000000001</v>
          </cell>
          <cell r="K7697">
            <v>479.41890000000001</v>
          </cell>
          <cell r="M7697">
            <v>2332.2000000000003</v>
          </cell>
        </row>
        <row r="7698">
          <cell r="D7698" t="str">
            <v>PICI</v>
          </cell>
          <cell r="E7698">
            <v>44439</v>
          </cell>
          <cell r="J7698">
            <v>798</v>
          </cell>
          <cell r="K7698">
            <v>359.22539999999998</v>
          </cell>
          <cell r="M7698">
            <v>1965.36</v>
          </cell>
        </row>
        <row r="7699">
          <cell r="D7699" t="str">
            <v>PICI</v>
          </cell>
          <cell r="E7699">
            <v>44439</v>
          </cell>
          <cell r="J7699">
            <v>398.3</v>
          </cell>
          <cell r="K7699">
            <v>259.1001</v>
          </cell>
          <cell r="M7699">
            <v>1405.11</v>
          </cell>
        </row>
        <row r="7700">
          <cell r="D7700" t="str">
            <v>PICI</v>
          </cell>
          <cell r="E7700">
            <v>44439</v>
          </cell>
          <cell r="J7700">
            <v>739</v>
          </cell>
          <cell r="K7700">
            <v>331.12</v>
          </cell>
          <cell r="M7700">
            <v>1815.6999999999998</v>
          </cell>
        </row>
        <row r="7701">
          <cell r="D7701" t="str">
            <v>PICI</v>
          </cell>
          <cell r="E7701">
            <v>44439</v>
          </cell>
          <cell r="J7701">
            <v>804.57999999999993</v>
          </cell>
          <cell r="K7701">
            <v>419.97059999999999</v>
          </cell>
          <cell r="M7701">
            <v>1889.7199999999998</v>
          </cell>
        </row>
        <row r="7702">
          <cell r="D7702" t="str">
            <v>PICI</v>
          </cell>
          <cell r="E7702">
            <v>44439</v>
          </cell>
          <cell r="J7702">
            <v>521.70000000000005</v>
          </cell>
          <cell r="K7702">
            <v>264.01349999999996</v>
          </cell>
          <cell r="M7702">
            <v>1446.33</v>
          </cell>
        </row>
        <row r="7703">
          <cell r="D7703" t="str">
            <v>PICI</v>
          </cell>
          <cell r="E7703">
            <v>44439</v>
          </cell>
          <cell r="J7703">
            <v>300</v>
          </cell>
          <cell r="K7703">
            <v>210.41</v>
          </cell>
          <cell r="M7703">
            <v>1167.3499999999999</v>
          </cell>
        </row>
        <row r="7704">
          <cell r="D7704" t="str">
            <v>PICI</v>
          </cell>
          <cell r="E7704">
            <v>44439</v>
          </cell>
          <cell r="J7704">
            <v>300</v>
          </cell>
          <cell r="K7704">
            <v>200.62</v>
          </cell>
          <cell r="M7704">
            <v>1096.05</v>
          </cell>
        </row>
        <row r="7705">
          <cell r="D7705" t="str">
            <v>PICI</v>
          </cell>
          <cell r="E7705">
            <v>44439</v>
          </cell>
          <cell r="J7705">
            <v>300</v>
          </cell>
          <cell r="K7705">
            <v>174.53</v>
          </cell>
          <cell r="M7705">
            <v>969.6</v>
          </cell>
        </row>
        <row r="7706">
          <cell r="D7706" t="str">
            <v>PICI</v>
          </cell>
          <cell r="E7706">
            <v>44439</v>
          </cell>
          <cell r="J7706">
            <v>200</v>
          </cell>
          <cell r="K7706">
            <v>155.4</v>
          </cell>
          <cell r="M7706">
            <v>841.72</v>
          </cell>
        </row>
        <row r="7707">
          <cell r="D7707" t="str">
            <v>PICI</v>
          </cell>
          <cell r="E7707">
            <v>44439</v>
          </cell>
          <cell r="J7707">
            <v>401.04</v>
          </cell>
          <cell r="K7707">
            <v>243.2997</v>
          </cell>
          <cell r="M7707">
            <v>1082.8799999999999</v>
          </cell>
        </row>
        <row r="7708">
          <cell r="D7708" t="str">
            <v>PICI</v>
          </cell>
          <cell r="E7708">
            <v>44439</v>
          </cell>
          <cell r="J7708">
            <v>195</v>
          </cell>
          <cell r="K7708">
            <v>133.26990000000001</v>
          </cell>
          <cell r="M7708">
            <v>740.13</v>
          </cell>
        </row>
        <row r="7709">
          <cell r="D7709" t="str">
            <v>PICI</v>
          </cell>
          <cell r="E7709">
            <v>44439</v>
          </cell>
          <cell r="J7709">
            <v>240</v>
          </cell>
          <cell r="K7709">
            <v>256.39999999999998</v>
          </cell>
          <cell r="M7709">
            <v>906.12</v>
          </cell>
        </row>
        <row r="7710">
          <cell r="D7710" t="str">
            <v>PICI</v>
          </cell>
          <cell r="E7710">
            <v>44439</v>
          </cell>
          <cell r="J7710">
            <v>465.3</v>
          </cell>
          <cell r="K7710">
            <v>193.34700000000001</v>
          </cell>
          <cell r="M7710">
            <v>1066.23</v>
          </cell>
        </row>
        <row r="7711">
          <cell r="D7711" t="str">
            <v>PICI</v>
          </cell>
          <cell r="E7711">
            <v>44439</v>
          </cell>
          <cell r="J7711">
            <v>1123.5</v>
          </cell>
          <cell r="K7711">
            <v>334.71</v>
          </cell>
          <cell r="M7711">
            <v>1858.1999999999998</v>
          </cell>
        </row>
        <row r="7712">
          <cell r="D7712" t="str">
            <v>PICI</v>
          </cell>
          <cell r="E7712">
            <v>44439</v>
          </cell>
          <cell r="J7712">
            <v>768.90000000000009</v>
          </cell>
          <cell r="K7712">
            <v>259.66050000000001</v>
          </cell>
          <cell r="M7712">
            <v>1422.08</v>
          </cell>
        </row>
        <row r="7713">
          <cell r="D7713" t="str">
            <v>PICI</v>
          </cell>
          <cell r="E7713">
            <v>44439</v>
          </cell>
          <cell r="J7713">
            <v>195</v>
          </cell>
          <cell r="K7713">
            <v>127.38</v>
          </cell>
          <cell r="M7713">
            <v>707.22</v>
          </cell>
        </row>
        <row r="7714">
          <cell r="D7714" t="str">
            <v>PICI</v>
          </cell>
          <cell r="E7714">
            <v>44439</v>
          </cell>
          <cell r="J7714">
            <v>180</v>
          </cell>
          <cell r="K7714">
            <v>120.09</v>
          </cell>
          <cell r="M7714">
            <v>665.76</v>
          </cell>
        </row>
        <row r="7715">
          <cell r="D7715" t="str">
            <v>PICI</v>
          </cell>
          <cell r="E7715">
            <v>44439</v>
          </cell>
          <cell r="J7715">
            <v>239.70000000000002</v>
          </cell>
          <cell r="K7715">
            <v>122.9712</v>
          </cell>
          <cell r="M7715">
            <v>676.77</v>
          </cell>
        </row>
        <row r="7716">
          <cell r="D7716" t="str">
            <v>PICI</v>
          </cell>
          <cell r="E7716">
            <v>44439</v>
          </cell>
          <cell r="J7716">
            <v>177</v>
          </cell>
          <cell r="K7716">
            <v>106.2</v>
          </cell>
          <cell r="M7716">
            <v>590</v>
          </cell>
        </row>
        <row r="7717">
          <cell r="D7717" t="str">
            <v>PICI</v>
          </cell>
          <cell r="E7717">
            <v>44439</v>
          </cell>
          <cell r="J7717">
            <v>180</v>
          </cell>
          <cell r="K7717">
            <v>108.72</v>
          </cell>
          <cell r="M7717">
            <v>586.26</v>
          </cell>
        </row>
        <row r="7718">
          <cell r="D7718" t="str">
            <v>PICI</v>
          </cell>
          <cell r="E7718">
            <v>44439</v>
          </cell>
          <cell r="J7718">
            <v>552</v>
          </cell>
          <cell r="K7718">
            <v>216.58</v>
          </cell>
          <cell r="M7718">
            <v>1057.76</v>
          </cell>
        </row>
        <row r="7719">
          <cell r="D7719" t="str">
            <v>PICI</v>
          </cell>
          <cell r="E7719">
            <v>44439</v>
          </cell>
          <cell r="J7719">
            <v>240</v>
          </cell>
          <cell r="K7719">
            <v>117.65</v>
          </cell>
          <cell r="M7719">
            <v>641.20000000000005</v>
          </cell>
        </row>
        <row r="7720">
          <cell r="D7720" t="str">
            <v>PICI</v>
          </cell>
          <cell r="E7720">
            <v>44439</v>
          </cell>
          <cell r="J7720">
            <v>100</v>
          </cell>
          <cell r="K7720">
            <v>76.67</v>
          </cell>
          <cell r="M7720">
            <v>424.26</v>
          </cell>
        </row>
        <row r="7721">
          <cell r="D7721" t="str">
            <v>PICI</v>
          </cell>
          <cell r="E7721">
            <v>44439</v>
          </cell>
          <cell r="J7721">
            <v>287.35000000000002</v>
          </cell>
          <cell r="K7721">
            <v>121.77</v>
          </cell>
          <cell r="M7721">
            <v>654.54999999999995</v>
          </cell>
        </row>
        <row r="7722">
          <cell r="D7722" t="str">
            <v>PICI</v>
          </cell>
          <cell r="E7722">
            <v>44439</v>
          </cell>
          <cell r="J7722">
            <v>342</v>
          </cell>
          <cell r="K7722">
            <v>159.8802</v>
          </cell>
          <cell r="M7722">
            <v>745.56000000000006</v>
          </cell>
        </row>
        <row r="7723">
          <cell r="D7723" t="str">
            <v>PICI</v>
          </cell>
          <cell r="E7723">
            <v>44439</v>
          </cell>
          <cell r="J7723">
            <v>267.60000000000002</v>
          </cell>
          <cell r="K7723">
            <v>112.09</v>
          </cell>
          <cell r="M7723">
            <v>620.48</v>
          </cell>
        </row>
        <row r="7724">
          <cell r="D7724" t="str">
            <v>PICI</v>
          </cell>
          <cell r="E7724">
            <v>44439</v>
          </cell>
          <cell r="J7724">
            <v>139.80000000000001</v>
          </cell>
          <cell r="K7724">
            <v>79.89</v>
          </cell>
          <cell r="M7724">
            <v>443.82</v>
          </cell>
        </row>
        <row r="7725">
          <cell r="D7725" t="str">
            <v>PICI</v>
          </cell>
          <cell r="E7725">
            <v>44439</v>
          </cell>
          <cell r="J7725">
            <v>176.7</v>
          </cell>
          <cell r="K7725">
            <v>85.359899999999996</v>
          </cell>
          <cell r="M7725">
            <v>473.54999999999995</v>
          </cell>
        </row>
        <row r="7726">
          <cell r="D7726" t="str">
            <v>PICI</v>
          </cell>
          <cell r="E7726">
            <v>44439</v>
          </cell>
          <cell r="J7726">
            <v>288</v>
          </cell>
          <cell r="K7726">
            <v>139.06979999999999</v>
          </cell>
          <cell r="M7726">
            <v>629.09999999999991</v>
          </cell>
        </row>
        <row r="7727">
          <cell r="D7727" t="str">
            <v>PICI</v>
          </cell>
          <cell r="E7727">
            <v>44439</v>
          </cell>
          <cell r="J7727">
            <v>204.8</v>
          </cell>
          <cell r="K7727">
            <v>87.34</v>
          </cell>
          <cell r="M7727">
            <v>484.64</v>
          </cell>
        </row>
        <row r="7728">
          <cell r="D7728" t="str">
            <v>PICI</v>
          </cell>
          <cell r="E7728">
            <v>44439</v>
          </cell>
          <cell r="J7728">
            <v>249.5</v>
          </cell>
          <cell r="K7728">
            <v>124.74000000000001</v>
          </cell>
          <cell r="M7728">
            <v>559.15</v>
          </cell>
        </row>
        <row r="7729">
          <cell r="D7729" t="str">
            <v>PICI</v>
          </cell>
          <cell r="E7729">
            <v>44439</v>
          </cell>
          <cell r="J7729">
            <v>211.5</v>
          </cell>
          <cell r="K7729">
            <v>85.841999999999999</v>
          </cell>
          <cell r="M7729">
            <v>475.20000000000005</v>
          </cell>
        </row>
        <row r="7730">
          <cell r="D7730" t="str">
            <v>PICI</v>
          </cell>
          <cell r="E7730">
            <v>44439</v>
          </cell>
          <cell r="J7730">
            <v>180</v>
          </cell>
          <cell r="K7730">
            <v>78.16</v>
          </cell>
          <cell r="M7730">
            <v>434.12</v>
          </cell>
        </row>
        <row r="7731">
          <cell r="D7731" t="str">
            <v>PICI</v>
          </cell>
          <cell r="E7731">
            <v>44439</v>
          </cell>
          <cell r="J7731">
            <v>255.95999999999998</v>
          </cell>
          <cell r="K7731">
            <v>95.4</v>
          </cell>
          <cell r="M7731">
            <v>520.79999999999995</v>
          </cell>
        </row>
        <row r="7732">
          <cell r="D7732" t="str">
            <v>PICI</v>
          </cell>
          <cell r="E7732">
            <v>44439</v>
          </cell>
          <cell r="J7732">
            <v>330</v>
          </cell>
          <cell r="K7732">
            <v>109.74000000000001</v>
          </cell>
          <cell r="M7732">
            <v>608.5</v>
          </cell>
        </row>
        <row r="7733">
          <cell r="D7733" t="str">
            <v>PICI</v>
          </cell>
          <cell r="E7733">
            <v>44439</v>
          </cell>
          <cell r="J7733">
            <v>220</v>
          </cell>
          <cell r="K7733">
            <v>86.61</v>
          </cell>
          <cell r="M7733">
            <v>470.76</v>
          </cell>
        </row>
        <row r="7734">
          <cell r="D7734" t="str">
            <v>PICI</v>
          </cell>
          <cell r="E7734">
            <v>44439</v>
          </cell>
          <cell r="J7734">
            <v>215.70000000000002</v>
          </cell>
          <cell r="K7734">
            <v>83.52</v>
          </cell>
          <cell r="M7734">
            <v>461.46</v>
          </cell>
        </row>
        <row r="7735">
          <cell r="D7735" t="str">
            <v>PICI</v>
          </cell>
          <cell r="E7735">
            <v>44439</v>
          </cell>
          <cell r="J7735">
            <v>130</v>
          </cell>
          <cell r="K7735">
            <v>124.87</v>
          </cell>
          <cell r="M7735">
            <v>415.84</v>
          </cell>
        </row>
        <row r="7736">
          <cell r="D7736" t="str">
            <v>PICI</v>
          </cell>
          <cell r="E7736">
            <v>44439</v>
          </cell>
          <cell r="J7736">
            <v>288</v>
          </cell>
          <cell r="K7736">
            <v>99.859800000000007</v>
          </cell>
          <cell r="M7736">
            <v>548.46</v>
          </cell>
        </row>
        <row r="7737">
          <cell r="D7737" t="str">
            <v>PICI</v>
          </cell>
          <cell r="E7737">
            <v>44439</v>
          </cell>
          <cell r="J7737">
            <v>431.40000000000003</v>
          </cell>
          <cell r="K7737">
            <v>127.84979999999999</v>
          </cell>
          <cell r="M7737">
            <v>705.90000000000009</v>
          </cell>
        </row>
        <row r="7738">
          <cell r="D7738" t="str">
            <v>PICI</v>
          </cell>
          <cell r="E7738">
            <v>44439</v>
          </cell>
          <cell r="J7738">
            <v>99</v>
          </cell>
          <cell r="K7738">
            <v>52.100399999999993</v>
          </cell>
          <cell r="M7738">
            <v>288.86</v>
          </cell>
        </row>
        <row r="7739">
          <cell r="D7739" t="str">
            <v>PICI</v>
          </cell>
          <cell r="E7739">
            <v>44439</v>
          </cell>
          <cell r="J7739">
            <v>155.1</v>
          </cell>
          <cell r="K7739">
            <v>64.571100000000001</v>
          </cell>
          <cell r="M7739">
            <v>356.73</v>
          </cell>
        </row>
        <row r="7740">
          <cell r="D7740" t="str">
            <v>PICI</v>
          </cell>
          <cell r="E7740">
            <v>44439</v>
          </cell>
          <cell r="J7740">
            <v>302.35000000000002</v>
          </cell>
          <cell r="K7740">
            <v>239.20999999999998</v>
          </cell>
          <cell r="M7740">
            <v>675.95</v>
          </cell>
        </row>
        <row r="7741">
          <cell r="D7741" t="str">
            <v>PICI</v>
          </cell>
          <cell r="E7741">
            <v>44439</v>
          </cell>
          <cell r="J7741">
            <v>170.7</v>
          </cell>
          <cell r="K7741">
            <v>65.630099999999999</v>
          </cell>
          <cell r="M7741">
            <v>364.23</v>
          </cell>
        </row>
        <row r="7742">
          <cell r="D7742" t="str">
            <v>PICI</v>
          </cell>
          <cell r="E7742">
            <v>44439</v>
          </cell>
          <cell r="J7742">
            <v>171.6</v>
          </cell>
          <cell r="K7742">
            <v>64.88</v>
          </cell>
          <cell r="M7742">
            <v>358.88</v>
          </cell>
        </row>
        <row r="7743">
          <cell r="D7743" t="str">
            <v>PICI</v>
          </cell>
          <cell r="E7743">
            <v>44439</v>
          </cell>
          <cell r="J7743">
            <v>143.9</v>
          </cell>
          <cell r="K7743">
            <v>58.13</v>
          </cell>
          <cell r="M7743">
            <v>322.92</v>
          </cell>
        </row>
        <row r="7744">
          <cell r="D7744" t="str">
            <v>PICI</v>
          </cell>
          <cell r="E7744">
            <v>44439</v>
          </cell>
          <cell r="J7744">
            <v>165</v>
          </cell>
          <cell r="K7744">
            <v>89.889899999999997</v>
          </cell>
          <cell r="M7744">
            <v>375.54</v>
          </cell>
        </row>
        <row r="7745">
          <cell r="D7745" t="str">
            <v>PICI</v>
          </cell>
          <cell r="E7745">
            <v>44439</v>
          </cell>
          <cell r="J7745">
            <v>165</v>
          </cell>
          <cell r="K7745">
            <v>62.61</v>
          </cell>
          <cell r="M7745">
            <v>346.08</v>
          </cell>
        </row>
        <row r="7746">
          <cell r="D7746" t="str">
            <v>PICI</v>
          </cell>
          <cell r="E7746">
            <v>44439</v>
          </cell>
          <cell r="J7746">
            <v>168</v>
          </cell>
          <cell r="K7746">
            <v>63.32</v>
          </cell>
          <cell r="M7746">
            <v>347.72</v>
          </cell>
        </row>
        <row r="7747">
          <cell r="D7747" t="str">
            <v>PICI</v>
          </cell>
          <cell r="E7747">
            <v>44439</v>
          </cell>
          <cell r="J7747">
            <v>64.900000000000006</v>
          </cell>
          <cell r="K7747">
            <v>39.58</v>
          </cell>
          <cell r="M7747">
            <v>219.9</v>
          </cell>
        </row>
        <row r="7748">
          <cell r="D7748" t="str">
            <v>PICI</v>
          </cell>
          <cell r="E7748">
            <v>44439</v>
          </cell>
          <cell r="J7748">
            <v>172.68</v>
          </cell>
          <cell r="K7748">
            <v>62.760000000000005</v>
          </cell>
          <cell r="M7748">
            <v>346.26</v>
          </cell>
        </row>
        <row r="7749">
          <cell r="D7749" t="str">
            <v>PICI</v>
          </cell>
          <cell r="E7749">
            <v>44439</v>
          </cell>
          <cell r="J7749">
            <v>113.8</v>
          </cell>
          <cell r="K7749">
            <v>49.26</v>
          </cell>
          <cell r="M7749">
            <v>271.04000000000002</v>
          </cell>
        </row>
        <row r="7750">
          <cell r="D7750" t="str">
            <v>PICI</v>
          </cell>
          <cell r="E7750">
            <v>44439</v>
          </cell>
          <cell r="J7750">
            <v>116.69999999999999</v>
          </cell>
          <cell r="K7750">
            <v>49.580100000000002</v>
          </cell>
          <cell r="M7750">
            <v>273.12</v>
          </cell>
        </row>
        <row r="7751">
          <cell r="D7751" t="str">
            <v>PICI</v>
          </cell>
          <cell r="E7751">
            <v>44439</v>
          </cell>
          <cell r="J7751">
            <v>63.9</v>
          </cell>
          <cell r="K7751">
            <v>38.659999999999997</v>
          </cell>
          <cell r="M7751">
            <v>209.01</v>
          </cell>
        </row>
        <row r="7752">
          <cell r="D7752" t="str">
            <v>PICI</v>
          </cell>
          <cell r="E7752">
            <v>44439</v>
          </cell>
          <cell r="J7752">
            <v>110.2</v>
          </cell>
          <cell r="K7752">
            <v>47.48</v>
          </cell>
          <cell r="M7752">
            <v>263.82</v>
          </cell>
        </row>
        <row r="7753">
          <cell r="D7753" t="str">
            <v>PICI</v>
          </cell>
          <cell r="E7753">
            <v>44439</v>
          </cell>
          <cell r="J7753">
            <v>155.80000000000001</v>
          </cell>
          <cell r="K7753">
            <v>57.04</v>
          </cell>
          <cell r="M7753">
            <v>316.62</v>
          </cell>
        </row>
        <row r="7754">
          <cell r="D7754" t="str">
            <v>PICI</v>
          </cell>
          <cell r="E7754">
            <v>44439</v>
          </cell>
          <cell r="J7754">
            <v>69.900000000000006</v>
          </cell>
          <cell r="K7754">
            <v>37.619999999999997</v>
          </cell>
          <cell r="M7754">
            <v>208.77</v>
          </cell>
        </row>
        <row r="7755">
          <cell r="D7755" t="str">
            <v>PICI</v>
          </cell>
          <cell r="E7755">
            <v>44439</v>
          </cell>
          <cell r="J7755">
            <v>113.8</v>
          </cell>
          <cell r="K7755">
            <v>47.56</v>
          </cell>
          <cell r="M7755">
            <v>262.3</v>
          </cell>
        </row>
        <row r="7756">
          <cell r="D7756" t="str">
            <v>PICI</v>
          </cell>
          <cell r="E7756">
            <v>44439</v>
          </cell>
          <cell r="J7756">
            <v>104.3</v>
          </cell>
          <cell r="K7756">
            <v>45.18</v>
          </cell>
          <cell r="M7756">
            <v>250.34</v>
          </cell>
        </row>
        <row r="7757">
          <cell r="D7757" t="str">
            <v>PICI</v>
          </cell>
          <cell r="E7757">
            <v>44439</v>
          </cell>
          <cell r="J7757">
            <v>159.6</v>
          </cell>
          <cell r="K7757">
            <v>57.04</v>
          </cell>
          <cell r="M7757">
            <v>316.76</v>
          </cell>
        </row>
        <row r="7758">
          <cell r="D7758" t="str">
            <v>PICI</v>
          </cell>
          <cell r="E7758">
            <v>44439</v>
          </cell>
          <cell r="J7758">
            <v>209.64</v>
          </cell>
          <cell r="K7758">
            <v>97.02</v>
          </cell>
          <cell r="M7758">
            <v>406.6</v>
          </cell>
        </row>
        <row r="7759">
          <cell r="D7759" t="str">
            <v>PICI</v>
          </cell>
          <cell r="E7759">
            <v>44439</v>
          </cell>
          <cell r="J7759">
            <v>72</v>
          </cell>
          <cell r="K7759">
            <v>37.780499999999996</v>
          </cell>
          <cell r="M7759">
            <v>209.70000000000002</v>
          </cell>
        </row>
        <row r="7760">
          <cell r="D7760" t="str">
            <v>PICI</v>
          </cell>
          <cell r="E7760">
            <v>44439</v>
          </cell>
          <cell r="J7760">
            <v>42.68</v>
          </cell>
          <cell r="K7760">
            <v>31.53</v>
          </cell>
          <cell r="M7760">
            <v>174.12</v>
          </cell>
        </row>
        <row r="7761">
          <cell r="D7761" t="str">
            <v>PICI</v>
          </cell>
          <cell r="E7761">
            <v>44439</v>
          </cell>
          <cell r="J7761">
            <v>228</v>
          </cell>
          <cell r="K7761">
            <v>73.4208</v>
          </cell>
          <cell r="M7761">
            <v>400.32</v>
          </cell>
        </row>
        <row r="7762">
          <cell r="D7762" t="str">
            <v>PICI</v>
          </cell>
          <cell r="E7762">
            <v>44439</v>
          </cell>
          <cell r="J7762">
            <v>90</v>
          </cell>
          <cell r="K7762">
            <v>39.56</v>
          </cell>
          <cell r="M7762">
            <v>228.34</v>
          </cell>
        </row>
        <row r="7763">
          <cell r="D7763" t="str">
            <v>PICI</v>
          </cell>
          <cell r="E7763">
            <v>44439</v>
          </cell>
          <cell r="J7763">
            <v>99.9</v>
          </cell>
          <cell r="K7763">
            <v>43.18</v>
          </cell>
          <cell r="M7763">
            <v>239.9</v>
          </cell>
        </row>
        <row r="7764">
          <cell r="D7764" t="str">
            <v>PICI</v>
          </cell>
          <cell r="E7764">
            <v>44439</v>
          </cell>
          <cell r="J7764">
            <v>143.80000000000001</v>
          </cell>
          <cell r="K7764">
            <v>52.97</v>
          </cell>
          <cell r="M7764">
            <v>292.44</v>
          </cell>
        </row>
        <row r="7765">
          <cell r="D7765" t="str">
            <v>PICI</v>
          </cell>
          <cell r="E7765">
            <v>44439</v>
          </cell>
          <cell r="J7765">
            <v>58.9</v>
          </cell>
          <cell r="K7765">
            <v>34.380000000000003</v>
          </cell>
          <cell r="M7765">
            <v>187.98</v>
          </cell>
        </row>
        <row r="7766">
          <cell r="D7766" t="str">
            <v>PICI</v>
          </cell>
          <cell r="E7766">
            <v>44439</v>
          </cell>
          <cell r="J7766">
            <v>72.900000000000006</v>
          </cell>
          <cell r="K7766">
            <v>38.76</v>
          </cell>
          <cell r="M7766">
            <v>206.1</v>
          </cell>
        </row>
        <row r="7767">
          <cell r="D7767" t="str">
            <v>PICI</v>
          </cell>
          <cell r="E7767">
            <v>44439</v>
          </cell>
          <cell r="J7767">
            <v>119.8</v>
          </cell>
          <cell r="K7767">
            <v>46.74</v>
          </cell>
          <cell r="M7767">
            <v>259.66000000000003</v>
          </cell>
        </row>
        <row r="7768">
          <cell r="D7768" t="str">
            <v>PICI</v>
          </cell>
          <cell r="E7768">
            <v>44439</v>
          </cell>
          <cell r="J7768">
            <v>76.8</v>
          </cell>
          <cell r="K7768">
            <v>37.990400000000001</v>
          </cell>
          <cell r="M7768">
            <v>207.68</v>
          </cell>
        </row>
        <row r="7769">
          <cell r="D7769" t="str">
            <v>PICI</v>
          </cell>
          <cell r="E7769">
            <v>44439</v>
          </cell>
          <cell r="J7769">
            <v>113.8</v>
          </cell>
          <cell r="K7769">
            <v>45.32</v>
          </cell>
          <cell r="M7769">
            <v>251.82</v>
          </cell>
        </row>
        <row r="7770">
          <cell r="D7770" t="str">
            <v>PICI</v>
          </cell>
          <cell r="E7770">
            <v>44439</v>
          </cell>
          <cell r="J7770">
            <v>370.3</v>
          </cell>
          <cell r="K7770">
            <v>162.78990000000002</v>
          </cell>
          <cell r="M7770">
            <v>624.75</v>
          </cell>
        </row>
        <row r="7771">
          <cell r="D7771" t="str">
            <v>PICI</v>
          </cell>
          <cell r="E7771">
            <v>44439</v>
          </cell>
          <cell r="J7771">
            <v>127.8</v>
          </cell>
          <cell r="K7771">
            <v>48.02</v>
          </cell>
          <cell r="M7771">
            <v>266.82</v>
          </cell>
        </row>
        <row r="7772">
          <cell r="D7772" t="str">
            <v>PICI</v>
          </cell>
          <cell r="E7772">
            <v>44439</v>
          </cell>
          <cell r="J7772">
            <v>128.69999999999999</v>
          </cell>
          <cell r="K7772">
            <v>48.300000000000004</v>
          </cell>
          <cell r="M7772">
            <v>267.89999999999998</v>
          </cell>
        </row>
        <row r="7773">
          <cell r="D7773" t="str">
            <v>PICI</v>
          </cell>
          <cell r="E7773">
            <v>44439</v>
          </cell>
          <cell r="J7773">
            <v>102.42</v>
          </cell>
          <cell r="K7773">
            <v>42.6</v>
          </cell>
          <cell r="M7773">
            <v>235.82</v>
          </cell>
        </row>
        <row r="7774">
          <cell r="D7774" t="str">
            <v>PICI</v>
          </cell>
          <cell r="E7774">
            <v>44439</v>
          </cell>
          <cell r="J7774">
            <v>129.80000000000001</v>
          </cell>
          <cell r="K7774">
            <v>47.48</v>
          </cell>
          <cell r="M7774">
            <v>263.82</v>
          </cell>
        </row>
        <row r="7775">
          <cell r="D7775" t="str">
            <v>PICI</v>
          </cell>
          <cell r="E7775">
            <v>44439</v>
          </cell>
          <cell r="J7775">
            <v>68.949999999999989</v>
          </cell>
          <cell r="K7775">
            <v>34.11</v>
          </cell>
          <cell r="M7775">
            <v>189.5</v>
          </cell>
        </row>
        <row r="7776">
          <cell r="D7776" t="str">
            <v>PICI</v>
          </cell>
          <cell r="E7776">
            <v>44439</v>
          </cell>
          <cell r="J7776">
            <v>153.63</v>
          </cell>
          <cell r="K7776">
            <v>83.31989999999999</v>
          </cell>
          <cell r="M7776">
            <v>322.14</v>
          </cell>
        </row>
        <row r="7777">
          <cell r="D7777" t="str">
            <v>PICI</v>
          </cell>
          <cell r="E7777">
            <v>44439</v>
          </cell>
          <cell r="J7777">
            <v>64.95</v>
          </cell>
          <cell r="K7777">
            <v>33.269999999999996</v>
          </cell>
          <cell r="M7777">
            <v>182.10000000000002</v>
          </cell>
        </row>
        <row r="7778">
          <cell r="D7778" t="str">
            <v>PICI</v>
          </cell>
          <cell r="E7778">
            <v>44439</v>
          </cell>
          <cell r="J7778">
            <v>119.9</v>
          </cell>
          <cell r="K7778">
            <v>44.8</v>
          </cell>
          <cell r="M7778">
            <v>248.43</v>
          </cell>
        </row>
        <row r="7779">
          <cell r="D7779" t="str">
            <v>PICI</v>
          </cell>
          <cell r="E7779">
            <v>44439</v>
          </cell>
          <cell r="J7779">
            <v>125</v>
          </cell>
          <cell r="K7779">
            <v>46.959999999999994</v>
          </cell>
          <cell r="M7779">
            <v>255.5</v>
          </cell>
        </row>
        <row r="7780">
          <cell r="D7780" t="str">
            <v>PICI</v>
          </cell>
          <cell r="E7780">
            <v>44439</v>
          </cell>
          <cell r="J7780">
            <v>150</v>
          </cell>
          <cell r="K7780">
            <v>53.979900000000001</v>
          </cell>
          <cell r="M7780">
            <v>283.14</v>
          </cell>
        </row>
        <row r="7781">
          <cell r="D7781" t="str">
            <v>PICI</v>
          </cell>
          <cell r="E7781">
            <v>44439</v>
          </cell>
          <cell r="J7781">
            <v>100</v>
          </cell>
          <cell r="K7781">
            <v>39.33</v>
          </cell>
          <cell r="M7781">
            <v>218</v>
          </cell>
        </row>
        <row r="7782">
          <cell r="D7782" t="str">
            <v>PICI</v>
          </cell>
          <cell r="E7782">
            <v>44439</v>
          </cell>
          <cell r="J7782">
            <v>114.94</v>
          </cell>
          <cell r="K7782">
            <v>44.55</v>
          </cell>
          <cell r="M7782">
            <v>237.84</v>
          </cell>
        </row>
        <row r="7783">
          <cell r="D7783" t="str">
            <v>PICI</v>
          </cell>
          <cell r="E7783">
            <v>44439</v>
          </cell>
          <cell r="J7783">
            <v>83.16</v>
          </cell>
          <cell r="K7783">
            <v>35.960100000000004</v>
          </cell>
          <cell r="M7783">
            <v>196.95000000000002</v>
          </cell>
        </row>
        <row r="7784">
          <cell r="D7784" t="str">
            <v>PICI</v>
          </cell>
          <cell r="E7784">
            <v>44439</v>
          </cell>
          <cell r="J7784">
            <v>75.8</v>
          </cell>
          <cell r="K7784">
            <v>33.880000000000003</v>
          </cell>
          <cell r="M7784">
            <v>186.76</v>
          </cell>
        </row>
        <row r="7785">
          <cell r="D7785" t="str">
            <v>PICI</v>
          </cell>
          <cell r="E7785">
            <v>44439</v>
          </cell>
          <cell r="J7785">
            <v>156.93</v>
          </cell>
          <cell r="K7785">
            <v>51.33</v>
          </cell>
          <cell r="M7785">
            <v>285.09000000000003</v>
          </cell>
        </row>
        <row r="7786">
          <cell r="D7786" t="str">
            <v>PICI</v>
          </cell>
          <cell r="E7786">
            <v>44439</v>
          </cell>
          <cell r="J7786">
            <v>77.599999999999994</v>
          </cell>
          <cell r="K7786">
            <v>34.119999999999997</v>
          </cell>
          <cell r="M7786">
            <v>188.52</v>
          </cell>
        </row>
        <row r="7787">
          <cell r="D7787" t="str">
            <v>PICI</v>
          </cell>
          <cell r="E7787">
            <v>44439</v>
          </cell>
          <cell r="J7787">
            <v>119.8</v>
          </cell>
          <cell r="K7787">
            <v>45.89</v>
          </cell>
          <cell r="M7787">
            <v>240.84</v>
          </cell>
        </row>
        <row r="7788">
          <cell r="D7788" t="str">
            <v>PICI</v>
          </cell>
          <cell r="E7788">
            <v>44439</v>
          </cell>
          <cell r="J7788">
            <v>98.399999999999991</v>
          </cell>
          <cell r="K7788">
            <v>38.629800000000003</v>
          </cell>
          <cell r="M7788">
            <v>211.86</v>
          </cell>
        </row>
        <row r="7789">
          <cell r="D7789" t="str">
            <v>PICI</v>
          </cell>
          <cell r="E7789">
            <v>44439</v>
          </cell>
          <cell r="J7789">
            <v>132</v>
          </cell>
          <cell r="K7789">
            <v>45</v>
          </cell>
          <cell r="M7789">
            <v>250</v>
          </cell>
        </row>
        <row r="7790">
          <cell r="D7790" t="str">
            <v>PICI</v>
          </cell>
          <cell r="E7790">
            <v>44439</v>
          </cell>
          <cell r="J7790">
            <v>129.9</v>
          </cell>
          <cell r="K7790">
            <v>44.34</v>
          </cell>
          <cell r="M7790">
            <v>246.31</v>
          </cell>
        </row>
        <row r="7791">
          <cell r="D7791" t="str">
            <v>PICI</v>
          </cell>
          <cell r="E7791">
            <v>44439</v>
          </cell>
          <cell r="J7791">
            <v>59.699999999999996</v>
          </cell>
          <cell r="K7791">
            <v>28.5</v>
          </cell>
          <cell r="M7791">
            <v>158.31</v>
          </cell>
        </row>
        <row r="7792">
          <cell r="D7792" t="str">
            <v>PICI</v>
          </cell>
          <cell r="E7792">
            <v>44439</v>
          </cell>
          <cell r="J7792">
            <v>96</v>
          </cell>
          <cell r="K7792">
            <v>36.47</v>
          </cell>
          <cell r="M7792">
            <v>201.42</v>
          </cell>
        </row>
        <row r="7793">
          <cell r="D7793" t="str">
            <v>PICI</v>
          </cell>
          <cell r="E7793">
            <v>44439</v>
          </cell>
          <cell r="J7793">
            <v>483</v>
          </cell>
          <cell r="K7793">
            <v>121.42970000000001</v>
          </cell>
          <cell r="M7793">
            <v>673.26</v>
          </cell>
        </row>
        <row r="7794">
          <cell r="D7794" t="str">
            <v>PICI</v>
          </cell>
          <cell r="E7794">
            <v>44439</v>
          </cell>
          <cell r="J7794">
            <v>119.9</v>
          </cell>
          <cell r="K7794">
            <v>41.17</v>
          </cell>
          <cell r="M7794">
            <v>228.71</v>
          </cell>
        </row>
        <row r="7795">
          <cell r="D7795" t="str">
            <v>PICI</v>
          </cell>
          <cell r="E7795">
            <v>44439</v>
          </cell>
          <cell r="J7795">
            <v>102.42</v>
          </cell>
          <cell r="K7795">
            <v>39.03</v>
          </cell>
          <cell r="M7795">
            <v>207.84</v>
          </cell>
        </row>
        <row r="7796">
          <cell r="D7796" t="str">
            <v>PICI</v>
          </cell>
          <cell r="E7796">
            <v>44439</v>
          </cell>
          <cell r="J7796">
            <v>66.900000000000006</v>
          </cell>
          <cell r="K7796">
            <v>29.25</v>
          </cell>
          <cell r="M7796">
            <v>162.16999999999999</v>
          </cell>
        </row>
        <row r="7797">
          <cell r="D7797" t="str">
            <v>PICI</v>
          </cell>
          <cell r="E7797">
            <v>44439</v>
          </cell>
          <cell r="J7797">
            <v>49.9</v>
          </cell>
          <cell r="K7797">
            <v>25.18</v>
          </cell>
          <cell r="M7797">
            <v>139.9</v>
          </cell>
        </row>
        <row r="7798">
          <cell r="D7798" t="str">
            <v>PICI</v>
          </cell>
          <cell r="E7798">
            <v>44439</v>
          </cell>
          <cell r="J7798">
            <v>59.8</v>
          </cell>
          <cell r="K7798">
            <v>27.32</v>
          </cell>
          <cell r="M7798">
            <v>151.82</v>
          </cell>
        </row>
        <row r="7799">
          <cell r="D7799" t="str">
            <v>PICI</v>
          </cell>
          <cell r="E7799">
            <v>44439</v>
          </cell>
          <cell r="J7799">
            <v>62.91</v>
          </cell>
          <cell r="K7799">
            <v>27.83</v>
          </cell>
          <cell r="M7799">
            <v>154.41</v>
          </cell>
        </row>
        <row r="7800">
          <cell r="D7800" t="str">
            <v>PICI</v>
          </cell>
          <cell r="E7800">
            <v>44439</v>
          </cell>
          <cell r="J7800">
            <v>119.5</v>
          </cell>
          <cell r="K7800">
            <v>40.29</v>
          </cell>
          <cell r="M7800">
            <v>223.05</v>
          </cell>
        </row>
        <row r="7801">
          <cell r="D7801" t="str">
            <v>PICI</v>
          </cell>
          <cell r="E7801">
            <v>44439</v>
          </cell>
          <cell r="J7801">
            <v>109.9</v>
          </cell>
          <cell r="K7801">
            <v>38</v>
          </cell>
          <cell r="M7801">
            <v>211.11</v>
          </cell>
        </row>
        <row r="7802">
          <cell r="D7802" t="str">
            <v>PICI</v>
          </cell>
          <cell r="E7802">
            <v>44439</v>
          </cell>
          <cell r="J7802">
            <v>69.900000000000006</v>
          </cell>
          <cell r="K7802">
            <v>29.29</v>
          </cell>
          <cell r="M7802">
            <v>162.4</v>
          </cell>
        </row>
        <row r="7803">
          <cell r="D7803" t="str">
            <v>PICI</v>
          </cell>
          <cell r="E7803">
            <v>44439</v>
          </cell>
          <cell r="J7803">
            <v>143.39999999999998</v>
          </cell>
          <cell r="K7803">
            <v>46.120199999999997</v>
          </cell>
          <cell r="M7803">
            <v>252.12</v>
          </cell>
        </row>
        <row r="7804">
          <cell r="D7804" t="str">
            <v>PICI</v>
          </cell>
          <cell r="E7804">
            <v>44439</v>
          </cell>
          <cell r="J7804">
            <v>85.32</v>
          </cell>
          <cell r="K7804">
            <v>32.54</v>
          </cell>
          <cell r="M7804">
            <v>180.16</v>
          </cell>
        </row>
        <row r="7805">
          <cell r="D7805" t="str">
            <v>PICI</v>
          </cell>
          <cell r="E7805">
            <v>44439</v>
          </cell>
          <cell r="J7805">
            <v>77.599999999999994</v>
          </cell>
          <cell r="K7805">
            <v>31.43</v>
          </cell>
          <cell r="M7805">
            <v>171.16</v>
          </cell>
        </row>
        <row r="7806">
          <cell r="D7806" t="str">
            <v>PICI</v>
          </cell>
          <cell r="E7806">
            <v>44439</v>
          </cell>
          <cell r="J7806">
            <v>110</v>
          </cell>
          <cell r="K7806">
            <v>40.369999999999997</v>
          </cell>
          <cell r="M7806">
            <v>211.88</v>
          </cell>
        </row>
        <row r="7807">
          <cell r="D7807" t="str">
            <v>PICI</v>
          </cell>
          <cell r="E7807">
            <v>44439</v>
          </cell>
          <cell r="J7807">
            <v>81.52</v>
          </cell>
          <cell r="K7807">
            <v>31.85</v>
          </cell>
          <cell r="M7807">
            <v>174.82</v>
          </cell>
        </row>
        <row r="7808">
          <cell r="D7808" t="str">
            <v>PICI</v>
          </cell>
          <cell r="E7808">
            <v>44439</v>
          </cell>
          <cell r="J7808">
            <v>119.69999999999999</v>
          </cell>
          <cell r="K7808">
            <v>40.929900000000004</v>
          </cell>
          <cell r="M7808">
            <v>221.16</v>
          </cell>
        </row>
        <row r="7809">
          <cell r="D7809" t="str">
            <v>PICI</v>
          </cell>
          <cell r="E7809">
            <v>44439</v>
          </cell>
          <cell r="J7809">
            <v>79.900000000000006</v>
          </cell>
          <cell r="K7809">
            <v>30.76</v>
          </cell>
          <cell r="M7809">
            <v>170.91</v>
          </cell>
        </row>
        <row r="7810">
          <cell r="D7810" t="str">
            <v>PICI</v>
          </cell>
          <cell r="E7810">
            <v>44439</v>
          </cell>
          <cell r="J7810">
            <v>75.900000000000006</v>
          </cell>
          <cell r="K7810">
            <v>30.07</v>
          </cell>
          <cell r="M7810">
            <v>166.05</v>
          </cell>
        </row>
        <row r="7811">
          <cell r="D7811" t="str">
            <v>PICI</v>
          </cell>
          <cell r="E7811">
            <v>44439</v>
          </cell>
          <cell r="J7811">
            <v>55</v>
          </cell>
          <cell r="K7811">
            <v>25.18</v>
          </cell>
          <cell r="M7811">
            <v>139.9</v>
          </cell>
        </row>
        <row r="7812">
          <cell r="D7812" t="str">
            <v>PICI</v>
          </cell>
          <cell r="E7812">
            <v>44439</v>
          </cell>
          <cell r="J7812">
            <v>67.5</v>
          </cell>
          <cell r="K7812">
            <v>28.299600000000002</v>
          </cell>
          <cell r="M7812">
            <v>155.43</v>
          </cell>
        </row>
        <row r="7813">
          <cell r="D7813" t="str">
            <v>PICI</v>
          </cell>
          <cell r="E7813">
            <v>44439</v>
          </cell>
          <cell r="J7813">
            <v>145.80000000000001</v>
          </cell>
          <cell r="K7813">
            <v>44.53</v>
          </cell>
          <cell r="M7813">
            <v>247.34</v>
          </cell>
        </row>
        <row r="7814">
          <cell r="D7814" t="str">
            <v>PICI</v>
          </cell>
          <cell r="E7814">
            <v>44439</v>
          </cell>
          <cell r="J7814">
            <v>34.799999999999997</v>
          </cell>
          <cell r="K7814">
            <v>20.059999999999999</v>
          </cell>
          <cell r="M7814">
            <v>111.4</v>
          </cell>
        </row>
        <row r="7815">
          <cell r="D7815" t="str">
            <v>PICI</v>
          </cell>
          <cell r="E7815">
            <v>44439</v>
          </cell>
          <cell r="J7815">
            <v>59.9</v>
          </cell>
          <cell r="K7815">
            <v>25.27</v>
          </cell>
          <cell r="M7815">
            <v>139.72999999999999</v>
          </cell>
        </row>
        <row r="7816">
          <cell r="D7816" t="str">
            <v>PICI</v>
          </cell>
          <cell r="E7816">
            <v>44439</v>
          </cell>
          <cell r="J7816">
            <v>84</v>
          </cell>
          <cell r="K7816">
            <v>31.81</v>
          </cell>
          <cell r="M7816">
            <v>169.84</v>
          </cell>
        </row>
        <row r="7817">
          <cell r="D7817" t="str">
            <v>PICI</v>
          </cell>
          <cell r="E7817">
            <v>44439</v>
          </cell>
          <cell r="J7817">
            <v>52.9</v>
          </cell>
          <cell r="K7817">
            <v>23.38</v>
          </cell>
          <cell r="M7817">
            <v>129.9</v>
          </cell>
        </row>
        <row r="7818">
          <cell r="D7818" t="str">
            <v>PICI</v>
          </cell>
          <cell r="E7818">
            <v>44439</v>
          </cell>
          <cell r="J7818">
            <v>53.1</v>
          </cell>
          <cell r="K7818">
            <v>23.34</v>
          </cell>
          <cell r="M7818">
            <v>128.85</v>
          </cell>
        </row>
        <row r="7819">
          <cell r="D7819" t="str">
            <v>PICI</v>
          </cell>
          <cell r="E7819">
            <v>44439</v>
          </cell>
          <cell r="J7819">
            <v>38.4</v>
          </cell>
          <cell r="K7819">
            <v>19.929600000000001</v>
          </cell>
          <cell r="M7819">
            <v>110.72</v>
          </cell>
        </row>
        <row r="7820">
          <cell r="D7820" t="str">
            <v>PICI</v>
          </cell>
          <cell r="E7820">
            <v>44439</v>
          </cell>
          <cell r="J7820">
            <v>58.9</v>
          </cell>
          <cell r="K7820">
            <v>24.25</v>
          </cell>
          <cell r="M7820">
            <v>134.52000000000001</v>
          </cell>
        </row>
        <row r="7821">
          <cell r="D7821" t="str">
            <v>PICI</v>
          </cell>
          <cell r="E7821">
            <v>44439</v>
          </cell>
          <cell r="J7821">
            <v>55</v>
          </cell>
          <cell r="K7821">
            <v>23.34</v>
          </cell>
          <cell r="M7821">
            <v>128.85</v>
          </cell>
        </row>
        <row r="7822">
          <cell r="D7822" t="str">
            <v>PICI</v>
          </cell>
          <cell r="E7822">
            <v>44439</v>
          </cell>
          <cell r="J7822">
            <v>53.11</v>
          </cell>
          <cell r="K7822">
            <v>22.73</v>
          </cell>
          <cell r="M7822">
            <v>126.19</v>
          </cell>
        </row>
        <row r="7823">
          <cell r="D7823" t="str">
            <v>PICI</v>
          </cell>
          <cell r="E7823">
            <v>44439</v>
          </cell>
          <cell r="J7823">
            <v>49.9</v>
          </cell>
          <cell r="K7823">
            <v>22.38</v>
          </cell>
          <cell r="M7823">
            <v>122.4</v>
          </cell>
        </row>
        <row r="7824">
          <cell r="D7824" t="str">
            <v>PICI</v>
          </cell>
          <cell r="E7824">
            <v>44439</v>
          </cell>
          <cell r="J7824">
            <v>67.900000000000006</v>
          </cell>
          <cell r="K7824">
            <v>25.9</v>
          </cell>
          <cell r="M7824">
            <v>143.91</v>
          </cell>
        </row>
        <row r="7825">
          <cell r="D7825" t="str">
            <v>PICI</v>
          </cell>
          <cell r="E7825">
            <v>44439</v>
          </cell>
          <cell r="J7825">
            <v>72.900000000000006</v>
          </cell>
          <cell r="K7825">
            <v>27.07</v>
          </cell>
          <cell r="M7825">
            <v>149.97</v>
          </cell>
        </row>
        <row r="7826">
          <cell r="D7826" t="str">
            <v>PICI</v>
          </cell>
          <cell r="E7826">
            <v>44439</v>
          </cell>
          <cell r="J7826">
            <v>49.9</v>
          </cell>
          <cell r="K7826">
            <v>21.7</v>
          </cell>
          <cell r="M7826">
            <v>120.31</v>
          </cell>
        </row>
        <row r="7827">
          <cell r="D7827" t="str">
            <v>PICI</v>
          </cell>
          <cell r="E7827">
            <v>44439</v>
          </cell>
          <cell r="J7827">
            <v>52.9</v>
          </cell>
          <cell r="K7827">
            <v>22.16</v>
          </cell>
          <cell r="M7827">
            <v>123.11</v>
          </cell>
        </row>
        <row r="7828">
          <cell r="D7828" t="str">
            <v>PICI</v>
          </cell>
          <cell r="E7828">
            <v>44439</v>
          </cell>
          <cell r="J7828">
            <v>49.9</v>
          </cell>
          <cell r="K7828">
            <v>21.56</v>
          </cell>
          <cell r="M7828">
            <v>118.91</v>
          </cell>
        </row>
        <row r="7829">
          <cell r="D7829" t="str">
            <v>PICI</v>
          </cell>
          <cell r="E7829">
            <v>44439</v>
          </cell>
          <cell r="J7829">
            <v>66.900000000000006</v>
          </cell>
          <cell r="K7829">
            <v>25.13</v>
          </cell>
          <cell r="M7829">
            <v>139.44</v>
          </cell>
        </row>
        <row r="7830">
          <cell r="D7830" t="str">
            <v>PICI</v>
          </cell>
          <cell r="E7830">
            <v>44439</v>
          </cell>
          <cell r="J7830">
            <v>79.8</v>
          </cell>
          <cell r="K7830">
            <v>50.08</v>
          </cell>
          <cell r="M7830">
            <v>176.86</v>
          </cell>
        </row>
        <row r="7831">
          <cell r="D7831" t="str">
            <v>PICI</v>
          </cell>
          <cell r="E7831">
            <v>44439</v>
          </cell>
          <cell r="J7831">
            <v>68.900000000000006</v>
          </cell>
          <cell r="K7831">
            <v>25.44</v>
          </cell>
          <cell r="M7831">
            <v>140.83000000000001</v>
          </cell>
        </row>
        <row r="7832">
          <cell r="D7832" t="str">
            <v>PICI</v>
          </cell>
          <cell r="E7832">
            <v>44439</v>
          </cell>
          <cell r="J7832">
            <v>56.9</v>
          </cell>
          <cell r="K7832">
            <v>22.66</v>
          </cell>
          <cell r="M7832">
            <v>125.91</v>
          </cell>
        </row>
        <row r="7833">
          <cell r="D7833" t="str">
            <v>PICI</v>
          </cell>
          <cell r="E7833">
            <v>44439</v>
          </cell>
          <cell r="J7833">
            <v>52.8</v>
          </cell>
          <cell r="K7833">
            <v>21.53</v>
          </cell>
          <cell r="M7833">
            <v>119.42</v>
          </cell>
        </row>
        <row r="7834">
          <cell r="D7834" t="str">
            <v>PICI</v>
          </cell>
          <cell r="E7834">
            <v>44439</v>
          </cell>
          <cell r="J7834">
            <v>43.9</v>
          </cell>
          <cell r="K7834">
            <v>19.420000000000002</v>
          </cell>
          <cell r="M7834">
            <v>107.91</v>
          </cell>
        </row>
        <row r="7835">
          <cell r="D7835" t="str">
            <v>PICI</v>
          </cell>
          <cell r="E7835">
            <v>44439</v>
          </cell>
          <cell r="J7835">
            <v>52.94</v>
          </cell>
          <cell r="K7835">
            <v>21.41</v>
          </cell>
          <cell r="M7835">
            <v>118.79</v>
          </cell>
        </row>
        <row r="7836">
          <cell r="D7836" t="str">
            <v>PICI</v>
          </cell>
          <cell r="E7836">
            <v>44439</v>
          </cell>
          <cell r="J7836">
            <v>59.9</v>
          </cell>
          <cell r="K7836">
            <v>23.1</v>
          </cell>
          <cell r="M7836">
            <v>127.33</v>
          </cell>
        </row>
        <row r="7837">
          <cell r="D7837" t="str">
            <v>PICI</v>
          </cell>
          <cell r="E7837">
            <v>44439</v>
          </cell>
          <cell r="J7837">
            <v>37.9</v>
          </cell>
          <cell r="K7837">
            <v>17.98</v>
          </cell>
          <cell r="M7837">
            <v>99.9</v>
          </cell>
        </row>
        <row r="7838">
          <cell r="D7838" t="str">
            <v>PICI</v>
          </cell>
          <cell r="E7838">
            <v>44439</v>
          </cell>
          <cell r="J7838">
            <v>35.1</v>
          </cell>
          <cell r="K7838">
            <v>17.409599999999998</v>
          </cell>
          <cell r="M7838">
            <v>96.390000000000015</v>
          </cell>
        </row>
        <row r="7839">
          <cell r="D7839" t="str">
            <v>PICI</v>
          </cell>
          <cell r="E7839">
            <v>44439</v>
          </cell>
          <cell r="J7839">
            <v>84</v>
          </cell>
          <cell r="K7839">
            <v>29.59</v>
          </cell>
          <cell r="M7839">
            <v>157.4</v>
          </cell>
        </row>
        <row r="7840">
          <cell r="D7840" t="str">
            <v>PICI</v>
          </cell>
          <cell r="E7840">
            <v>44439</v>
          </cell>
          <cell r="J7840">
            <v>88</v>
          </cell>
          <cell r="K7840">
            <v>31.07</v>
          </cell>
          <cell r="M7840">
            <v>162.46</v>
          </cell>
        </row>
        <row r="7841">
          <cell r="D7841" t="str">
            <v>PICI</v>
          </cell>
          <cell r="E7841">
            <v>44439</v>
          </cell>
          <cell r="J7841">
            <v>30.9</v>
          </cell>
          <cell r="K7841">
            <v>16.18</v>
          </cell>
          <cell r="M7841">
            <v>89.9</v>
          </cell>
        </row>
        <row r="7842">
          <cell r="D7842" t="str">
            <v>PICI</v>
          </cell>
          <cell r="E7842">
            <v>44439</v>
          </cell>
          <cell r="J7842">
            <v>95.6</v>
          </cell>
          <cell r="K7842">
            <v>30.74</v>
          </cell>
          <cell r="M7842">
            <v>168.32</v>
          </cell>
        </row>
        <row r="7843">
          <cell r="D7843" t="str">
            <v>PICI</v>
          </cell>
          <cell r="E7843">
            <v>44439</v>
          </cell>
          <cell r="J7843">
            <v>26.099999999999998</v>
          </cell>
          <cell r="K7843">
            <v>14.960100000000001</v>
          </cell>
          <cell r="M7843">
            <v>82.92</v>
          </cell>
        </row>
        <row r="7844">
          <cell r="D7844" t="str">
            <v>PICI</v>
          </cell>
          <cell r="E7844">
            <v>44439</v>
          </cell>
          <cell r="J7844">
            <v>64.900000000000006</v>
          </cell>
          <cell r="K7844">
            <v>26.29</v>
          </cell>
          <cell r="M7844">
            <v>132.93</v>
          </cell>
        </row>
        <row r="7845">
          <cell r="D7845" t="str">
            <v>PICI</v>
          </cell>
          <cell r="E7845">
            <v>44439</v>
          </cell>
          <cell r="J7845">
            <v>52.5</v>
          </cell>
          <cell r="K7845">
            <v>20.6799</v>
          </cell>
          <cell r="M7845">
            <v>114.89999999999999</v>
          </cell>
        </row>
        <row r="7846">
          <cell r="D7846" t="str">
            <v>PICI</v>
          </cell>
          <cell r="E7846">
            <v>44439</v>
          </cell>
          <cell r="J7846">
            <v>68.900000000000006</v>
          </cell>
          <cell r="K7846">
            <v>25.45</v>
          </cell>
          <cell r="M7846">
            <v>135.63</v>
          </cell>
        </row>
        <row r="7847">
          <cell r="D7847" t="str">
            <v>PICI</v>
          </cell>
          <cell r="E7847">
            <v>44439</v>
          </cell>
          <cell r="J7847">
            <v>143.80000000000001</v>
          </cell>
          <cell r="K7847">
            <v>40.83</v>
          </cell>
          <cell r="M7847">
            <v>224.22</v>
          </cell>
        </row>
        <row r="7848">
          <cell r="D7848" t="str">
            <v>PICI</v>
          </cell>
          <cell r="E7848">
            <v>44439</v>
          </cell>
          <cell r="J7848">
            <v>89.8</v>
          </cell>
          <cell r="K7848">
            <v>30.08</v>
          </cell>
          <cell r="M7848">
            <v>159.22</v>
          </cell>
        </row>
        <row r="7849">
          <cell r="D7849" t="str">
            <v>PICI</v>
          </cell>
          <cell r="E7849">
            <v>44439</v>
          </cell>
          <cell r="J7849">
            <v>104.85000000000001</v>
          </cell>
          <cell r="K7849">
            <v>32.700000000000003</v>
          </cell>
          <cell r="M7849">
            <v>176.64000000000001</v>
          </cell>
        </row>
        <row r="7850">
          <cell r="D7850" t="str">
            <v>PICI</v>
          </cell>
          <cell r="E7850">
            <v>44439</v>
          </cell>
          <cell r="J7850">
            <v>35</v>
          </cell>
          <cell r="K7850">
            <v>16.440199999999997</v>
          </cell>
          <cell r="M7850">
            <v>90.44</v>
          </cell>
        </row>
        <row r="7851">
          <cell r="D7851" t="str">
            <v>PICI</v>
          </cell>
          <cell r="E7851">
            <v>44439</v>
          </cell>
          <cell r="J7851">
            <v>28.799999999999997</v>
          </cell>
          <cell r="K7851">
            <v>14.61</v>
          </cell>
          <cell r="M7851">
            <v>81.06</v>
          </cell>
        </row>
        <row r="7852">
          <cell r="D7852" t="str">
            <v>PICI</v>
          </cell>
          <cell r="E7852">
            <v>44439</v>
          </cell>
          <cell r="J7852">
            <v>44.9</v>
          </cell>
          <cell r="K7852">
            <v>17.98</v>
          </cell>
          <cell r="M7852">
            <v>99.9</v>
          </cell>
        </row>
        <row r="7853">
          <cell r="D7853" t="str">
            <v>PICI</v>
          </cell>
          <cell r="E7853">
            <v>44439</v>
          </cell>
          <cell r="J7853">
            <v>42.9</v>
          </cell>
          <cell r="K7853">
            <v>17.54</v>
          </cell>
          <cell r="M7853">
            <v>97.41</v>
          </cell>
        </row>
        <row r="7854">
          <cell r="D7854" t="str">
            <v>PICI</v>
          </cell>
          <cell r="E7854">
            <v>44439</v>
          </cell>
          <cell r="J7854">
            <v>60</v>
          </cell>
          <cell r="K7854">
            <v>21.31</v>
          </cell>
          <cell r="M7854">
            <v>118.18</v>
          </cell>
        </row>
        <row r="7855">
          <cell r="D7855" t="str">
            <v>PICI</v>
          </cell>
          <cell r="E7855">
            <v>44439</v>
          </cell>
          <cell r="J7855">
            <v>29.55</v>
          </cell>
          <cell r="K7855">
            <v>14.56</v>
          </cell>
          <cell r="M7855">
            <v>80.91</v>
          </cell>
        </row>
        <row r="7856">
          <cell r="D7856" t="str">
            <v>PICI</v>
          </cell>
          <cell r="E7856">
            <v>44439</v>
          </cell>
          <cell r="J7856">
            <v>66</v>
          </cell>
          <cell r="K7856">
            <v>22.5</v>
          </cell>
          <cell r="M7856">
            <v>125</v>
          </cell>
        </row>
        <row r="7857">
          <cell r="D7857" t="str">
            <v>PICI</v>
          </cell>
          <cell r="E7857">
            <v>44439</v>
          </cell>
          <cell r="J7857">
            <v>89.8</v>
          </cell>
          <cell r="K7857">
            <v>28.4</v>
          </cell>
          <cell r="M7857">
            <v>154.44</v>
          </cell>
        </row>
        <row r="7858">
          <cell r="D7858" t="str">
            <v>PICI</v>
          </cell>
          <cell r="E7858">
            <v>44439</v>
          </cell>
          <cell r="J7858">
            <v>56.9</v>
          </cell>
          <cell r="K7858">
            <v>20.54</v>
          </cell>
          <cell r="M7858">
            <v>113.06</v>
          </cell>
        </row>
        <row r="7859">
          <cell r="D7859" t="str">
            <v>PICI</v>
          </cell>
          <cell r="E7859">
            <v>44439</v>
          </cell>
          <cell r="J7859">
            <v>64</v>
          </cell>
          <cell r="K7859">
            <v>23.3504</v>
          </cell>
          <cell r="M7859">
            <v>122.72</v>
          </cell>
        </row>
        <row r="7860">
          <cell r="D7860" t="str">
            <v>PICI</v>
          </cell>
          <cell r="E7860">
            <v>44439</v>
          </cell>
          <cell r="J7860">
            <v>41.37</v>
          </cell>
          <cell r="K7860">
            <v>16.86</v>
          </cell>
          <cell r="M7860">
            <v>93.570000000000007</v>
          </cell>
        </row>
        <row r="7861">
          <cell r="D7861" t="str">
            <v>PICI</v>
          </cell>
          <cell r="E7861">
            <v>44439</v>
          </cell>
          <cell r="J7861">
            <v>56.9</v>
          </cell>
          <cell r="K7861">
            <v>20.32</v>
          </cell>
          <cell r="M7861">
            <v>111.61</v>
          </cell>
        </row>
        <row r="7862">
          <cell r="D7862" t="str">
            <v>PICI</v>
          </cell>
          <cell r="E7862">
            <v>44439</v>
          </cell>
          <cell r="J7862">
            <v>35</v>
          </cell>
          <cell r="K7862">
            <v>15.27</v>
          </cell>
          <cell r="M7862">
            <v>84.55</v>
          </cell>
        </row>
        <row r="7863">
          <cell r="D7863" t="str">
            <v>PICI</v>
          </cell>
          <cell r="E7863">
            <v>44439</v>
          </cell>
          <cell r="J7863">
            <v>89.8</v>
          </cell>
          <cell r="K7863">
            <v>29.24</v>
          </cell>
          <cell r="M7863">
            <v>153.16</v>
          </cell>
        </row>
        <row r="7864">
          <cell r="D7864" t="str">
            <v>PICI</v>
          </cell>
          <cell r="E7864">
            <v>44439</v>
          </cell>
          <cell r="J7864">
            <v>43.5</v>
          </cell>
          <cell r="K7864">
            <v>17.079999999999998</v>
          </cell>
          <cell r="M7864">
            <v>94.64</v>
          </cell>
        </row>
        <row r="7865">
          <cell r="D7865" t="str">
            <v>PICI</v>
          </cell>
          <cell r="E7865">
            <v>44439</v>
          </cell>
          <cell r="J7865">
            <v>39.599999999999994</v>
          </cell>
          <cell r="K7865">
            <v>16.689900000000002</v>
          </cell>
          <cell r="M7865">
            <v>90.300000000000011</v>
          </cell>
        </row>
        <row r="7866">
          <cell r="D7866" t="str">
            <v>PICI</v>
          </cell>
          <cell r="E7866">
            <v>44439</v>
          </cell>
          <cell r="J7866">
            <v>31.9</v>
          </cell>
          <cell r="K7866">
            <v>14.38</v>
          </cell>
          <cell r="M7866">
            <v>79.900000000000006</v>
          </cell>
        </row>
        <row r="7867">
          <cell r="D7867" t="str">
            <v>PICI</v>
          </cell>
          <cell r="E7867">
            <v>44439</v>
          </cell>
          <cell r="J7867">
            <v>49.8</v>
          </cell>
          <cell r="K7867">
            <v>18.309999999999999</v>
          </cell>
          <cell r="M7867">
            <v>101.62</v>
          </cell>
        </row>
        <row r="7868">
          <cell r="D7868" t="str">
            <v>PICI</v>
          </cell>
          <cell r="E7868">
            <v>44439</v>
          </cell>
          <cell r="J7868">
            <v>145.80000000000001</v>
          </cell>
          <cell r="K7868">
            <v>40.090000000000003</v>
          </cell>
          <cell r="M7868">
            <v>219.38</v>
          </cell>
        </row>
        <row r="7869">
          <cell r="D7869" t="str">
            <v>PICI</v>
          </cell>
          <cell r="E7869">
            <v>44439</v>
          </cell>
          <cell r="J7869">
            <v>100.52</v>
          </cell>
          <cell r="K7869">
            <v>29.73</v>
          </cell>
          <cell r="M7869">
            <v>163.22</v>
          </cell>
        </row>
        <row r="7870">
          <cell r="D7870" t="str">
            <v>PICI</v>
          </cell>
          <cell r="E7870">
            <v>44439</v>
          </cell>
          <cell r="J7870">
            <v>51.2</v>
          </cell>
          <cell r="K7870">
            <v>18.7</v>
          </cell>
          <cell r="M7870">
            <v>102.87</v>
          </cell>
        </row>
        <row r="7871">
          <cell r="D7871" t="str">
            <v>PICI</v>
          </cell>
          <cell r="E7871">
            <v>44439</v>
          </cell>
          <cell r="J7871">
            <v>30</v>
          </cell>
          <cell r="K7871">
            <v>13.86</v>
          </cell>
          <cell r="M7871">
            <v>76.8</v>
          </cell>
        </row>
        <row r="7872">
          <cell r="D7872" t="str">
            <v>PICI</v>
          </cell>
          <cell r="E7872">
            <v>44439</v>
          </cell>
          <cell r="J7872">
            <v>52.9</v>
          </cell>
          <cell r="K7872">
            <v>18.79</v>
          </cell>
          <cell r="M7872">
            <v>104.11</v>
          </cell>
        </row>
        <row r="7873">
          <cell r="D7873" t="str">
            <v>PICI</v>
          </cell>
          <cell r="E7873">
            <v>44439</v>
          </cell>
          <cell r="J7873">
            <v>52.5</v>
          </cell>
          <cell r="K7873">
            <v>19.02</v>
          </cell>
          <cell r="M7873">
            <v>102.93</v>
          </cell>
        </row>
        <row r="7874">
          <cell r="D7874" t="str">
            <v>PICI</v>
          </cell>
          <cell r="E7874">
            <v>44439</v>
          </cell>
          <cell r="J7874">
            <v>60</v>
          </cell>
          <cell r="K7874">
            <v>20.079999999999998</v>
          </cell>
          <cell r="M7874">
            <v>111.49</v>
          </cell>
        </row>
        <row r="7875">
          <cell r="D7875" t="str">
            <v>PICI</v>
          </cell>
          <cell r="E7875">
            <v>44439</v>
          </cell>
          <cell r="J7875">
            <v>125.8</v>
          </cell>
          <cell r="K7875">
            <v>38.74</v>
          </cell>
          <cell r="M7875">
            <v>195.86</v>
          </cell>
        </row>
        <row r="7876">
          <cell r="D7876" t="str">
            <v>PICI</v>
          </cell>
          <cell r="E7876">
            <v>44439</v>
          </cell>
          <cell r="J7876">
            <v>48</v>
          </cell>
          <cell r="K7876">
            <v>17.9499</v>
          </cell>
          <cell r="M7876">
            <v>96.960000000000008</v>
          </cell>
        </row>
        <row r="7877">
          <cell r="D7877" t="str">
            <v>PICI</v>
          </cell>
          <cell r="E7877">
            <v>44439</v>
          </cell>
          <cell r="J7877">
            <v>33.659999999999997</v>
          </cell>
          <cell r="K7877">
            <v>14.07</v>
          </cell>
          <cell r="M7877">
            <v>78.599999999999994</v>
          </cell>
        </row>
        <row r="7878">
          <cell r="D7878" t="str">
            <v>PICI</v>
          </cell>
          <cell r="E7878">
            <v>44439</v>
          </cell>
          <cell r="J7878">
            <v>42.9</v>
          </cell>
          <cell r="K7878">
            <v>16.18</v>
          </cell>
          <cell r="M7878">
            <v>89.91</v>
          </cell>
        </row>
        <row r="7879">
          <cell r="D7879" t="str">
            <v>PICI</v>
          </cell>
          <cell r="E7879">
            <v>44439</v>
          </cell>
          <cell r="J7879">
            <v>46.9</v>
          </cell>
          <cell r="K7879">
            <v>17.05</v>
          </cell>
          <cell r="M7879">
            <v>94.51</v>
          </cell>
        </row>
        <row r="7880">
          <cell r="D7880" t="str">
            <v>PICI</v>
          </cell>
          <cell r="E7880">
            <v>44439</v>
          </cell>
          <cell r="J7880">
            <v>30</v>
          </cell>
          <cell r="K7880">
            <v>13.23</v>
          </cell>
          <cell r="M7880">
            <v>73.44</v>
          </cell>
        </row>
        <row r="7881">
          <cell r="D7881" t="str">
            <v>PICI</v>
          </cell>
          <cell r="E7881">
            <v>44439</v>
          </cell>
          <cell r="J7881">
            <v>72.900000000000006</v>
          </cell>
          <cell r="K7881">
            <v>22.5</v>
          </cell>
          <cell r="M7881">
            <v>125</v>
          </cell>
        </row>
        <row r="7882">
          <cell r="D7882" t="str">
            <v>PICI</v>
          </cell>
          <cell r="E7882">
            <v>44439</v>
          </cell>
          <cell r="J7882">
            <v>72.900000000000006</v>
          </cell>
          <cell r="K7882">
            <v>22.5</v>
          </cell>
          <cell r="M7882">
            <v>125</v>
          </cell>
        </row>
        <row r="7883">
          <cell r="D7883" t="str">
            <v>PICI</v>
          </cell>
          <cell r="E7883">
            <v>44439</v>
          </cell>
          <cell r="J7883">
            <v>38.72</v>
          </cell>
          <cell r="K7883">
            <v>15.06</v>
          </cell>
          <cell r="M7883">
            <v>82.76</v>
          </cell>
        </row>
        <row r="7884">
          <cell r="D7884" t="str">
            <v>PICI</v>
          </cell>
          <cell r="E7884">
            <v>44439</v>
          </cell>
          <cell r="J7884">
            <v>59.8</v>
          </cell>
          <cell r="K7884">
            <v>20.72</v>
          </cell>
          <cell r="M7884">
            <v>109.18</v>
          </cell>
        </row>
        <row r="7885">
          <cell r="D7885" t="str">
            <v>PICI</v>
          </cell>
          <cell r="E7885">
            <v>44439</v>
          </cell>
          <cell r="J7885">
            <v>60</v>
          </cell>
          <cell r="K7885">
            <v>19.47</v>
          </cell>
          <cell r="M7885">
            <v>107.84</v>
          </cell>
        </row>
        <row r="7886">
          <cell r="D7886" t="str">
            <v>PICI</v>
          </cell>
          <cell r="E7886">
            <v>44439</v>
          </cell>
          <cell r="J7886">
            <v>30.87</v>
          </cell>
          <cell r="K7886">
            <v>13.03</v>
          </cell>
          <cell r="M7886">
            <v>71.62</v>
          </cell>
        </row>
        <row r="7887">
          <cell r="D7887" t="str">
            <v>PICI</v>
          </cell>
          <cell r="E7887">
            <v>44439</v>
          </cell>
          <cell r="J7887">
            <v>49.9</v>
          </cell>
          <cell r="K7887">
            <v>17</v>
          </cell>
          <cell r="M7887">
            <v>94.4</v>
          </cell>
        </row>
        <row r="7888">
          <cell r="D7888" t="str">
            <v>PICI</v>
          </cell>
          <cell r="E7888">
            <v>44439</v>
          </cell>
          <cell r="J7888">
            <v>31.5</v>
          </cell>
          <cell r="K7888">
            <v>12.94</v>
          </cell>
          <cell r="M7888">
            <v>71.91</v>
          </cell>
        </row>
        <row r="7889">
          <cell r="D7889" t="str">
            <v>PICI</v>
          </cell>
          <cell r="E7889">
            <v>44439</v>
          </cell>
          <cell r="J7889">
            <v>52.9</v>
          </cell>
          <cell r="K7889">
            <v>17.829999999999998</v>
          </cell>
          <cell r="M7889">
            <v>97.86</v>
          </cell>
        </row>
        <row r="7890">
          <cell r="D7890" t="str">
            <v>PICI</v>
          </cell>
          <cell r="E7890">
            <v>44439</v>
          </cell>
          <cell r="J7890">
            <v>24.9</v>
          </cell>
          <cell r="K7890">
            <v>11.32</v>
          </cell>
          <cell r="M7890">
            <v>62.91</v>
          </cell>
        </row>
        <row r="7891">
          <cell r="D7891" t="str">
            <v>PICI</v>
          </cell>
          <cell r="E7891">
            <v>44439</v>
          </cell>
          <cell r="J7891">
            <v>32</v>
          </cell>
          <cell r="K7891">
            <v>12.99</v>
          </cell>
          <cell r="M7891">
            <v>71.599999999999994</v>
          </cell>
        </row>
        <row r="7892">
          <cell r="D7892" t="str">
            <v>PICI</v>
          </cell>
          <cell r="E7892">
            <v>44439</v>
          </cell>
          <cell r="J7892">
            <v>43.98</v>
          </cell>
          <cell r="K7892">
            <v>15.45</v>
          </cell>
          <cell r="M7892">
            <v>85.62</v>
          </cell>
        </row>
        <row r="7893">
          <cell r="D7893" t="str">
            <v>PICI</v>
          </cell>
          <cell r="E7893">
            <v>44439</v>
          </cell>
          <cell r="J7893">
            <v>52.41</v>
          </cell>
          <cell r="K7893">
            <v>19.37</v>
          </cell>
          <cell r="M7893">
            <v>97.93</v>
          </cell>
        </row>
        <row r="7894">
          <cell r="D7894" t="str">
            <v>PICI</v>
          </cell>
          <cell r="E7894">
            <v>44439</v>
          </cell>
          <cell r="J7894">
            <v>65.900000000000006</v>
          </cell>
          <cell r="K7894">
            <v>21</v>
          </cell>
          <cell r="M7894">
            <v>112.02</v>
          </cell>
        </row>
        <row r="7895">
          <cell r="D7895" t="str">
            <v>PICI</v>
          </cell>
          <cell r="E7895">
            <v>44439</v>
          </cell>
          <cell r="J7895">
            <v>54.9</v>
          </cell>
          <cell r="K7895">
            <v>17.41</v>
          </cell>
          <cell r="M7895">
            <v>96.71</v>
          </cell>
        </row>
        <row r="7896">
          <cell r="D7896" t="str">
            <v>PICI</v>
          </cell>
          <cell r="E7896">
            <v>44439</v>
          </cell>
          <cell r="J7896">
            <v>29.8</v>
          </cell>
          <cell r="K7896">
            <v>11.84</v>
          </cell>
          <cell r="M7896">
            <v>65.8</v>
          </cell>
        </row>
        <row r="7897">
          <cell r="D7897" t="str">
            <v>PICI</v>
          </cell>
          <cell r="E7897">
            <v>44439</v>
          </cell>
          <cell r="J7897">
            <v>47.21</v>
          </cell>
          <cell r="K7897">
            <v>15.61</v>
          </cell>
          <cell r="M7897">
            <v>86.72</v>
          </cell>
        </row>
        <row r="7898">
          <cell r="D7898" t="str">
            <v>PICI</v>
          </cell>
          <cell r="E7898">
            <v>44439</v>
          </cell>
          <cell r="J7898">
            <v>25.2</v>
          </cell>
          <cell r="K7898">
            <v>10.76</v>
          </cell>
          <cell r="M7898">
            <v>59.8</v>
          </cell>
        </row>
        <row r="7899">
          <cell r="D7899" t="str">
            <v>PICI</v>
          </cell>
          <cell r="E7899">
            <v>44439</v>
          </cell>
          <cell r="J7899">
            <v>31.9</v>
          </cell>
          <cell r="K7899">
            <v>12.23</v>
          </cell>
          <cell r="M7899">
            <v>67.92</v>
          </cell>
        </row>
        <row r="7900">
          <cell r="D7900" t="str">
            <v>PICI</v>
          </cell>
          <cell r="E7900">
            <v>44439</v>
          </cell>
          <cell r="J7900">
            <v>27.9</v>
          </cell>
          <cell r="K7900">
            <v>11.32</v>
          </cell>
          <cell r="M7900">
            <v>62.91</v>
          </cell>
        </row>
        <row r="7901">
          <cell r="D7901" t="str">
            <v>PICI</v>
          </cell>
          <cell r="E7901">
            <v>44439</v>
          </cell>
          <cell r="J7901">
            <v>71.900000000000006</v>
          </cell>
          <cell r="K7901">
            <v>20.97</v>
          </cell>
          <cell r="M7901">
            <v>115.91</v>
          </cell>
        </row>
        <row r="7902">
          <cell r="D7902" t="str">
            <v>PICI</v>
          </cell>
          <cell r="E7902">
            <v>44439</v>
          </cell>
          <cell r="J7902">
            <v>30</v>
          </cell>
          <cell r="K7902">
            <v>11.619899999999999</v>
          </cell>
          <cell r="M7902">
            <v>64.38</v>
          </cell>
        </row>
        <row r="7903">
          <cell r="D7903" t="str">
            <v>PICI</v>
          </cell>
          <cell r="E7903">
            <v>44439</v>
          </cell>
          <cell r="J7903">
            <v>141</v>
          </cell>
          <cell r="K7903">
            <v>66.650000000000006</v>
          </cell>
          <cell r="M7903">
            <v>230.34</v>
          </cell>
        </row>
        <row r="7904">
          <cell r="D7904" t="str">
            <v>PICI</v>
          </cell>
          <cell r="E7904">
            <v>44439</v>
          </cell>
          <cell r="J7904">
            <v>28</v>
          </cell>
          <cell r="K7904">
            <v>11.07</v>
          </cell>
          <cell r="M7904">
            <v>61.51</v>
          </cell>
        </row>
        <row r="7905">
          <cell r="D7905" t="str">
            <v>PICI</v>
          </cell>
          <cell r="E7905">
            <v>44439</v>
          </cell>
          <cell r="J7905">
            <v>34.950000000000003</v>
          </cell>
          <cell r="K7905">
            <v>12.59</v>
          </cell>
          <cell r="M7905">
            <v>69.95</v>
          </cell>
        </row>
        <row r="7906">
          <cell r="D7906" t="str">
            <v>PICI</v>
          </cell>
          <cell r="E7906">
            <v>44439</v>
          </cell>
          <cell r="J7906">
            <v>14.52</v>
          </cell>
          <cell r="K7906">
            <v>8.1</v>
          </cell>
          <cell r="M7906">
            <v>45</v>
          </cell>
        </row>
        <row r="7907">
          <cell r="D7907" t="str">
            <v>PICI</v>
          </cell>
          <cell r="E7907">
            <v>44439</v>
          </cell>
          <cell r="J7907">
            <v>66</v>
          </cell>
          <cell r="K7907">
            <v>19.77</v>
          </cell>
          <cell r="M7907">
            <v>107.76</v>
          </cell>
        </row>
        <row r="7908">
          <cell r="D7908" t="str">
            <v>PICI</v>
          </cell>
          <cell r="E7908">
            <v>44439</v>
          </cell>
          <cell r="J7908">
            <v>67.900000000000006</v>
          </cell>
          <cell r="K7908">
            <v>22.14</v>
          </cell>
          <cell r="M7908">
            <v>111.93</v>
          </cell>
        </row>
        <row r="7909">
          <cell r="D7909" t="str">
            <v>PICI</v>
          </cell>
          <cell r="E7909">
            <v>44439</v>
          </cell>
          <cell r="J7909">
            <v>16.62</v>
          </cell>
          <cell r="K7909">
            <v>8.48</v>
          </cell>
          <cell r="M7909">
            <v>46.96</v>
          </cell>
        </row>
        <row r="7910">
          <cell r="D7910" t="str">
            <v>PICI</v>
          </cell>
          <cell r="E7910">
            <v>44439</v>
          </cell>
          <cell r="J7910">
            <v>35.9</v>
          </cell>
          <cell r="K7910">
            <v>12.66</v>
          </cell>
          <cell r="M7910">
            <v>70.31</v>
          </cell>
        </row>
        <row r="7911">
          <cell r="D7911" t="str">
            <v>PICI</v>
          </cell>
          <cell r="E7911">
            <v>44439</v>
          </cell>
          <cell r="J7911">
            <v>35.9</v>
          </cell>
          <cell r="K7911">
            <v>12.66</v>
          </cell>
          <cell r="M7911">
            <v>70.31</v>
          </cell>
        </row>
        <row r="7912">
          <cell r="D7912" t="str">
            <v>PICI</v>
          </cell>
          <cell r="E7912">
            <v>44439</v>
          </cell>
          <cell r="J7912">
            <v>35</v>
          </cell>
          <cell r="K7912">
            <v>12.45</v>
          </cell>
          <cell r="M7912">
            <v>69.06</v>
          </cell>
        </row>
        <row r="7913">
          <cell r="D7913" t="str">
            <v>PICI</v>
          </cell>
          <cell r="E7913">
            <v>44439</v>
          </cell>
          <cell r="J7913">
            <v>19.399999999999999</v>
          </cell>
          <cell r="K7913">
            <v>8.98</v>
          </cell>
          <cell r="M7913">
            <v>49.9</v>
          </cell>
        </row>
        <row r="7914">
          <cell r="D7914" t="str">
            <v>PICI</v>
          </cell>
          <cell r="E7914">
            <v>44439</v>
          </cell>
          <cell r="J7914">
            <v>21.9</v>
          </cell>
          <cell r="K7914">
            <v>9.31</v>
          </cell>
          <cell r="M7914">
            <v>51.7</v>
          </cell>
        </row>
        <row r="7915">
          <cell r="D7915" t="str">
            <v>PICI</v>
          </cell>
          <cell r="E7915">
            <v>44439</v>
          </cell>
          <cell r="J7915">
            <v>24</v>
          </cell>
          <cell r="K7915">
            <v>9.8300999999999998</v>
          </cell>
          <cell r="M7915">
            <v>54.12</v>
          </cell>
        </row>
        <row r="7916">
          <cell r="D7916" t="str">
            <v>PICI</v>
          </cell>
          <cell r="E7916">
            <v>44439</v>
          </cell>
          <cell r="J7916">
            <v>30</v>
          </cell>
          <cell r="K7916">
            <v>11.379899999999999</v>
          </cell>
          <cell r="M7916">
            <v>61.5</v>
          </cell>
        </row>
        <row r="7917">
          <cell r="D7917" t="str">
            <v>PICI</v>
          </cell>
          <cell r="E7917">
            <v>44439</v>
          </cell>
          <cell r="J7917">
            <v>53.11</v>
          </cell>
          <cell r="K7917">
            <v>17.989999999999998</v>
          </cell>
          <cell r="M7917">
            <v>90.93</v>
          </cell>
        </row>
        <row r="7918">
          <cell r="D7918" t="str">
            <v>PICI</v>
          </cell>
          <cell r="E7918">
            <v>44439</v>
          </cell>
          <cell r="J7918">
            <v>12.99</v>
          </cell>
          <cell r="K7918">
            <v>7.18</v>
          </cell>
          <cell r="M7918">
            <v>39.9</v>
          </cell>
        </row>
        <row r="7919">
          <cell r="D7919" t="str">
            <v>PICI</v>
          </cell>
          <cell r="E7919">
            <v>44439</v>
          </cell>
          <cell r="J7919">
            <v>26.28</v>
          </cell>
          <cell r="K7919">
            <v>10.09</v>
          </cell>
          <cell r="M7919">
            <v>56.02</v>
          </cell>
        </row>
        <row r="7920">
          <cell r="D7920" t="str">
            <v>PICI</v>
          </cell>
          <cell r="E7920">
            <v>44439</v>
          </cell>
          <cell r="J7920">
            <v>13.2</v>
          </cell>
          <cell r="K7920">
            <v>7.18</v>
          </cell>
          <cell r="M7920">
            <v>39.9</v>
          </cell>
        </row>
        <row r="7921">
          <cell r="D7921" t="str">
            <v>PICI</v>
          </cell>
          <cell r="E7921">
            <v>44439</v>
          </cell>
          <cell r="J7921">
            <v>47.9</v>
          </cell>
          <cell r="K7921">
            <v>16.600000000000001</v>
          </cell>
          <cell r="M7921">
            <v>83.93</v>
          </cell>
        </row>
        <row r="7922">
          <cell r="D7922" t="str">
            <v>PICI</v>
          </cell>
          <cell r="E7922">
            <v>44439</v>
          </cell>
          <cell r="J7922">
            <v>15</v>
          </cell>
          <cell r="K7922">
            <v>7.16</v>
          </cell>
          <cell r="M7922">
            <v>41.36</v>
          </cell>
        </row>
        <row r="7923">
          <cell r="D7923" t="str">
            <v>PICI</v>
          </cell>
          <cell r="E7923">
            <v>44439</v>
          </cell>
          <cell r="J7923">
            <v>15.2</v>
          </cell>
          <cell r="K7923">
            <v>7.51</v>
          </cell>
          <cell r="M7923">
            <v>41.72</v>
          </cell>
        </row>
        <row r="7924">
          <cell r="D7924" t="str">
            <v>PICI</v>
          </cell>
          <cell r="E7924">
            <v>44439</v>
          </cell>
          <cell r="J7924">
            <v>22</v>
          </cell>
          <cell r="K7924">
            <v>8.98</v>
          </cell>
          <cell r="M7924">
            <v>49.9</v>
          </cell>
        </row>
        <row r="7925">
          <cell r="D7925" t="str">
            <v>PICI</v>
          </cell>
          <cell r="E7925">
            <v>44439</v>
          </cell>
          <cell r="J7925">
            <v>13.9</v>
          </cell>
          <cell r="K7925">
            <v>7.18</v>
          </cell>
          <cell r="M7925">
            <v>39.9</v>
          </cell>
        </row>
        <row r="7926">
          <cell r="D7926" t="str">
            <v>PICI</v>
          </cell>
          <cell r="E7926">
            <v>44439</v>
          </cell>
          <cell r="J7926">
            <v>47.52</v>
          </cell>
          <cell r="K7926">
            <v>14.36</v>
          </cell>
          <cell r="M7926">
            <v>79.8</v>
          </cell>
        </row>
        <row r="7927">
          <cell r="D7927" t="str">
            <v>PICI</v>
          </cell>
          <cell r="E7927">
            <v>44439</v>
          </cell>
          <cell r="J7927">
            <v>43.9</v>
          </cell>
          <cell r="K7927">
            <v>15.22</v>
          </cell>
          <cell r="M7927">
            <v>76.930000000000007</v>
          </cell>
        </row>
        <row r="7928">
          <cell r="D7928" t="str">
            <v>PICI</v>
          </cell>
          <cell r="E7928">
            <v>44439</v>
          </cell>
          <cell r="J7928">
            <v>19.8</v>
          </cell>
          <cell r="K7928">
            <v>8.32</v>
          </cell>
          <cell r="M7928">
            <v>45.71</v>
          </cell>
        </row>
        <row r="7929">
          <cell r="D7929" t="str">
            <v>PICI</v>
          </cell>
          <cell r="E7929">
            <v>44439</v>
          </cell>
          <cell r="J7929">
            <v>49.8</v>
          </cell>
          <cell r="K7929">
            <v>16.59</v>
          </cell>
          <cell r="M7929">
            <v>83.86</v>
          </cell>
        </row>
        <row r="7930">
          <cell r="D7930" t="str">
            <v>PICI</v>
          </cell>
          <cell r="E7930">
            <v>44439</v>
          </cell>
          <cell r="J7930">
            <v>49.9</v>
          </cell>
          <cell r="K7930">
            <v>14.92</v>
          </cell>
          <cell r="M7930">
            <v>82.27</v>
          </cell>
        </row>
        <row r="7931">
          <cell r="D7931" t="str">
            <v>PICI</v>
          </cell>
          <cell r="E7931">
            <v>44439</v>
          </cell>
          <cell r="J7931">
            <v>50</v>
          </cell>
          <cell r="K7931">
            <v>16.600000000000001</v>
          </cell>
          <cell r="M7931">
            <v>83.93</v>
          </cell>
        </row>
        <row r="7932">
          <cell r="D7932" t="str">
            <v>PICI</v>
          </cell>
          <cell r="E7932">
            <v>44439</v>
          </cell>
          <cell r="J7932">
            <v>16.829999999999998</v>
          </cell>
          <cell r="K7932">
            <v>7.5</v>
          </cell>
          <cell r="M7932">
            <v>41.6</v>
          </cell>
        </row>
        <row r="7933">
          <cell r="D7933" t="str">
            <v>PICI</v>
          </cell>
          <cell r="E7933">
            <v>44439</v>
          </cell>
          <cell r="J7933">
            <v>57.94</v>
          </cell>
          <cell r="K7933">
            <v>16.18</v>
          </cell>
          <cell r="M7933">
            <v>91.18</v>
          </cell>
        </row>
        <row r="7934">
          <cell r="D7934" t="str">
            <v>PICI</v>
          </cell>
          <cell r="E7934">
            <v>44439</v>
          </cell>
          <cell r="J7934">
            <v>15.2</v>
          </cell>
          <cell r="K7934">
            <v>7.03</v>
          </cell>
          <cell r="M7934">
            <v>39.01</v>
          </cell>
        </row>
        <row r="7935">
          <cell r="D7935" t="str">
            <v>PICI</v>
          </cell>
          <cell r="E7935">
            <v>44439</v>
          </cell>
          <cell r="J7935">
            <v>173.8</v>
          </cell>
          <cell r="K7935">
            <v>42.27</v>
          </cell>
          <cell r="M7935">
            <v>232.76</v>
          </cell>
        </row>
        <row r="7936">
          <cell r="D7936" t="str">
            <v>PICI</v>
          </cell>
          <cell r="E7936">
            <v>44439</v>
          </cell>
          <cell r="J7936">
            <v>15</v>
          </cell>
          <cell r="K7936">
            <v>6.93</v>
          </cell>
          <cell r="M7936">
            <v>38.46</v>
          </cell>
        </row>
        <row r="7937">
          <cell r="D7937" t="str">
            <v>PICI</v>
          </cell>
          <cell r="E7937">
            <v>44439</v>
          </cell>
          <cell r="J7937">
            <v>52.9</v>
          </cell>
          <cell r="K7937">
            <v>15.29</v>
          </cell>
          <cell r="M7937">
            <v>84.68</v>
          </cell>
        </row>
        <row r="7938">
          <cell r="D7938" t="str">
            <v>PICI</v>
          </cell>
          <cell r="E7938">
            <v>44439</v>
          </cell>
          <cell r="J7938">
            <v>19.8</v>
          </cell>
          <cell r="K7938">
            <v>7.9</v>
          </cell>
          <cell r="M7938">
            <v>43.91</v>
          </cell>
        </row>
        <row r="7939">
          <cell r="D7939" t="str">
            <v>PICI</v>
          </cell>
          <cell r="E7939">
            <v>44439</v>
          </cell>
          <cell r="J7939">
            <v>22.5</v>
          </cell>
          <cell r="K7939">
            <v>9.09</v>
          </cell>
          <cell r="M7939">
            <v>47.76</v>
          </cell>
        </row>
        <row r="7940">
          <cell r="D7940" t="str">
            <v>PICI</v>
          </cell>
          <cell r="E7940">
            <v>44439</v>
          </cell>
          <cell r="J7940">
            <v>12.74</v>
          </cell>
          <cell r="K7940">
            <v>6.32</v>
          </cell>
          <cell r="M7940">
            <v>35.11</v>
          </cell>
        </row>
        <row r="7941">
          <cell r="D7941" t="str">
            <v>PICI</v>
          </cell>
          <cell r="E7941">
            <v>44439</v>
          </cell>
          <cell r="J7941">
            <v>22</v>
          </cell>
          <cell r="K7941">
            <v>8.35</v>
          </cell>
          <cell r="M7941">
            <v>46.13</v>
          </cell>
        </row>
        <row r="7942">
          <cell r="D7942" t="str">
            <v>PICI</v>
          </cell>
          <cell r="E7942">
            <v>44439</v>
          </cell>
          <cell r="J7942">
            <v>138</v>
          </cell>
          <cell r="K7942">
            <v>33.869999999999997</v>
          </cell>
          <cell r="M7942">
            <v>187.42</v>
          </cell>
        </row>
        <row r="7943">
          <cell r="D7943" t="str">
            <v>PICI</v>
          </cell>
          <cell r="E7943">
            <v>44439</v>
          </cell>
          <cell r="J7943">
            <v>9</v>
          </cell>
          <cell r="K7943">
            <v>5.27</v>
          </cell>
          <cell r="M7943">
            <v>29.23</v>
          </cell>
        </row>
        <row r="7944">
          <cell r="D7944" t="str">
            <v>PICI</v>
          </cell>
          <cell r="E7944">
            <v>44439</v>
          </cell>
          <cell r="J7944">
            <v>13.2</v>
          </cell>
          <cell r="K7944">
            <v>6.17</v>
          </cell>
          <cell r="M7944">
            <v>34.200000000000003</v>
          </cell>
        </row>
        <row r="7945">
          <cell r="D7945" t="str">
            <v>PICI</v>
          </cell>
          <cell r="E7945">
            <v>44439</v>
          </cell>
          <cell r="J7945">
            <v>15</v>
          </cell>
          <cell r="K7945">
            <v>6.42</v>
          </cell>
          <cell r="M7945">
            <v>35.46</v>
          </cell>
        </row>
        <row r="7946">
          <cell r="D7946" t="str">
            <v>PICI</v>
          </cell>
          <cell r="E7946">
            <v>44439</v>
          </cell>
          <cell r="J7946">
            <v>36.9</v>
          </cell>
          <cell r="K7946">
            <v>12.45</v>
          </cell>
          <cell r="M7946">
            <v>62.93</v>
          </cell>
        </row>
        <row r="7947">
          <cell r="D7947" t="str">
            <v>PICI</v>
          </cell>
          <cell r="E7947">
            <v>44439</v>
          </cell>
          <cell r="J7947">
            <v>19.36</v>
          </cell>
          <cell r="K7947">
            <v>7.18</v>
          </cell>
          <cell r="M7947">
            <v>39.9</v>
          </cell>
        </row>
        <row r="7948">
          <cell r="D7948" t="str">
            <v>PICI</v>
          </cell>
          <cell r="E7948">
            <v>44439</v>
          </cell>
          <cell r="J7948">
            <v>22.38</v>
          </cell>
          <cell r="K7948">
            <v>7.75</v>
          </cell>
          <cell r="M7948">
            <v>43.07</v>
          </cell>
        </row>
        <row r="7949">
          <cell r="D7949" t="str">
            <v>PICI</v>
          </cell>
          <cell r="E7949">
            <v>44439</v>
          </cell>
          <cell r="J7949">
            <v>69</v>
          </cell>
          <cell r="K7949">
            <v>17.98</v>
          </cell>
          <cell r="M7949">
            <v>99.9</v>
          </cell>
        </row>
        <row r="7950">
          <cell r="D7950" t="str">
            <v>PICI</v>
          </cell>
          <cell r="E7950">
            <v>44439</v>
          </cell>
          <cell r="J7950">
            <v>28.049999999999997</v>
          </cell>
          <cell r="K7950">
            <v>9.2600999999999996</v>
          </cell>
          <cell r="M7950">
            <v>50.010000000000005</v>
          </cell>
        </row>
        <row r="7951">
          <cell r="D7951" t="str">
            <v>PICI</v>
          </cell>
          <cell r="E7951">
            <v>44439</v>
          </cell>
          <cell r="J7951">
            <v>9</v>
          </cell>
          <cell r="K7951">
            <v>4.62</v>
          </cell>
          <cell r="M7951">
            <v>25.65</v>
          </cell>
        </row>
        <row r="7952">
          <cell r="D7952" t="str">
            <v>PICI</v>
          </cell>
          <cell r="E7952">
            <v>44439</v>
          </cell>
          <cell r="J7952">
            <v>7.26</v>
          </cell>
          <cell r="K7952">
            <v>3.96</v>
          </cell>
          <cell r="M7952">
            <v>22</v>
          </cell>
        </row>
        <row r="7953">
          <cell r="D7953" t="str">
            <v>PICI</v>
          </cell>
          <cell r="E7953">
            <v>44439</v>
          </cell>
          <cell r="J7953">
            <v>14.9</v>
          </cell>
          <cell r="K7953">
            <v>5.57</v>
          </cell>
          <cell r="M7953">
            <v>30.82</v>
          </cell>
        </row>
        <row r="7954">
          <cell r="D7954" t="str">
            <v>PICI</v>
          </cell>
          <cell r="E7954">
            <v>44439</v>
          </cell>
          <cell r="J7954">
            <v>20</v>
          </cell>
          <cell r="K7954">
            <v>12.1</v>
          </cell>
          <cell r="M7954">
            <v>42.1</v>
          </cell>
        </row>
        <row r="7955">
          <cell r="D7955" t="str">
            <v>PICI</v>
          </cell>
          <cell r="E7955">
            <v>44439</v>
          </cell>
          <cell r="J7955">
            <v>49.9</v>
          </cell>
          <cell r="K7955">
            <v>13.69</v>
          </cell>
          <cell r="M7955">
            <v>73.540000000000006</v>
          </cell>
        </row>
        <row r="7956">
          <cell r="D7956" t="str">
            <v>PICI</v>
          </cell>
          <cell r="E7956">
            <v>44439</v>
          </cell>
          <cell r="J7956">
            <v>10.89</v>
          </cell>
          <cell r="K7956">
            <v>4.5</v>
          </cell>
          <cell r="M7956">
            <v>25</v>
          </cell>
        </row>
        <row r="7957">
          <cell r="D7957" t="str">
            <v>PICI</v>
          </cell>
          <cell r="E7957">
            <v>44439</v>
          </cell>
          <cell r="J7957">
            <v>7</v>
          </cell>
          <cell r="K7957">
            <v>3.58</v>
          </cell>
          <cell r="M7957">
            <v>19.899999999999999</v>
          </cell>
        </row>
        <row r="7958">
          <cell r="D7958" t="str">
            <v>PICI</v>
          </cell>
          <cell r="E7958">
            <v>44439</v>
          </cell>
          <cell r="J7958">
            <v>23.9</v>
          </cell>
          <cell r="K7958">
            <v>7.76</v>
          </cell>
          <cell r="M7958">
            <v>40.42</v>
          </cell>
        </row>
        <row r="7959">
          <cell r="D7959" t="str">
            <v>PICI</v>
          </cell>
          <cell r="E7959">
            <v>44439</v>
          </cell>
          <cell r="J7959">
            <v>69.900000000000006</v>
          </cell>
          <cell r="K7959">
            <v>17.260000000000002</v>
          </cell>
          <cell r="M7959">
            <v>95.74</v>
          </cell>
        </row>
        <row r="7960">
          <cell r="D7960" t="str">
            <v>PICI</v>
          </cell>
          <cell r="E7960">
            <v>44439</v>
          </cell>
          <cell r="J7960">
            <v>50</v>
          </cell>
          <cell r="K7960">
            <v>12.59</v>
          </cell>
          <cell r="M7960">
            <v>69.95</v>
          </cell>
        </row>
        <row r="7961">
          <cell r="D7961" t="str">
            <v>PICI</v>
          </cell>
          <cell r="E7961">
            <v>44439</v>
          </cell>
          <cell r="J7961">
            <v>10</v>
          </cell>
          <cell r="K7961">
            <v>3.75</v>
          </cell>
          <cell r="M7961">
            <v>20.75</v>
          </cell>
        </row>
        <row r="7962">
          <cell r="D7962" t="str">
            <v>PICI</v>
          </cell>
          <cell r="E7962">
            <v>44439</v>
          </cell>
          <cell r="J7962">
            <v>52.9</v>
          </cell>
          <cell r="K7962">
            <v>13.69</v>
          </cell>
          <cell r="M7962">
            <v>73.540000000000006</v>
          </cell>
        </row>
        <row r="7963">
          <cell r="D7963" t="str">
            <v>PICI</v>
          </cell>
          <cell r="E7963">
            <v>44439</v>
          </cell>
          <cell r="J7963">
            <v>4.7</v>
          </cell>
          <cell r="K7963">
            <v>2.67</v>
          </cell>
          <cell r="M7963">
            <v>14.32</v>
          </cell>
        </row>
        <row r="7964">
          <cell r="D7964" t="str">
            <v>PICI</v>
          </cell>
          <cell r="E7964">
            <v>44439</v>
          </cell>
          <cell r="J7964">
            <v>7.5</v>
          </cell>
          <cell r="K7964">
            <v>3.15</v>
          </cell>
          <cell r="M7964">
            <v>17.510000000000002</v>
          </cell>
        </row>
        <row r="7965">
          <cell r="D7965" t="str">
            <v>PICI</v>
          </cell>
          <cell r="E7965">
            <v>44439</v>
          </cell>
          <cell r="J7965">
            <v>8</v>
          </cell>
          <cell r="K7965">
            <v>3.22</v>
          </cell>
          <cell r="M7965">
            <v>17.91</v>
          </cell>
        </row>
        <row r="7966">
          <cell r="D7966" t="str">
            <v>PICI</v>
          </cell>
          <cell r="E7966">
            <v>44439</v>
          </cell>
          <cell r="J7966">
            <v>8</v>
          </cell>
          <cell r="K7966">
            <v>3.22</v>
          </cell>
          <cell r="M7966">
            <v>17.91</v>
          </cell>
        </row>
        <row r="7967">
          <cell r="D7967" t="str">
            <v>PICI</v>
          </cell>
          <cell r="E7967">
            <v>44439</v>
          </cell>
          <cell r="J7967">
            <v>5.5</v>
          </cell>
          <cell r="K7967">
            <v>2.62</v>
          </cell>
          <cell r="M7967">
            <v>14.57</v>
          </cell>
        </row>
        <row r="7968">
          <cell r="D7968" t="str">
            <v>PICI</v>
          </cell>
          <cell r="E7968">
            <v>44439</v>
          </cell>
          <cell r="J7968">
            <v>5.3</v>
          </cell>
          <cell r="K7968">
            <v>2.54</v>
          </cell>
          <cell r="M7968">
            <v>14.04</v>
          </cell>
        </row>
        <row r="7969">
          <cell r="D7969" t="str">
            <v>PICI</v>
          </cell>
          <cell r="E7969">
            <v>44439</v>
          </cell>
          <cell r="J7969">
            <v>8.5</v>
          </cell>
          <cell r="K7969">
            <v>3.22</v>
          </cell>
          <cell r="M7969">
            <v>17.91</v>
          </cell>
        </row>
        <row r="7970">
          <cell r="D7970" t="str">
            <v>PICI</v>
          </cell>
          <cell r="E7970">
            <v>44439</v>
          </cell>
          <cell r="J7970">
            <v>16</v>
          </cell>
          <cell r="K7970">
            <v>5.17</v>
          </cell>
          <cell r="M7970">
            <v>27.34</v>
          </cell>
        </row>
        <row r="7971">
          <cell r="D7971" t="str">
            <v>PICI</v>
          </cell>
          <cell r="E7971">
            <v>44439</v>
          </cell>
          <cell r="J7971">
            <v>7.9</v>
          </cell>
          <cell r="K7971">
            <v>3.07</v>
          </cell>
          <cell r="M7971">
            <v>17.07</v>
          </cell>
        </row>
        <row r="7972">
          <cell r="D7972" t="str">
            <v>PICI</v>
          </cell>
          <cell r="E7972">
            <v>44439</v>
          </cell>
          <cell r="J7972">
            <v>8</v>
          </cell>
          <cell r="K7972">
            <v>3.1</v>
          </cell>
          <cell r="M7972">
            <v>16.829999999999998</v>
          </cell>
        </row>
        <row r="7973">
          <cell r="D7973" t="str">
            <v>PICI</v>
          </cell>
          <cell r="E7973">
            <v>44439</v>
          </cell>
          <cell r="J7973">
            <v>10</v>
          </cell>
          <cell r="K7973">
            <v>3.51</v>
          </cell>
          <cell r="M7973">
            <v>19.16</v>
          </cell>
        </row>
        <row r="7974">
          <cell r="D7974" t="str">
            <v>PICI</v>
          </cell>
          <cell r="E7974">
            <v>44439</v>
          </cell>
          <cell r="J7974">
            <v>55</v>
          </cell>
          <cell r="K7974">
            <v>13.69</v>
          </cell>
          <cell r="M7974">
            <v>73.540000000000006</v>
          </cell>
        </row>
        <row r="7975">
          <cell r="D7975" t="str">
            <v>PICI</v>
          </cell>
          <cell r="E7975">
            <v>44439</v>
          </cell>
          <cell r="J7975">
            <v>31</v>
          </cell>
          <cell r="K7975">
            <v>9.16</v>
          </cell>
          <cell r="M7975">
            <v>43.77</v>
          </cell>
        </row>
        <row r="7976">
          <cell r="D7976" t="str">
            <v>PICI</v>
          </cell>
          <cell r="E7976">
            <v>44439</v>
          </cell>
          <cell r="J7976">
            <v>5</v>
          </cell>
          <cell r="K7976">
            <v>2.08</v>
          </cell>
          <cell r="M7976">
            <v>10.5</v>
          </cell>
        </row>
        <row r="7977">
          <cell r="D7977" t="str">
            <v>PICI</v>
          </cell>
          <cell r="E7977">
            <v>44439</v>
          </cell>
          <cell r="J7977">
            <v>56.9</v>
          </cell>
          <cell r="K7977">
            <v>13.69</v>
          </cell>
          <cell r="M7977">
            <v>73.540000000000006</v>
          </cell>
        </row>
        <row r="7978">
          <cell r="D7978" t="str">
            <v>PICI</v>
          </cell>
          <cell r="E7978">
            <v>44439</v>
          </cell>
          <cell r="J7978">
            <v>0</v>
          </cell>
          <cell r="K7978">
            <v>0</v>
          </cell>
          <cell r="M7978">
            <v>0</v>
          </cell>
        </row>
        <row r="7979">
          <cell r="D7979" t="str">
            <v>PICI</v>
          </cell>
          <cell r="E7979">
            <v>44439</v>
          </cell>
          <cell r="J7979">
            <v>0</v>
          </cell>
          <cell r="K7979">
            <v>0</v>
          </cell>
          <cell r="M7979">
            <v>0</v>
          </cell>
        </row>
        <row r="7980">
          <cell r="D7980" t="str">
            <v>PICI</v>
          </cell>
          <cell r="E7980">
            <v>44439</v>
          </cell>
          <cell r="J7980">
            <v>0</v>
          </cell>
          <cell r="K7980">
            <v>0</v>
          </cell>
          <cell r="M7980">
            <v>0</v>
          </cell>
        </row>
        <row r="7981">
          <cell r="D7981" t="str">
            <v>PICI</v>
          </cell>
          <cell r="E7981">
            <v>44439</v>
          </cell>
          <cell r="J7981">
            <v>0</v>
          </cell>
          <cell r="K7981">
            <v>0</v>
          </cell>
          <cell r="M7981">
            <v>0</v>
          </cell>
        </row>
        <row r="7982">
          <cell r="D7982" t="str">
            <v>PICI</v>
          </cell>
          <cell r="E7982">
            <v>44439</v>
          </cell>
          <cell r="J7982">
            <v>150</v>
          </cell>
          <cell r="K7982">
            <v>32.700000000000003</v>
          </cell>
          <cell r="M7982">
            <v>176.64000000000001</v>
          </cell>
        </row>
        <row r="7983">
          <cell r="D7983" t="str">
            <v>PICI</v>
          </cell>
          <cell r="E7983">
            <v>44439</v>
          </cell>
          <cell r="J7983">
            <v>1422</v>
          </cell>
          <cell r="K7983">
            <v>311.77080000000001</v>
          </cell>
          <cell r="M7983">
            <v>1724.04</v>
          </cell>
        </row>
        <row r="7984">
          <cell r="D7984" t="str">
            <v>PICI</v>
          </cell>
          <cell r="E7984">
            <v>44439</v>
          </cell>
          <cell r="J7984">
            <v>173.8</v>
          </cell>
          <cell r="K7984">
            <v>35.4</v>
          </cell>
          <cell r="M7984">
            <v>196.58</v>
          </cell>
        </row>
        <row r="7985">
          <cell r="D7985" t="str">
            <v>PICI</v>
          </cell>
          <cell r="E7985">
            <v>44439</v>
          </cell>
          <cell r="J7985">
            <v>100</v>
          </cell>
          <cell r="K7985">
            <v>15.45</v>
          </cell>
          <cell r="M7985">
            <v>85.79</v>
          </cell>
        </row>
        <row r="7986">
          <cell r="D7986" t="str">
            <v>PICI</v>
          </cell>
          <cell r="E7986">
            <v>44439</v>
          </cell>
          <cell r="J7986">
            <v>-51.96</v>
          </cell>
          <cell r="K7986">
            <v>0</v>
          </cell>
          <cell r="M7986">
            <v>-129.9</v>
          </cell>
        </row>
        <row r="7987">
          <cell r="D7987" t="str">
            <v>PICI</v>
          </cell>
          <cell r="E7987">
            <v>44439</v>
          </cell>
          <cell r="J7987">
            <v>-55.5</v>
          </cell>
          <cell r="K7987">
            <v>0</v>
          </cell>
          <cell r="M7987">
            <v>-139.9</v>
          </cell>
        </row>
        <row r="7988">
          <cell r="D7988" t="str">
            <v>PICI</v>
          </cell>
          <cell r="E7988">
            <v>44439</v>
          </cell>
          <cell r="J7988">
            <v>300</v>
          </cell>
          <cell r="K7988">
            <v>46.349999999999994</v>
          </cell>
          <cell r="M7988">
            <v>257.37</v>
          </cell>
        </row>
        <row r="7989">
          <cell r="D7989" t="str">
            <v>VIA SUL</v>
          </cell>
          <cell r="E7989">
            <v>44439</v>
          </cell>
          <cell r="J7989">
            <v>7430.7000000000007</v>
          </cell>
          <cell r="K7989">
            <v>4062.7236000000003</v>
          </cell>
          <cell r="M7989">
            <v>22305.119999999999</v>
          </cell>
        </row>
        <row r="7990">
          <cell r="D7990" t="str">
            <v>VIA SUL</v>
          </cell>
          <cell r="E7990">
            <v>44439</v>
          </cell>
          <cell r="J7990">
            <v>5851.5</v>
          </cell>
          <cell r="K7990">
            <v>3934.9221000000002</v>
          </cell>
          <cell r="M7990">
            <v>20091.809999999998</v>
          </cell>
        </row>
        <row r="7991">
          <cell r="D7991" t="str">
            <v>VIA SUL</v>
          </cell>
          <cell r="E7991">
            <v>44439</v>
          </cell>
          <cell r="J7991">
            <v>6864</v>
          </cell>
          <cell r="K7991">
            <v>3539.4736000000003</v>
          </cell>
          <cell r="M7991">
            <v>18701.28</v>
          </cell>
        </row>
        <row r="7992">
          <cell r="D7992" t="str">
            <v>VIA SUL</v>
          </cell>
          <cell r="E7992">
            <v>44439</v>
          </cell>
          <cell r="J7992">
            <v>3835.2000000000003</v>
          </cell>
          <cell r="K7992">
            <v>2244.288</v>
          </cell>
          <cell r="M7992">
            <v>11485.44</v>
          </cell>
        </row>
        <row r="7993">
          <cell r="D7993" t="str">
            <v>VIA SUL</v>
          </cell>
          <cell r="E7993">
            <v>44439</v>
          </cell>
          <cell r="J7993">
            <v>4026</v>
          </cell>
          <cell r="K7993">
            <v>2196.4025999999999</v>
          </cell>
          <cell r="M7993">
            <v>11044.66</v>
          </cell>
        </row>
        <row r="7994">
          <cell r="D7994" t="str">
            <v>VIA SUL</v>
          </cell>
          <cell r="E7994">
            <v>44439</v>
          </cell>
          <cell r="J7994">
            <v>2326.5</v>
          </cell>
          <cell r="K7994">
            <v>1703.4599999999998</v>
          </cell>
          <cell r="M7994">
            <v>7954.6500000000005</v>
          </cell>
        </row>
        <row r="7995">
          <cell r="D7995" t="str">
            <v>VIA SUL</v>
          </cell>
          <cell r="E7995">
            <v>44439</v>
          </cell>
          <cell r="J7995">
            <v>1794</v>
          </cell>
          <cell r="K7995">
            <v>1102.6392000000001</v>
          </cell>
          <cell r="M7995">
            <v>5888.48</v>
          </cell>
        </row>
        <row r="7996">
          <cell r="D7996" t="str">
            <v>VIA SUL</v>
          </cell>
          <cell r="E7996">
            <v>44439</v>
          </cell>
          <cell r="J7996">
            <v>1317.8</v>
          </cell>
          <cell r="K7996">
            <v>687.48019999999997</v>
          </cell>
          <cell r="M7996">
            <v>3815.46</v>
          </cell>
        </row>
        <row r="7997">
          <cell r="D7997" t="str">
            <v>VIA SUL</v>
          </cell>
          <cell r="E7997">
            <v>44439</v>
          </cell>
          <cell r="J7997">
            <v>1048.5</v>
          </cell>
          <cell r="K7997">
            <v>662.29950000000008</v>
          </cell>
          <cell r="M7997">
            <v>3435.3</v>
          </cell>
        </row>
        <row r="7998">
          <cell r="D7998" t="str">
            <v>VIA SUL</v>
          </cell>
          <cell r="E7998">
            <v>44439</v>
          </cell>
          <cell r="J7998">
            <v>1498.5</v>
          </cell>
          <cell r="K7998">
            <v>766.19100000000003</v>
          </cell>
          <cell r="M7998">
            <v>3969.3</v>
          </cell>
        </row>
        <row r="7999">
          <cell r="D7999" t="str">
            <v>VIA SUL</v>
          </cell>
          <cell r="E7999">
            <v>44439</v>
          </cell>
          <cell r="J7999">
            <v>1737.8400000000001</v>
          </cell>
          <cell r="K7999">
            <v>823.52009999999996</v>
          </cell>
          <cell r="M7999">
            <v>4129.32</v>
          </cell>
        </row>
        <row r="8000">
          <cell r="D8000" t="str">
            <v>VIA SUL</v>
          </cell>
          <cell r="E8000">
            <v>44439</v>
          </cell>
          <cell r="J8000">
            <v>1604.16</v>
          </cell>
          <cell r="K8000">
            <v>747.92160000000001</v>
          </cell>
          <cell r="M8000">
            <v>3819.96</v>
          </cell>
        </row>
        <row r="8001">
          <cell r="D8001" t="str">
            <v>VIA SUL</v>
          </cell>
          <cell r="E8001">
            <v>44439</v>
          </cell>
          <cell r="J8001">
            <v>778.80000000000007</v>
          </cell>
          <cell r="K8001">
            <v>543.03960000000006</v>
          </cell>
          <cell r="M8001">
            <v>2775.2400000000002</v>
          </cell>
        </row>
        <row r="8002">
          <cell r="D8002" t="str">
            <v>VIA SUL</v>
          </cell>
          <cell r="E8002">
            <v>44439</v>
          </cell>
          <cell r="J8002">
            <v>846.6400000000001</v>
          </cell>
          <cell r="K8002">
            <v>493.02909999999997</v>
          </cell>
          <cell r="M8002">
            <v>2596.54</v>
          </cell>
        </row>
        <row r="8003">
          <cell r="D8003" t="str">
            <v>VIA SUL</v>
          </cell>
          <cell r="E8003">
            <v>44439</v>
          </cell>
          <cell r="J8003">
            <v>1122</v>
          </cell>
          <cell r="K8003">
            <v>645.32000000000005</v>
          </cell>
          <cell r="M8003">
            <v>3011.72</v>
          </cell>
        </row>
        <row r="8004">
          <cell r="D8004" t="str">
            <v>VIA SUL</v>
          </cell>
          <cell r="E8004">
            <v>44439</v>
          </cell>
          <cell r="J8004">
            <v>701.1</v>
          </cell>
          <cell r="K8004">
            <v>414.21960000000001</v>
          </cell>
          <cell r="M8004">
            <v>2298.06</v>
          </cell>
        </row>
        <row r="8005">
          <cell r="D8005" t="str">
            <v>VIA SUL</v>
          </cell>
          <cell r="E8005">
            <v>44439</v>
          </cell>
          <cell r="J8005">
            <v>1149.4000000000001</v>
          </cell>
          <cell r="K8005">
            <v>558.23</v>
          </cell>
          <cell r="M8005">
            <v>2812.7999999999997</v>
          </cell>
        </row>
        <row r="8006">
          <cell r="D8006" t="str">
            <v>VIA SUL</v>
          </cell>
          <cell r="E8006">
            <v>44439</v>
          </cell>
          <cell r="J8006">
            <v>863.40000000000009</v>
          </cell>
          <cell r="K8006">
            <v>417.0795</v>
          </cell>
          <cell r="M8006">
            <v>2165.25</v>
          </cell>
        </row>
        <row r="8007">
          <cell r="D8007" t="str">
            <v>VIA SUL</v>
          </cell>
          <cell r="E8007">
            <v>44439</v>
          </cell>
          <cell r="J8007">
            <v>360</v>
          </cell>
          <cell r="K8007">
            <v>269.28000000000003</v>
          </cell>
          <cell r="M8007">
            <v>1495.98</v>
          </cell>
        </row>
        <row r="8008">
          <cell r="D8008" t="str">
            <v>VIA SUL</v>
          </cell>
          <cell r="E8008">
            <v>44439</v>
          </cell>
          <cell r="J8008">
            <v>786.15</v>
          </cell>
          <cell r="K8008">
            <v>459</v>
          </cell>
          <cell r="M8008">
            <v>1986.7499999999998</v>
          </cell>
        </row>
        <row r="8009">
          <cell r="D8009" t="str">
            <v>VIA SUL</v>
          </cell>
          <cell r="E8009">
            <v>44439</v>
          </cell>
          <cell r="J8009">
            <v>539.40000000000009</v>
          </cell>
          <cell r="K8009">
            <v>279.22020000000003</v>
          </cell>
          <cell r="M8009">
            <v>1551</v>
          </cell>
        </row>
        <row r="8010">
          <cell r="D8010" t="str">
            <v>VIA SUL</v>
          </cell>
          <cell r="E8010">
            <v>44439</v>
          </cell>
          <cell r="J8010">
            <v>539.1</v>
          </cell>
          <cell r="K8010">
            <v>338.7303</v>
          </cell>
          <cell r="M8010">
            <v>1519.3799999999999</v>
          </cell>
        </row>
        <row r="8011">
          <cell r="D8011" t="str">
            <v>VIA SUL</v>
          </cell>
          <cell r="E8011">
            <v>44439</v>
          </cell>
          <cell r="J8011">
            <v>284.5</v>
          </cell>
          <cell r="K8011">
            <v>200.78</v>
          </cell>
          <cell r="M8011">
            <v>1112.6000000000001</v>
          </cell>
        </row>
        <row r="8012">
          <cell r="D8012" t="str">
            <v>VIA SUL</v>
          </cell>
          <cell r="E8012">
            <v>44439</v>
          </cell>
          <cell r="J8012">
            <v>300</v>
          </cell>
          <cell r="K8012">
            <v>255.56</v>
          </cell>
          <cell r="M8012">
            <v>1169</v>
          </cell>
        </row>
        <row r="8013">
          <cell r="D8013" t="str">
            <v>VIA SUL</v>
          </cell>
          <cell r="E8013">
            <v>44439</v>
          </cell>
          <cell r="J8013">
            <v>591.20000000000005</v>
          </cell>
          <cell r="K8013">
            <v>306.47039999999998</v>
          </cell>
          <cell r="M8013">
            <v>1501.04</v>
          </cell>
        </row>
        <row r="8014">
          <cell r="D8014" t="str">
            <v>VIA SUL</v>
          </cell>
          <cell r="E8014">
            <v>44439</v>
          </cell>
          <cell r="J8014">
            <v>300</v>
          </cell>
          <cell r="K8014">
            <v>303.47000000000003</v>
          </cell>
          <cell r="M8014">
            <v>1186.0999999999999</v>
          </cell>
        </row>
        <row r="8015">
          <cell r="D8015" t="str">
            <v>VIA SUL</v>
          </cell>
          <cell r="E8015">
            <v>44439</v>
          </cell>
          <cell r="J8015">
            <v>532</v>
          </cell>
          <cell r="K8015">
            <v>245.76119999999997</v>
          </cell>
          <cell r="M8015">
            <v>1350.52</v>
          </cell>
        </row>
        <row r="8016">
          <cell r="D8016" t="str">
            <v>VIA SUL</v>
          </cell>
          <cell r="E8016">
            <v>44439</v>
          </cell>
          <cell r="J8016">
            <v>300</v>
          </cell>
          <cell r="K8016">
            <v>172.68</v>
          </cell>
          <cell r="M8016">
            <v>958.96</v>
          </cell>
        </row>
        <row r="8017">
          <cell r="D8017" t="str">
            <v>VIA SUL</v>
          </cell>
          <cell r="E8017">
            <v>44439</v>
          </cell>
          <cell r="J8017">
            <v>513</v>
          </cell>
          <cell r="K8017">
            <v>219.5496</v>
          </cell>
          <cell r="M8017">
            <v>1217.7</v>
          </cell>
        </row>
        <row r="8018">
          <cell r="D8018" t="str">
            <v>VIA SUL</v>
          </cell>
          <cell r="E8018">
            <v>44439</v>
          </cell>
          <cell r="J8018">
            <v>240</v>
          </cell>
          <cell r="K8018">
            <v>265.38</v>
          </cell>
          <cell r="M8018">
            <v>974.6</v>
          </cell>
        </row>
        <row r="8019">
          <cell r="D8019" t="str">
            <v>VIA SUL</v>
          </cell>
          <cell r="E8019">
            <v>44439</v>
          </cell>
          <cell r="J8019">
            <v>333.7</v>
          </cell>
          <cell r="K8019">
            <v>176.12970000000001</v>
          </cell>
          <cell r="M8019">
            <v>972.69999999999993</v>
          </cell>
        </row>
        <row r="8020">
          <cell r="D8020" t="str">
            <v>VIA SUL</v>
          </cell>
          <cell r="E8020">
            <v>44439</v>
          </cell>
          <cell r="J8020">
            <v>449.09999999999997</v>
          </cell>
          <cell r="K8020">
            <v>188.0496</v>
          </cell>
          <cell r="M8020">
            <v>1044.0900000000001</v>
          </cell>
        </row>
        <row r="8021">
          <cell r="D8021" t="str">
            <v>VIA SUL</v>
          </cell>
          <cell r="E8021">
            <v>44439</v>
          </cell>
          <cell r="J8021">
            <v>385</v>
          </cell>
          <cell r="K8021">
            <v>174.0403</v>
          </cell>
          <cell r="M8021">
            <v>965.79</v>
          </cell>
        </row>
        <row r="8022">
          <cell r="D8022" t="str">
            <v>VIA SUL</v>
          </cell>
          <cell r="E8022">
            <v>44439</v>
          </cell>
          <cell r="J8022">
            <v>195</v>
          </cell>
          <cell r="K8022">
            <v>131.60999999999999</v>
          </cell>
          <cell r="M8022">
            <v>730.14</v>
          </cell>
        </row>
        <row r="8023">
          <cell r="D8023" t="str">
            <v>VIA SUL</v>
          </cell>
          <cell r="E8023">
            <v>44439</v>
          </cell>
          <cell r="J8023">
            <v>401.40000000000003</v>
          </cell>
          <cell r="K8023">
            <v>208.5102</v>
          </cell>
          <cell r="M8023">
            <v>987.78</v>
          </cell>
        </row>
        <row r="8024">
          <cell r="D8024" t="str">
            <v>VIA SUL</v>
          </cell>
          <cell r="E8024">
            <v>44439</v>
          </cell>
          <cell r="J8024">
            <v>431.40000000000003</v>
          </cell>
          <cell r="K8024">
            <v>214.07999999999998</v>
          </cell>
          <cell r="M8024">
            <v>1007.46</v>
          </cell>
        </row>
        <row r="8025">
          <cell r="D8025" t="str">
            <v>VIA SUL</v>
          </cell>
          <cell r="E8025">
            <v>44439</v>
          </cell>
          <cell r="J8025">
            <v>419.40000000000003</v>
          </cell>
          <cell r="K8025">
            <v>162.25020000000001</v>
          </cell>
          <cell r="M8025">
            <v>900.78</v>
          </cell>
        </row>
        <row r="8026">
          <cell r="D8026" t="str">
            <v>VIA SUL</v>
          </cell>
          <cell r="E8026">
            <v>44439</v>
          </cell>
          <cell r="J8026">
            <v>130</v>
          </cell>
          <cell r="K8026">
            <v>87.95</v>
          </cell>
          <cell r="M8026">
            <v>488.62</v>
          </cell>
        </row>
        <row r="8027">
          <cell r="D8027" t="str">
            <v>VIA SUL</v>
          </cell>
          <cell r="E8027">
            <v>44439</v>
          </cell>
          <cell r="J8027">
            <v>282</v>
          </cell>
          <cell r="K8027">
            <v>120.25800000000001</v>
          </cell>
          <cell r="M8027">
            <v>666</v>
          </cell>
        </row>
        <row r="8028">
          <cell r="D8028" t="str">
            <v>VIA SUL</v>
          </cell>
          <cell r="E8028">
            <v>44439</v>
          </cell>
          <cell r="J8028">
            <v>192.70000000000002</v>
          </cell>
          <cell r="K8028">
            <v>100.5894</v>
          </cell>
          <cell r="M8028">
            <v>555.55000000000007</v>
          </cell>
        </row>
        <row r="8029">
          <cell r="D8029" t="str">
            <v>VIA SUL</v>
          </cell>
          <cell r="E8029">
            <v>44439</v>
          </cell>
          <cell r="J8029">
            <v>192</v>
          </cell>
          <cell r="K8029">
            <v>98.89</v>
          </cell>
          <cell r="M8029">
            <v>548.55999999999995</v>
          </cell>
        </row>
        <row r="8030">
          <cell r="D8030" t="str">
            <v>VIA SUL</v>
          </cell>
          <cell r="E8030">
            <v>44439</v>
          </cell>
          <cell r="J8030">
            <v>100</v>
          </cell>
          <cell r="K8030">
            <v>76</v>
          </cell>
          <cell r="M8030">
            <v>422.22</v>
          </cell>
        </row>
        <row r="8031">
          <cell r="D8031" t="str">
            <v>VIA SUL</v>
          </cell>
          <cell r="E8031">
            <v>44439</v>
          </cell>
          <cell r="J8031">
            <v>85.36</v>
          </cell>
          <cell r="K8031">
            <v>70.12</v>
          </cell>
          <cell r="M8031">
            <v>388.48</v>
          </cell>
        </row>
        <row r="8032">
          <cell r="D8032" t="str">
            <v>VIA SUL</v>
          </cell>
          <cell r="E8032">
            <v>44439</v>
          </cell>
          <cell r="J8032">
            <v>224</v>
          </cell>
          <cell r="K8032">
            <v>99.48</v>
          </cell>
          <cell r="M8032">
            <v>552.26</v>
          </cell>
        </row>
        <row r="8033">
          <cell r="D8033" t="str">
            <v>VIA SUL</v>
          </cell>
          <cell r="E8033">
            <v>44439</v>
          </cell>
          <cell r="J8033">
            <v>120</v>
          </cell>
          <cell r="K8033">
            <v>130.44</v>
          </cell>
          <cell r="M8033">
            <v>474.82</v>
          </cell>
        </row>
        <row r="8034">
          <cell r="D8034" t="str">
            <v>VIA SUL</v>
          </cell>
          <cell r="E8034">
            <v>44439</v>
          </cell>
          <cell r="J8034">
            <v>215.70000000000002</v>
          </cell>
          <cell r="K8034">
            <v>95.93010000000001</v>
          </cell>
          <cell r="M8034">
            <v>532.68000000000006</v>
          </cell>
        </row>
        <row r="8035">
          <cell r="D8035" t="str">
            <v>VIA SUL</v>
          </cell>
          <cell r="E8035">
            <v>44439</v>
          </cell>
          <cell r="J8035">
            <v>265.55</v>
          </cell>
          <cell r="K8035">
            <v>135.38999999999999</v>
          </cell>
          <cell r="M8035">
            <v>621.35</v>
          </cell>
        </row>
        <row r="8036">
          <cell r="D8036" t="str">
            <v>VIA SUL</v>
          </cell>
          <cell r="E8036">
            <v>44439</v>
          </cell>
          <cell r="J8036">
            <v>255.95999999999998</v>
          </cell>
          <cell r="K8036">
            <v>124.15020000000001</v>
          </cell>
          <cell r="M8036">
            <v>588.90000000000009</v>
          </cell>
        </row>
        <row r="8037">
          <cell r="D8037" t="str">
            <v>VIA SUL</v>
          </cell>
          <cell r="E8037">
            <v>44439</v>
          </cell>
          <cell r="J8037">
            <v>188.73</v>
          </cell>
          <cell r="K8037">
            <v>86.34</v>
          </cell>
          <cell r="M8037">
            <v>479.70000000000005</v>
          </cell>
        </row>
        <row r="8038">
          <cell r="D8038" t="str">
            <v>VIA SUL</v>
          </cell>
          <cell r="E8038">
            <v>44439</v>
          </cell>
          <cell r="J8038">
            <v>370.3</v>
          </cell>
          <cell r="K8038">
            <v>126.8302</v>
          </cell>
          <cell r="M8038">
            <v>699.02</v>
          </cell>
        </row>
        <row r="8039">
          <cell r="D8039" t="str">
            <v>VIA SUL</v>
          </cell>
          <cell r="E8039">
            <v>44439</v>
          </cell>
          <cell r="J8039">
            <v>120</v>
          </cell>
          <cell r="K8039">
            <v>125.56</v>
          </cell>
          <cell r="M8039">
            <v>446.58</v>
          </cell>
        </row>
        <row r="8040">
          <cell r="D8040" t="str">
            <v>VIA SUL</v>
          </cell>
          <cell r="E8040">
            <v>44439</v>
          </cell>
          <cell r="J8040">
            <v>181.28</v>
          </cell>
          <cell r="K8040">
            <v>83.7</v>
          </cell>
          <cell r="M8040">
            <v>464.32</v>
          </cell>
        </row>
        <row r="8041">
          <cell r="D8041" t="str">
            <v>VIA SUL</v>
          </cell>
          <cell r="E8041">
            <v>44439</v>
          </cell>
          <cell r="J8041">
            <v>219.6</v>
          </cell>
          <cell r="K8041">
            <v>94.73</v>
          </cell>
          <cell r="M8041">
            <v>512.4</v>
          </cell>
        </row>
        <row r="8042">
          <cell r="D8042" t="str">
            <v>VIA SUL</v>
          </cell>
          <cell r="E8042">
            <v>44439</v>
          </cell>
          <cell r="J8042">
            <v>215.70000000000002</v>
          </cell>
          <cell r="K8042">
            <v>90.960000000000008</v>
          </cell>
          <cell r="M8042">
            <v>503.70000000000005</v>
          </cell>
        </row>
        <row r="8043">
          <cell r="D8043" t="str">
            <v>VIA SUL</v>
          </cell>
          <cell r="E8043">
            <v>44439</v>
          </cell>
          <cell r="J8043">
            <v>199.6</v>
          </cell>
          <cell r="K8043">
            <v>88.82</v>
          </cell>
          <cell r="M8043">
            <v>482.2</v>
          </cell>
        </row>
        <row r="8044">
          <cell r="D8044" t="str">
            <v>VIA SUL</v>
          </cell>
          <cell r="E8044">
            <v>44439</v>
          </cell>
          <cell r="J8044">
            <v>194.70000000000002</v>
          </cell>
          <cell r="K8044">
            <v>84.6999</v>
          </cell>
          <cell r="M8044">
            <v>470.01</v>
          </cell>
        </row>
        <row r="8045">
          <cell r="D8045" t="str">
            <v>VIA SUL</v>
          </cell>
          <cell r="E8045">
            <v>44439</v>
          </cell>
          <cell r="J8045">
            <v>139.80000000000001</v>
          </cell>
          <cell r="K8045">
            <v>124.24</v>
          </cell>
          <cell r="M8045">
            <v>450.2</v>
          </cell>
        </row>
        <row r="8046">
          <cell r="D8046" t="str">
            <v>VIA SUL</v>
          </cell>
          <cell r="E8046">
            <v>44439</v>
          </cell>
          <cell r="J8046">
            <v>251.29999999999998</v>
          </cell>
          <cell r="K8046">
            <v>95.92</v>
          </cell>
          <cell r="M8046">
            <v>529.54999999999995</v>
          </cell>
        </row>
        <row r="8047">
          <cell r="D8047" t="str">
            <v>VIA SUL</v>
          </cell>
          <cell r="E8047">
            <v>44439</v>
          </cell>
          <cell r="J8047">
            <v>192</v>
          </cell>
          <cell r="K8047">
            <v>110.43</v>
          </cell>
          <cell r="M8047">
            <v>483.48</v>
          </cell>
        </row>
        <row r="8048">
          <cell r="D8048" t="str">
            <v>VIA SUL</v>
          </cell>
          <cell r="E8048">
            <v>44439</v>
          </cell>
          <cell r="J8048">
            <v>93.78</v>
          </cell>
          <cell r="K8048">
            <v>53.94</v>
          </cell>
          <cell r="M8048">
            <v>299.70000000000005</v>
          </cell>
        </row>
        <row r="8049">
          <cell r="D8049" t="str">
            <v>VIA SUL</v>
          </cell>
          <cell r="E8049">
            <v>44439</v>
          </cell>
          <cell r="J8049">
            <v>207</v>
          </cell>
          <cell r="K8049">
            <v>79.650000000000006</v>
          </cell>
          <cell r="M8049">
            <v>435.57</v>
          </cell>
        </row>
        <row r="8050">
          <cell r="D8050" t="str">
            <v>VIA SUL</v>
          </cell>
          <cell r="E8050">
            <v>44439</v>
          </cell>
          <cell r="J8050">
            <v>170.7</v>
          </cell>
          <cell r="K8050">
            <v>70.14</v>
          </cell>
          <cell r="M8050">
            <v>389.70000000000005</v>
          </cell>
        </row>
        <row r="8051">
          <cell r="D8051" t="str">
            <v>VIA SUL</v>
          </cell>
          <cell r="E8051">
            <v>44439</v>
          </cell>
          <cell r="J8051">
            <v>50</v>
          </cell>
          <cell r="K8051">
            <v>43.18</v>
          </cell>
          <cell r="M8051">
            <v>239.9</v>
          </cell>
        </row>
        <row r="8052">
          <cell r="D8052" t="str">
            <v>VIA SUL</v>
          </cell>
          <cell r="E8052">
            <v>44439</v>
          </cell>
          <cell r="J8052">
            <v>119.8</v>
          </cell>
          <cell r="K8052">
            <v>57.56</v>
          </cell>
          <cell r="M8052">
            <v>319.8</v>
          </cell>
        </row>
        <row r="8053">
          <cell r="D8053" t="str">
            <v>VIA SUL</v>
          </cell>
          <cell r="E8053">
            <v>44439</v>
          </cell>
          <cell r="J8053">
            <v>150.4</v>
          </cell>
          <cell r="K8053">
            <v>64.300799999999995</v>
          </cell>
          <cell r="M8053">
            <v>356.16</v>
          </cell>
        </row>
        <row r="8054">
          <cell r="D8054" t="str">
            <v>VIA SUL</v>
          </cell>
          <cell r="E8054">
            <v>44439</v>
          </cell>
          <cell r="J8054">
            <v>65</v>
          </cell>
          <cell r="K8054">
            <v>44.8</v>
          </cell>
          <cell r="M8054">
            <v>248.43</v>
          </cell>
        </row>
        <row r="8055">
          <cell r="D8055" t="str">
            <v>VIA SUL</v>
          </cell>
          <cell r="E8055">
            <v>44439</v>
          </cell>
          <cell r="J8055">
            <v>184.53</v>
          </cell>
          <cell r="K8055">
            <v>70.650000000000006</v>
          </cell>
          <cell r="M8055">
            <v>391.89</v>
          </cell>
        </row>
        <row r="8056">
          <cell r="D8056" t="str">
            <v>VIA SUL</v>
          </cell>
          <cell r="E8056">
            <v>44439</v>
          </cell>
          <cell r="J8056">
            <v>110.88</v>
          </cell>
          <cell r="K8056">
            <v>54.28</v>
          </cell>
          <cell r="M8056">
            <v>300.2</v>
          </cell>
        </row>
        <row r="8057">
          <cell r="D8057" t="str">
            <v>VIA SUL</v>
          </cell>
          <cell r="E8057">
            <v>44439</v>
          </cell>
          <cell r="J8057">
            <v>127.99</v>
          </cell>
          <cell r="K8057">
            <v>57.47</v>
          </cell>
          <cell r="M8057">
            <v>318.91000000000003</v>
          </cell>
        </row>
        <row r="8058">
          <cell r="D8058" t="str">
            <v>VIA SUL</v>
          </cell>
          <cell r="E8058">
            <v>44439</v>
          </cell>
          <cell r="J8058">
            <v>599.20000000000005</v>
          </cell>
          <cell r="K8058">
            <v>163.52000000000001</v>
          </cell>
          <cell r="M8058">
            <v>895.12</v>
          </cell>
        </row>
        <row r="8059">
          <cell r="D8059" t="str">
            <v>VIA SUL</v>
          </cell>
          <cell r="E8059">
            <v>44439</v>
          </cell>
          <cell r="J8059">
            <v>163.5</v>
          </cell>
          <cell r="K8059">
            <v>64.739999999999995</v>
          </cell>
          <cell r="M8059">
            <v>359.70000000000005</v>
          </cell>
        </row>
        <row r="8060">
          <cell r="D8060" t="str">
            <v>VIA SUL</v>
          </cell>
          <cell r="E8060">
            <v>44439</v>
          </cell>
          <cell r="J8060">
            <v>114.94</v>
          </cell>
          <cell r="K8060">
            <v>51.71</v>
          </cell>
          <cell r="M8060">
            <v>286.16000000000003</v>
          </cell>
        </row>
        <row r="8061">
          <cell r="D8061" t="str">
            <v>VIA SUL</v>
          </cell>
          <cell r="E8061">
            <v>44439</v>
          </cell>
          <cell r="J8061">
            <v>110</v>
          </cell>
          <cell r="K8061">
            <v>50.36</v>
          </cell>
          <cell r="M8061">
            <v>279.8</v>
          </cell>
        </row>
        <row r="8062">
          <cell r="D8062" t="str">
            <v>VIA SUL</v>
          </cell>
          <cell r="E8062">
            <v>44439</v>
          </cell>
          <cell r="J8062">
            <v>113.8</v>
          </cell>
          <cell r="K8062">
            <v>51.08</v>
          </cell>
          <cell r="M8062">
            <v>282.88</v>
          </cell>
        </row>
        <row r="8063">
          <cell r="D8063" t="str">
            <v>VIA SUL</v>
          </cell>
          <cell r="E8063">
            <v>44439</v>
          </cell>
          <cell r="J8063">
            <v>111.6</v>
          </cell>
          <cell r="K8063">
            <v>50.32</v>
          </cell>
          <cell r="M8063">
            <v>279.60000000000002</v>
          </cell>
        </row>
        <row r="8064">
          <cell r="D8064" t="str">
            <v>VIA SUL</v>
          </cell>
          <cell r="E8064">
            <v>44439</v>
          </cell>
          <cell r="J8064">
            <v>144</v>
          </cell>
          <cell r="K8064">
            <v>57.519900000000007</v>
          </cell>
          <cell r="M8064">
            <v>317.37</v>
          </cell>
        </row>
        <row r="8065">
          <cell r="D8065" t="str">
            <v>VIA SUL</v>
          </cell>
          <cell r="E8065">
            <v>44439</v>
          </cell>
          <cell r="J8065">
            <v>133.80000000000001</v>
          </cell>
          <cell r="K8065">
            <v>91.74</v>
          </cell>
          <cell r="M8065">
            <v>339.8</v>
          </cell>
        </row>
        <row r="8066">
          <cell r="D8066" t="str">
            <v>VIA SUL</v>
          </cell>
          <cell r="E8066">
            <v>44439</v>
          </cell>
          <cell r="J8066">
            <v>115.88</v>
          </cell>
          <cell r="K8066">
            <v>50.36</v>
          </cell>
          <cell r="M8066">
            <v>279.8</v>
          </cell>
        </row>
        <row r="8067">
          <cell r="D8067" t="str">
            <v>VIA SUL</v>
          </cell>
          <cell r="E8067">
            <v>44439</v>
          </cell>
          <cell r="J8067">
            <v>77.94</v>
          </cell>
          <cell r="K8067">
            <v>42.100200000000001</v>
          </cell>
          <cell r="M8067">
            <v>233.52</v>
          </cell>
        </row>
        <row r="8068">
          <cell r="D8068" t="str">
            <v>VIA SUL</v>
          </cell>
          <cell r="E8068">
            <v>44439</v>
          </cell>
          <cell r="J8068">
            <v>105.88</v>
          </cell>
          <cell r="K8068">
            <v>48.14</v>
          </cell>
          <cell r="M8068">
            <v>266.26</v>
          </cell>
        </row>
        <row r="8069">
          <cell r="D8069" t="str">
            <v>VIA SUL</v>
          </cell>
          <cell r="E8069">
            <v>44439</v>
          </cell>
          <cell r="J8069">
            <v>114.94</v>
          </cell>
          <cell r="K8069">
            <v>49.67</v>
          </cell>
          <cell r="M8069">
            <v>275.82</v>
          </cell>
        </row>
        <row r="8070">
          <cell r="D8070" t="str">
            <v>VIA SUL</v>
          </cell>
          <cell r="E8070">
            <v>44439</v>
          </cell>
          <cell r="J8070">
            <v>134.69999999999999</v>
          </cell>
          <cell r="K8070">
            <v>53.9499</v>
          </cell>
          <cell r="M8070">
            <v>299.70000000000005</v>
          </cell>
        </row>
        <row r="8071">
          <cell r="D8071" t="str">
            <v>VIA SUL</v>
          </cell>
          <cell r="E8071">
            <v>44439</v>
          </cell>
          <cell r="J8071">
            <v>89.8</v>
          </cell>
          <cell r="K8071">
            <v>43.96</v>
          </cell>
          <cell r="M8071">
            <v>244.22</v>
          </cell>
        </row>
        <row r="8072">
          <cell r="D8072" t="str">
            <v>VIA SUL</v>
          </cell>
          <cell r="E8072">
            <v>44439</v>
          </cell>
          <cell r="J8072">
            <v>105</v>
          </cell>
          <cell r="K8072">
            <v>47.0901</v>
          </cell>
          <cell r="M8072">
            <v>260.85000000000002</v>
          </cell>
        </row>
        <row r="8073">
          <cell r="D8073" t="str">
            <v>VIA SUL</v>
          </cell>
          <cell r="E8073">
            <v>44439</v>
          </cell>
          <cell r="J8073">
            <v>119.8</v>
          </cell>
          <cell r="K8073">
            <v>50.2</v>
          </cell>
          <cell r="M8073">
            <v>278.64</v>
          </cell>
        </row>
        <row r="8074">
          <cell r="D8074" t="str">
            <v>VIA SUL</v>
          </cell>
          <cell r="E8074">
            <v>44439</v>
          </cell>
          <cell r="J8074">
            <v>105.8</v>
          </cell>
          <cell r="K8074">
            <v>46.76</v>
          </cell>
          <cell r="M8074">
            <v>259.8</v>
          </cell>
        </row>
        <row r="8075">
          <cell r="D8075" t="str">
            <v>VIA SUL</v>
          </cell>
          <cell r="E8075">
            <v>44439</v>
          </cell>
          <cell r="J8075">
            <v>56.9</v>
          </cell>
          <cell r="K8075">
            <v>35.979999999999997</v>
          </cell>
          <cell r="M8075">
            <v>199.9</v>
          </cell>
        </row>
        <row r="8076">
          <cell r="D8076" t="str">
            <v>VIA SUL</v>
          </cell>
          <cell r="E8076">
            <v>44439</v>
          </cell>
          <cell r="J8076">
            <v>112.80000000000001</v>
          </cell>
          <cell r="K8076">
            <v>48.388800000000003</v>
          </cell>
          <cell r="M8076">
            <v>267.84000000000003</v>
          </cell>
        </row>
        <row r="8077">
          <cell r="D8077" t="str">
            <v>VIA SUL</v>
          </cell>
          <cell r="E8077">
            <v>44439</v>
          </cell>
          <cell r="J8077">
            <v>198</v>
          </cell>
          <cell r="K8077">
            <v>66.4101</v>
          </cell>
          <cell r="M8077">
            <v>368.67</v>
          </cell>
        </row>
        <row r="8078">
          <cell r="D8078" t="str">
            <v>VIA SUL</v>
          </cell>
          <cell r="E8078">
            <v>44439</v>
          </cell>
          <cell r="J8078">
            <v>128.69999999999999</v>
          </cell>
          <cell r="K8078">
            <v>51.020099999999999</v>
          </cell>
          <cell r="M8078">
            <v>281.73</v>
          </cell>
        </row>
        <row r="8079">
          <cell r="D8079" t="str">
            <v>VIA SUL</v>
          </cell>
          <cell r="E8079">
            <v>44439</v>
          </cell>
          <cell r="J8079">
            <v>198</v>
          </cell>
          <cell r="K8079">
            <v>65.690100000000001</v>
          </cell>
          <cell r="M8079">
            <v>364.04999999999995</v>
          </cell>
        </row>
        <row r="8080">
          <cell r="D8080" t="str">
            <v>VIA SUL</v>
          </cell>
          <cell r="E8080">
            <v>44439</v>
          </cell>
          <cell r="J8080">
            <v>129.9</v>
          </cell>
          <cell r="K8080">
            <v>50.38</v>
          </cell>
          <cell r="M8080">
            <v>279.89999999999998</v>
          </cell>
        </row>
        <row r="8081">
          <cell r="D8081" t="str">
            <v>VIA SUL</v>
          </cell>
          <cell r="E8081">
            <v>44439</v>
          </cell>
          <cell r="J8081">
            <v>89.8</v>
          </cell>
          <cell r="K8081">
            <v>41.5</v>
          </cell>
          <cell r="M8081">
            <v>229.8</v>
          </cell>
        </row>
        <row r="8082">
          <cell r="D8082" t="str">
            <v>VIA SUL</v>
          </cell>
          <cell r="E8082">
            <v>44439</v>
          </cell>
          <cell r="J8082">
            <v>101.8</v>
          </cell>
          <cell r="K8082">
            <v>43.16</v>
          </cell>
          <cell r="M8082">
            <v>239.8</v>
          </cell>
        </row>
        <row r="8083">
          <cell r="D8083" t="str">
            <v>VIA SUL</v>
          </cell>
          <cell r="E8083">
            <v>44439</v>
          </cell>
          <cell r="J8083">
            <v>104.3</v>
          </cell>
          <cell r="K8083">
            <v>43.5</v>
          </cell>
          <cell r="M8083">
            <v>241.46</v>
          </cell>
        </row>
        <row r="8084">
          <cell r="D8084" t="str">
            <v>VIA SUL</v>
          </cell>
          <cell r="E8084">
            <v>44439</v>
          </cell>
          <cell r="J8084">
            <v>99.8</v>
          </cell>
          <cell r="K8084">
            <v>44.55</v>
          </cell>
          <cell r="M8084">
            <v>237.84</v>
          </cell>
        </row>
        <row r="8085">
          <cell r="D8085" t="str">
            <v>VIA SUL</v>
          </cell>
          <cell r="E8085">
            <v>44439</v>
          </cell>
          <cell r="J8085">
            <v>164.7</v>
          </cell>
          <cell r="K8085">
            <v>56.4099</v>
          </cell>
          <cell r="M8085">
            <v>313.32</v>
          </cell>
        </row>
        <row r="8086">
          <cell r="D8086" t="str">
            <v>VIA SUL</v>
          </cell>
          <cell r="E8086">
            <v>44439</v>
          </cell>
          <cell r="J8086">
            <v>127.8</v>
          </cell>
          <cell r="K8086">
            <v>48.42</v>
          </cell>
          <cell r="M8086">
            <v>268</v>
          </cell>
        </row>
        <row r="8087">
          <cell r="D8087" t="str">
            <v>VIA SUL</v>
          </cell>
          <cell r="E8087">
            <v>44439</v>
          </cell>
          <cell r="J8087">
            <v>141.63</v>
          </cell>
          <cell r="K8087">
            <v>51.39</v>
          </cell>
          <cell r="M8087">
            <v>284.19</v>
          </cell>
        </row>
        <row r="8088">
          <cell r="D8088" t="str">
            <v>VIA SUL</v>
          </cell>
          <cell r="E8088">
            <v>44439</v>
          </cell>
          <cell r="J8088">
            <v>54</v>
          </cell>
          <cell r="K8088">
            <v>31.86</v>
          </cell>
          <cell r="M8088">
            <v>177</v>
          </cell>
        </row>
        <row r="8089">
          <cell r="D8089" t="str">
            <v>VIA SUL</v>
          </cell>
          <cell r="E8089">
            <v>44439</v>
          </cell>
          <cell r="J8089">
            <v>690</v>
          </cell>
          <cell r="K8089">
            <v>193.70000000000002</v>
          </cell>
          <cell r="M8089">
            <v>974.4</v>
          </cell>
        </row>
        <row r="8090">
          <cell r="D8090" t="str">
            <v>VIA SUL</v>
          </cell>
          <cell r="E8090">
            <v>44439</v>
          </cell>
          <cell r="J8090">
            <v>90</v>
          </cell>
          <cell r="K8090">
            <v>39.56</v>
          </cell>
          <cell r="M8090">
            <v>219.8</v>
          </cell>
        </row>
        <row r="8091">
          <cell r="D8091" t="str">
            <v>VIA SUL</v>
          </cell>
          <cell r="E8091">
            <v>44439</v>
          </cell>
          <cell r="J8091">
            <v>90</v>
          </cell>
          <cell r="K8091">
            <v>39.549899999999994</v>
          </cell>
          <cell r="M8091">
            <v>219.71999999999997</v>
          </cell>
        </row>
        <row r="8092">
          <cell r="D8092" t="str">
            <v>VIA SUL</v>
          </cell>
          <cell r="E8092">
            <v>44439</v>
          </cell>
          <cell r="J8092">
            <v>110</v>
          </cell>
          <cell r="K8092">
            <v>44.03</v>
          </cell>
          <cell r="M8092">
            <v>242.78</v>
          </cell>
        </row>
        <row r="8093">
          <cell r="D8093" t="str">
            <v>VIA SUL</v>
          </cell>
          <cell r="E8093">
            <v>44439</v>
          </cell>
          <cell r="J8093">
            <v>66</v>
          </cell>
          <cell r="K8093">
            <v>34.049999999999997</v>
          </cell>
          <cell r="M8093">
            <v>188.58</v>
          </cell>
        </row>
        <row r="8094">
          <cell r="D8094" t="str">
            <v>VIA SUL</v>
          </cell>
          <cell r="E8094">
            <v>44439</v>
          </cell>
          <cell r="J8094">
            <v>75.8</v>
          </cell>
          <cell r="K8094">
            <v>35.96</v>
          </cell>
          <cell r="M8094">
            <v>199.8</v>
          </cell>
        </row>
        <row r="8095">
          <cell r="D8095" t="str">
            <v>VIA SUL</v>
          </cell>
          <cell r="E8095">
            <v>44439</v>
          </cell>
          <cell r="J8095">
            <v>103.92</v>
          </cell>
          <cell r="K8095">
            <v>42.53</v>
          </cell>
          <cell r="M8095">
            <v>233.98</v>
          </cell>
        </row>
        <row r="8096">
          <cell r="D8096" t="str">
            <v>VIA SUL</v>
          </cell>
          <cell r="E8096">
            <v>44439</v>
          </cell>
          <cell r="J8096">
            <v>77.599999999999994</v>
          </cell>
          <cell r="K8096">
            <v>35.93</v>
          </cell>
          <cell r="M8096">
            <v>199.6</v>
          </cell>
        </row>
        <row r="8097">
          <cell r="D8097" t="str">
            <v>VIA SUL</v>
          </cell>
          <cell r="E8097">
            <v>44439</v>
          </cell>
          <cell r="J8097">
            <v>227.6</v>
          </cell>
          <cell r="K8097">
            <v>69.23</v>
          </cell>
          <cell r="M8097">
            <v>382.44</v>
          </cell>
        </row>
        <row r="8098">
          <cell r="D8098" t="str">
            <v>VIA SUL</v>
          </cell>
          <cell r="E8098">
            <v>44439</v>
          </cell>
          <cell r="J8098">
            <v>110.88</v>
          </cell>
          <cell r="K8098">
            <v>43.12</v>
          </cell>
          <cell r="M8098">
            <v>239.6</v>
          </cell>
        </row>
        <row r="8099">
          <cell r="D8099" t="str">
            <v>VIA SUL</v>
          </cell>
          <cell r="E8099">
            <v>44439</v>
          </cell>
          <cell r="J8099">
            <v>79.900000000000006</v>
          </cell>
          <cell r="K8099">
            <v>35.979999999999997</v>
          </cell>
          <cell r="M8099">
            <v>199.9</v>
          </cell>
        </row>
        <row r="8100">
          <cell r="D8100" t="str">
            <v>VIA SUL</v>
          </cell>
          <cell r="E8100">
            <v>44439</v>
          </cell>
          <cell r="J8100">
            <v>99.8</v>
          </cell>
          <cell r="K8100">
            <v>40.32</v>
          </cell>
          <cell r="M8100">
            <v>223.6</v>
          </cell>
        </row>
        <row r="8101">
          <cell r="D8101" t="str">
            <v>VIA SUL</v>
          </cell>
          <cell r="E8101">
            <v>44439</v>
          </cell>
          <cell r="J8101">
            <v>105.8</v>
          </cell>
          <cell r="K8101">
            <v>41.36</v>
          </cell>
          <cell r="M8101">
            <v>229.8</v>
          </cell>
        </row>
        <row r="8102">
          <cell r="D8102" t="str">
            <v>VIA SUL</v>
          </cell>
          <cell r="E8102">
            <v>44439</v>
          </cell>
          <cell r="J8102">
            <v>59.1</v>
          </cell>
          <cell r="K8102">
            <v>30.74</v>
          </cell>
          <cell r="M8102">
            <v>170.82</v>
          </cell>
        </row>
        <row r="8103">
          <cell r="D8103" t="str">
            <v>VIA SUL</v>
          </cell>
          <cell r="E8103">
            <v>44439</v>
          </cell>
          <cell r="J8103">
            <v>75.8</v>
          </cell>
          <cell r="K8103">
            <v>33.61</v>
          </cell>
          <cell r="M8103">
            <v>186.7</v>
          </cell>
        </row>
        <row r="8104">
          <cell r="D8104" t="str">
            <v>VIA SUL</v>
          </cell>
          <cell r="E8104">
            <v>44439</v>
          </cell>
          <cell r="J8104">
            <v>104.9</v>
          </cell>
          <cell r="K8104">
            <v>39.85</v>
          </cell>
          <cell r="M8104">
            <v>221.05</v>
          </cell>
        </row>
        <row r="8105">
          <cell r="D8105" t="str">
            <v>VIA SUL</v>
          </cell>
          <cell r="E8105">
            <v>44439</v>
          </cell>
          <cell r="J8105">
            <v>71.92</v>
          </cell>
          <cell r="K8105">
            <v>32.270400000000002</v>
          </cell>
          <cell r="M8105">
            <v>179.28</v>
          </cell>
        </row>
        <row r="8106">
          <cell r="D8106" t="str">
            <v>VIA SUL</v>
          </cell>
          <cell r="E8106">
            <v>44439</v>
          </cell>
          <cell r="J8106">
            <v>99.8</v>
          </cell>
          <cell r="K8106">
            <v>41.11</v>
          </cell>
          <cell r="M8106">
            <v>215.66</v>
          </cell>
        </row>
        <row r="8107">
          <cell r="D8107" t="str">
            <v>VIA SUL</v>
          </cell>
          <cell r="E8107">
            <v>44439</v>
          </cell>
          <cell r="J8107">
            <v>105.8</v>
          </cell>
          <cell r="K8107">
            <v>39.56</v>
          </cell>
          <cell r="M8107">
            <v>219.8</v>
          </cell>
        </row>
        <row r="8108">
          <cell r="D8108" t="str">
            <v>VIA SUL</v>
          </cell>
          <cell r="E8108">
            <v>44439</v>
          </cell>
          <cell r="J8108">
            <v>89.8</v>
          </cell>
          <cell r="K8108">
            <v>35.96</v>
          </cell>
          <cell r="M8108">
            <v>199.8</v>
          </cell>
        </row>
        <row r="8109">
          <cell r="D8109" t="str">
            <v>VIA SUL</v>
          </cell>
          <cell r="E8109">
            <v>44439</v>
          </cell>
          <cell r="J8109">
            <v>132</v>
          </cell>
          <cell r="K8109">
            <v>45</v>
          </cell>
          <cell r="M8109">
            <v>250</v>
          </cell>
        </row>
        <row r="8110">
          <cell r="D8110" t="str">
            <v>VIA SUL</v>
          </cell>
          <cell r="E8110">
            <v>44439</v>
          </cell>
          <cell r="J8110">
            <v>173.7</v>
          </cell>
          <cell r="K8110">
            <v>54.500099999999996</v>
          </cell>
          <cell r="M8110">
            <v>300.51</v>
          </cell>
        </row>
        <row r="8111">
          <cell r="D8111" t="str">
            <v>VIA SUL</v>
          </cell>
          <cell r="E8111">
            <v>44439</v>
          </cell>
          <cell r="J8111">
            <v>621</v>
          </cell>
          <cell r="K8111">
            <v>174.7998</v>
          </cell>
          <cell r="M8111">
            <v>867.78</v>
          </cell>
        </row>
        <row r="8112">
          <cell r="D8112" t="str">
            <v>VIA SUL</v>
          </cell>
          <cell r="E8112">
            <v>44439</v>
          </cell>
          <cell r="J8112">
            <v>98.6</v>
          </cell>
          <cell r="K8112">
            <v>37.32</v>
          </cell>
          <cell r="M8112">
            <v>206.4</v>
          </cell>
        </row>
        <row r="8113">
          <cell r="D8113" t="str">
            <v>VIA SUL</v>
          </cell>
          <cell r="E8113">
            <v>44439</v>
          </cell>
          <cell r="J8113">
            <v>77.8</v>
          </cell>
          <cell r="K8113">
            <v>32.61</v>
          </cell>
          <cell r="M8113">
            <v>180.82</v>
          </cell>
        </row>
        <row r="8114">
          <cell r="D8114" t="str">
            <v>VIA SUL</v>
          </cell>
          <cell r="E8114">
            <v>44439</v>
          </cell>
          <cell r="J8114">
            <v>77.900000000000006</v>
          </cell>
          <cell r="K8114">
            <v>32.380000000000003</v>
          </cell>
          <cell r="M8114">
            <v>179.9</v>
          </cell>
        </row>
        <row r="8115">
          <cell r="D8115" t="str">
            <v>VIA SUL</v>
          </cell>
          <cell r="E8115">
            <v>44439</v>
          </cell>
          <cell r="J8115">
            <v>46.46</v>
          </cell>
          <cell r="K8115">
            <v>25.18</v>
          </cell>
          <cell r="M8115">
            <v>139.9</v>
          </cell>
        </row>
        <row r="8116">
          <cell r="D8116" t="str">
            <v>VIA SUL</v>
          </cell>
          <cell r="E8116">
            <v>44439</v>
          </cell>
          <cell r="J8116">
            <v>49.9</v>
          </cell>
          <cell r="K8116">
            <v>25.9</v>
          </cell>
          <cell r="M8116">
            <v>143.91</v>
          </cell>
        </row>
        <row r="8117">
          <cell r="D8117" t="str">
            <v>VIA SUL</v>
          </cell>
          <cell r="E8117">
            <v>44439</v>
          </cell>
          <cell r="J8117">
            <v>55.1</v>
          </cell>
          <cell r="K8117">
            <v>26.98</v>
          </cell>
          <cell r="M8117">
            <v>149.9</v>
          </cell>
        </row>
        <row r="8118">
          <cell r="D8118" t="str">
            <v>VIA SUL</v>
          </cell>
          <cell r="E8118">
            <v>44439</v>
          </cell>
          <cell r="J8118">
            <v>79.8</v>
          </cell>
          <cell r="K8118">
            <v>32.36</v>
          </cell>
          <cell r="M8118">
            <v>179.8</v>
          </cell>
        </row>
        <row r="8119">
          <cell r="D8119" t="str">
            <v>VIA SUL</v>
          </cell>
          <cell r="E8119">
            <v>44439</v>
          </cell>
          <cell r="J8119">
            <v>55.6</v>
          </cell>
          <cell r="K8119">
            <v>27</v>
          </cell>
          <cell r="M8119">
            <v>150.04</v>
          </cell>
        </row>
        <row r="8120">
          <cell r="D8120" t="str">
            <v>VIA SUL</v>
          </cell>
          <cell r="E8120">
            <v>44439</v>
          </cell>
          <cell r="J8120">
            <v>521.40000000000009</v>
          </cell>
          <cell r="K8120">
            <v>129.87</v>
          </cell>
          <cell r="M8120">
            <v>718.68000000000006</v>
          </cell>
        </row>
        <row r="8121">
          <cell r="D8121" t="str">
            <v>VIA SUL</v>
          </cell>
          <cell r="E8121">
            <v>44439</v>
          </cell>
          <cell r="J8121">
            <v>95.6</v>
          </cell>
          <cell r="K8121">
            <v>35.659999999999997</v>
          </cell>
          <cell r="M8121">
            <v>198.12</v>
          </cell>
        </row>
        <row r="8122">
          <cell r="D8122" t="str">
            <v>VIA SUL</v>
          </cell>
          <cell r="E8122">
            <v>44439</v>
          </cell>
          <cell r="J8122">
            <v>99.9</v>
          </cell>
          <cell r="K8122">
            <v>36.700000000000003</v>
          </cell>
          <cell r="M8122">
            <v>203.2</v>
          </cell>
        </row>
        <row r="8123">
          <cell r="D8123" t="str">
            <v>VIA SUL</v>
          </cell>
          <cell r="E8123">
            <v>44439</v>
          </cell>
          <cell r="J8123">
            <v>218.70000000000002</v>
          </cell>
          <cell r="K8123">
            <v>90</v>
          </cell>
          <cell r="M8123">
            <v>375</v>
          </cell>
        </row>
        <row r="8124">
          <cell r="D8124" t="str">
            <v>VIA SUL</v>
          </cell>
          <cell r="E8124">
            <v>44439</v>
          </cell>
          <cell r="J8124">
            <v>68.949999999999989</v>
          </cell>
          <cell r="K8124">
            <v>29.77</v>
          </cell>
          <cell r="M8124">
            <v>164.85</v>
          </cell>
        </row>
        <row r="8125">
          <cell r="D8125" t="str">
            <v>VIA SUL</v>
          </cell>
          <cell r="E8125">
            <v>44439</v>
          </cell>
          <cell r="J8125">
            <v>57.7</v>
          </cell>
          <cell r="K8125">
            <v>27.09</v>
          </cell>
          <cell r="M8125">
            <v>150.5</v>
          </cell>
        </row>
        <row r="8126">
          <cell r="D8126" t="str">
            <v>VIA SUL</v>
          </cell>
          <cell r="E8126">
            <v>44439</v>
          </cell>
          <cell r="J8126">
            <v>57.86</v>
          </cell>
          <cell r="K8126">
            <v>26.98</v>
          </cell>
          <cell r="M8126">
            <v>149.9</v>
          </cell>
        </row>
        <row r="8127">
          <cell r="D8127" t="str">
            <v>VIA SUL</v>
          </cell>
          <cell r="E8127">
            <v>44439</v>
          </cell>
          <cell r="J8127">
            <v>49.9</v>
          </cell>
          <cell r="K8127">
            <v>25.18</v>
          </cell>
          <cell r="M8127">
            <v>139.9</v>
          </cell>
        </row>
        <row r="8128">
          <cell r="D8128" t="str">
            <v>VIA SUL</v>
          </cell>
          <cell r="E8128">
            <v>44439</v>
          </cell>
          <cell r="J8128">
            <v>58.199999999999996</v>
          </cell>
          <cell r="K8128">
            <v>26.94</v>
          </cell>
          <cell r="M8128">
            <v>149.69999999999999</v>
          </cell>
        </row>
        <row r="8129">
          <cell r="D8129" t="str">
            <v>VIA SUL</v>
          </cell>
          <cell r="E8129">
            <v>44439</v>
          </cell>
          <cell r="J8129">
            <v>60</v>
          </cell>
          <cell r="K8129">
            <v>27.4</v>
          </cell>
          <cell r="M8129">
            <v>151.91999999999999</v>
          </cell>
        </row>
        <row r="8130">
          <cell r="D8130" t="str">
            <v>VIA SUL</v>
          </cell>
          <cell r="E8130">
            <v>44439</v>
          </cell>
          <cell r="J8130">
            <v>66.900000000000006</v>
          </cell>
          <cell r="K8130">
            <v>28.78</v>
          </cell>
          <cell r="M8130">
            <v>159.9</v>
          </cell>
        </row>
        <row r="8131">
          <cell r="D8131" t="str">
            <v>VIA SUL</v>
          </cell>
          <cell r="E8131">
            <v>44439</v>
          </cell>
          <cell r="J8131">
            <v>84</v>
          </cell>
          <cell r="K8131">
            <v>32.36</v>
          </cell>
          <cell r="M8131">
            <v>179.82</v>
          </cell>
        </row>
        <row r="8132">
          <cell r="D8132" t="str">
            <v>VIA SUL</v>
          </cell>
          <cell r="E8132">
            <v>44439</v>
          </cell>
          <cell r="J8132">
            <v>59.9</v>
          </cell>
          <cell r="K8132">
            <v>26.98</v>
          </cell>
          <cell r="M8132">
            <v>149.9</v>
          </cell>
        </row>
        <row r="8133">
          <cell r="D8133" t="str">
            <v>VIA SUL</v>
          </cell>
          <cell r="E8133">
            <v>44439</v>
          </cell>
          <cell r="J8133">
            <v>95.6</v>
          </cell>
          <cell r="K8133">
            <v>34.72</v>
          </cell>
          <cell r="M8133">
            <v>192.84</v>
          </cell>
        </row>
        <row r="8134">
          <cell r="D8134" t="str">
            <v>VIA SUL</v>
          </cell>
          <cell r="E8134">
            <v>44439</v>
          </cell>
          <cell r="J8134">
            <v>52.9</v>
          </cell>
          <cell r="K8134">
            <v>25.25</v>
          </cell>
          <cell r="M8134">
            <v>139.65</v>
          </cell>
        </row>
        <row r="8135">
          <cell r="D8135" t="str">
            <v>VIA SUL</v>
          </cell>
          <cell r="E8135">
            <v>44439</v>
          </cell>
          <cell r="J8135">
            <v>67.900000000000006</v>
          </cell>
          <cell r="K8135">
            <v>28.04</v>
          </cell>
          <cell r="M8135">
            <v>155.68</v>
          </cell>
        </row>
        <row r="8136">
          <cell r="D8136" t="str">
            <v>VIA SUL</v>
          </cell>
          <cell r="E8136">
            <v>44439</v>
          </cell>
          <cell r="J8136">
            <v>55</v>
          </cell>
          <cell r="K8136">
            <v>25.18</v>
          </cell>
          <cell r="M8136">
            <v>139.9</v>
          </cell>
        </row>
        <row r="8137">
          <cell r="D8137" t="str">
            <v>VIA SUL</v>
          </cell>
          <cell r="E8137">
            <v>44439</v>
          </cell>
          <cell r="J8137">
            <v>55</v>
          </cell>
          <cell r="K8137">
            <v>25.18</v>
          </cell>
          <cell r="M8137">
            <v>139.9</v>
          </cell>
        </row>
        <row r="8138">
          <cell r="D8138" t="str">
            <v>VIA SUL</v>
          </cell>
          <cell r="E8138">
            <v>44439</v>
          </cell>
          <cell r="J8138">
            <v>104.62</v>
          </cell>
          <cell r="K8138">
            <v>36</v>
          </cell>
          <cell r="M8138">
            <v>200</v>
          </cell>
        </row>
        <row r="8139">
          <cell r="D8139" t="str">
            <v>VIA SUL</v>
          </cell>
          <cell r="E8139">
            <v>44439</v>
          </cell>
          <cell r="J8139">
            <v>145.80000000000001</v>
          </cell>
          <cell r="K8139">
            <v>45</v>
          </cell>
          <cell r="M8139">
            <v>250</v>
          </cell>
        </row>
        <row r="8140">
          <cell r="D8140" t="str">
            <v>VIA SUL</v>
          </cell>
          <cell r="E8140">
            <v>44439</v>
          </cell>
          <cell r="J8140">
            <v>143.80000000000001</v>
          </cell>
          <cell r="K8140">
            <v>44.53</v>
          </cell>
          <cell r="M8140">
            <v>247.34</v>
          </cell>
        </row>
        <row r="8141">
          <cell r="D8141" t="str">
            <v>VIA SUL</v>
          </cell>
          <cell r="E8141">
            <v>44439</v>
          </cell>
          <cell r="J8141">
            <v>115.12</v>
          </cell>
          <cell r="K8141">
            <v>95.11</v>
          </cell>
          <cell r="M8141">
            <v>268.76</v>
          </cell>
        </row>
        <row r="8142">
          <cell r="D8142" t="str">
            <v>VIA SUL</v>
          </cell>
          <cell r="E8142">
            <v>44439</v>
          </cell>
          <cell r="J8142">
            <v>64.900000000000006</v>
          </cell>
          <cell r="K8142">
            <v>26.98</v>
          </cell>
          <cell r="M8142">
            <v>149.9</v>
          </cell>
        </row>
        <row r="8143">
          <cell r="D8143" t="str">
            <v>VIA SUL</v>
          </cell>
          <cell r="E8143">
            <v>44439</v>
          </cell>
          <cell r="J8143">
            <v>49.8</v>
          </cell>
          <cell r="K8143">
            <v>23.65</v>
          </cell>
          <cell r="M8143">
            <v>131.4</v>
          </cell>
        </row>
        <row r="8144">
          <cell r="D8144" t="str">
            <v>VIA SUL</v>
          </cell>
          <cell r="E8144">
            <v>44439</v>
          </cell>
          <cell r="J8144">
            <v>56.9</v>
          </cell>
          <cell r="K8144">
            <v>25.18</v>
          </cell>
          <cell r="M8144">
            <v>139.9</v>
          </cell>
        </row>
        <row r="8145">
          <cell r="D8145" t="str">
            <v>VIA SUL</v>
          </cell>
          <cell r="E8145">
            <v>44439</v>
          </cell>
          <cell r="J8145">
            <v>117.8</v>
          </cell>
          <cell r="K8145">
            <v>41.27</v>
          </cell>
          <cell r="M8145">
            <v>216.84</v>
          </cell>
        </row>
        <row r="8146">
          <cell r="D8146" t="str">
            <v>VIA SUL</v>
          </cell>
          <cell r="E8146">
            <v>44439</v>
          </cell>
          <cell r="J8146">
            <v>85.8</v>
          </cell>
          <cell r="K8146">
            <v>31.47</v>
          </cell>
          <cell r="M8146">
            <v>174.84</v>
          </cell>
        </row>
        <row r="8147">
          <cell r="D8147" t="str">
            <v>VIA SUL</v>
          </cell>
          <cell r="E8147">
            <v>44439</v>
          </cell>
          <cell r="J8147">
            <v>99.8</v>
          </cell>
          <cell r="K8147">
            <v>38.74</v>
          </cell>
          <cell r="M8147">
            <v>195.84</v>
          </cell>
        </row>
        <row r="8148">
          <cell r="D8148" t="str">
            <v>VIA SUL</v>
          </cell>
          <cell r="E8148">
            <v>44439</v>
          </cell>
          <cell r="J8148">
            <v>41.37</v>
          </cell>
          <cell r="K8148">
            <v>21.54</v>
          </cell>
          <cell r="M8148">
            <v>119.69999999999999</v>
          </cell>
        </row>
        <row r="8149">
          <cell r="D8149" t="str">
            <v>VIA SUL</v>
          </cell>
          <cell r="E8149">
            <v>44439</v>
          </cell>
          <cell r="J8149">
            <v>56.9</v>
          </cell>
          <cell r="K8149">
            <v>25.12</v>
          </cell>
          <cell r="M8149">
            <v>138.79</v>
          </cell>
        </row>
        <row r="8150">
          <cell r="D8150" t="str">
            <v>VIA SUL</v>
          </cell>
          <cell r="E8150">
            <v>44439</v>
          </cell>
          <cell r="J8150">
            <v>49.9</v>
          </cell>
          <cell r="K8150">
            <v>23.53</v>
          </cell>
          <cell r="M8150">
            <v>130.08000000000001</v>
          </cell>
        </row>
        <row r="8151">
          <cell r="D8151" t="str">
            <v>VIA SUL</v>
          </cell>
          <cell r="E8151">
            <v>44439</v>
          </cell>
          <cell r="J8151">
            <v>49.9</v>
          </cell>
          <cell r="K8151">
            <v>23.38</v>
          </cell>
          <cell r="M8151">
            <v>129.9</v>
          </cell>
        </row>
        <row r="8152">
          <cell r="D8152" t="str">
            <v>VIA SUL</v>
          </cell>
          <cell r="E8152">
            <v>44439</v>
          </cell>
          <cell r="J8152">
            <v>55</v>
          </cell>
          <cell r="K8152">
            <v>24.5</v>
          </cell>
          <cell r="M8152">
            <v>136.01</v>
          </cell>
        </row>
        <row r="8153">
          <cell r="D8153" t="str">
            <v>VIA SUL</v>
          </cell>
          <cell r="E8153">
            <v>44439</v>
          </cell>
          <cell r="J8153">
            <v>74.699999999999989</v>
          </cell>
          <cell r="K8153">
            <v>29.180099999999996</v>
          </cell>
          <cell r="M8153">
            <v>159.93</v>
          </cell>
        </row>
        <row r="8154">
          <cell r="D8154" t="str">
            <v>VIA SUL</v>
          </cell>
          <cell r="E8154">
            <v>44439</v>
          </cell>
          <cell r="J8154">
            <v>59.9</v>
          </cell>
          <cell r="K8154">
            <v>25.18</v>
          </cell>
          <cell r="M8154">
            <v>139.9</v>
          </cell>
        </row>
        <row r="8155">
          <cell r="D8155" t="str">
            <v>VIA SUL</v>
          </cell>
          <cell r="E8155">
            <v>44439</v>
          </cell>
          <cell r="J8155">
            <v>60</v>
          </cell>
          <cell r="K8155">
            <v>25.2</v>
          </cell>
          <cell r="M8155">
            <v>140</v>
          </cell>
        </row>
        <row r="8156">
          <cell r="D8156" t="str">
            <v>VIA SUL</v>
          </cell>
          <cell r="E8156">
            <v>44439</v>
          </cell>
          <cell r="J8156">
            <v>69</v>
          </cell>
          <cell r="K8156">
            <v>27.09</v>
          </cell>
          <cell r="M8156">
            <v>150.5</v>
          </cell>
        </row>
        <row r="8157">
          <cell r="D8157" t="str">
            <v>VIA SUL</v>
          </cell>
          <cell r="E8157">
            <v>44439</v>
          </cell>
          <cell r="J8157">
            <v>38.97</v>
          </cell>
          <cell r="K8157">
            <v>20.360099999999999</v>
          </cell>
          <cell r="M8157">
            <v>113.07</v>
          </cell>
        </row>
        <row r="8158">
          <cell r="D8158" t="str">
            <v>VIA SUL</v>
          </cell>
          <cell r="E8158">
            <v>44439</v>
          </cell>
          <cell r="J8158">
            <v>104.85000000000001</v>
          </cell>
          <cell r="K8158">
            <v>34.9101</v>
          </cell>
          <cell r="M8158">
            <v>193.5</v>
          </cell>
        </row>
        <row r="8159">
          <cell r="D8159" t="str">
            <v>VIA SUL</v>
          </cell>
          <cell r="E8159">
            <v>44439</v>
          </cell>
          <cell r="J8159">
            <v>38.4</v>
          </cell>
          <cell r="K8159">
            <v>20.2896</v>
          </cell>
          <cell r="M8159">
            <v>112.4</v>
          </cell>
        </row>
        <row r="8160">
          <cell r="D8160" t="str">
            <v>VIA SUL</v>
          </cell>
          <cell r="E8160">
            <v>44439</v>
          </cell>
          <cell r="J8160">
            <v>58.9</v>
          </cell>
          <cell r="K8160">
            <v>24.71</v>
          </cell>
          <cell r="M8160">
            <v>137.21</v>
          </cell>
        </row>
        <row r="8161">
          <cell r="D8161" t="str">
            <v>VIA SUL</v>
          </cell>
          <cell r="E8161">
            <v>44439</v>
          </cell>
          <cell r="J8161">
            <v>143.80000000000001</v>
          </cell>
          <cell r="K8161">
            <v>43.45</v>
          </cell>
          <cell r="M8161">
            <v>240.74</v>
          </cell>
        </row>
        <row r="8162">
          <cell r="D8162" t="str">
            <v>VIA SUL</v>
          </cell>
          <cell r="E8162">
            <v>44439</v>
          </cell>
          <cell r="J8162">
            <v>53.11</v>
          </cell>
          <cell r="K8162">
            <v>23.38</v>
          </cell>
          <cell r="M8162">
            <v>129.9</v>
          </cell>
        </row>
        <row r="8163">
          <cell r="D8163" t="str">
            <v>VIA SUL</v>
          </cell>
          <cell r="E8163">
            <v>44439</v>
          </cell>
          <cell r="J8163">
            <v>70</v>
          </cell>
          <cell r="K8163">
            <v>26.98</v>
          </cell>
          <cell r="M8163">
            <v>149.9</v>
          </cell>
        </row>
        <row r="8164">
          <cell r="D8164" t="str">
            <v>VIA SUL</v>
          </cell>
          <cell r="E8164">
            <v>44439</v>
          </cell>
          <cell r="J8164">
            <v>59.8</v>
          </cell>
          <cell r="K8164">
            <v>24.51</v>
          </cell>
          <cell r="M8164">
            <v>135.97999999999999</v>
          </cell>
        </row>
        <row r="8165">
          <cell r="D8165" t="str">
            <v>VIA SUL</v>
          </cell>
          <cell r="E8165">
            <v>44439</v>
          </cell>
          <cell r="J8165">
            <v>47.9</v>
          </cell>
          <cell r="K8165">
            <v>21.58</v>
          </cell>
          <cell r="M8165">
            <v>119.9</v>
          </cell>
        </row>
        <row r="8166">
          <cell r="D8166" t="str">
            <v>VIA SUL</v>
          </cell>
          <cell r="E8166">
            <v>44439</v>
          </cell>
          <cell r="J8166">
            <v>50</v>
          </cell>
          <cell r="K8166">
            <v>21.96</v>
          </cell>
          <cell r="M8166">
            <v>122</v>
          </cell>
        </row>
        <row r="8167">
          <cell r="D8167" t="str">
            <v>VIA SUL</v>
          </cell>
          <cell r="E8167">
            <v>44439</v>
          </cell>
          <cell r="J8167">
            <v>48.36</v>
          </cell>
          <cell r="K8167">
            <v>21.58</v>
          </cell>
          <cell r="M8167">
            <v>119.9</v>
          </cell>
        </row>
        <row r="8168">
          <cell r="D8168" t="str">
            <v>VIA SUL</v>
          </cell>
          <cell r="E8168">
            <v>44439</v>
          </cell>
          <cell r="J8168">
            <v>95.6</v>
          </cell>
          <cell r="K8168">
            <v>42.95</v>
          </cell>
          <cell r="M8168">
            <v>188.48</v>
          </cell>
        </row>
        <row r="8169">
          <cell r="D8169" t="str">
            <v>VIA SUL</v>
          </cell>
          <cell r="E8169">
            <v>44439</v>
          </cell>
          <cell r="J8169">
            <v>45</v>
          </cell>
          <cell r="K8169">
            <v>20.82</v>
          </cell>
          <cell r="M8169">
            <v>115.71000000000001</v>
          </cell>
        </row>
        <row r="8170">
          <cell r="D8170" t="str">
            <v>VIA SUL</v>
          </cell>
          <cell r="E8170">
            <v>44439</v>
          </cell>
          <cell r="J8170">
            <v>61.9</v>
          </cell>
          <cell r="K8170">
            <v>24.53</v>
          </cell>
          <cell r="M8170">
            <v>136.19999999999999</v>
          </cell>
        </row>
        <row r="8171">
          <cell r="D8171" t="str">
            <v>VIA SUL</v>
          </cell>
          <cell r="E8171">
            <v>44439</v>
          </cell>
          <cell r="J8171">
            <v>49.199999999999996</v>
          </cell>
          <cell r="K8171">
            <v>21.54</v>
          </cell>
          <cell r="M8171">
            <v>119.69999999999999</v>
          </cell>
        </row>
        <row r="8172">
          <cell r="D8172" t="str">
            <v>VIA SUL</v>
          </cell>
          <cell r="E8172">
            <v>44439</v>
          </cell>
          <cell r="J8172">
            <v>75.900000000000006</v>
          </cell>
          <cell r="K8172">
            <v>28.16</v>
          </cell>
          <cell r="M8172">
            <v>152.91999999999999</v>
          </cell>
        </row>
        <row r="8173">
          <cell r="D8173" t="str">
            <v>VIA SUL</v>
          </cell>
          <cell r="E8173">
            <v>44439</v>
          </cell>
          <cell r="J8173">
            <v>48</v>
          </cell>
          <cell r="K8173">
            <v>21.259799999999998</v>
          </cell>
          <cell r="M8173">
            <v>118.02000000000001</v>
          </cell>
        </row>
        <row r="8174">
          <cell r="D8174" t="str">
            <v>VIA SUL</v>
          </cell>
          <cell r="E8174">
            <v>44439</v>
          </cell>
          <cell r="J8174">
            <v>50</v>
          </cell>
          <cell r="K8174">
            <v>21.58</v>
          </cell>
          <cell r="M8174">
            <v>119.9</v>
          </cell>
        </row>
        <row r="8175">
          <cell r="D8175" t="str">
            <v>VIA SUL</v>
          </cell>
          <cell r="E8175">
            <v>44439</v>
          </cell>
          <cell r="J8175">
            <v>50</v>
          </cell>
          <cell r="K8175">
            <v>21.56</v>
          </cell>
          <cell r="M8175">
            <v>119.8</v>
          </cell>
        </row>
        <row r="8176">
          <cell r="D8176" t="str">
            <v>VIA SUL</v>
          </cell>
          <cell r="E8176">
            <v>44439</v>
          </cell>
          <cell r="J8176">
            <v>68.900000000000006</v>
          </cell>
          <cell r="K8176">
            <v>25.71</v>
          </cell>
          <cell r="M8176">
            <v>142.52000000000001</v>
          </cell>
        </row>
        <row r="8177">
          <cell r="D8177" t="str">
            <v>VIA SUL</v>
          </cell>
          <cell r="E8177">
            <v>44439</v>
          </cell>
          <cell r="J8177">
            <v>50.9</v>
          </cell>
          <cell r="K8177">
            <v>21.58</v>
          </cell>
          <cell r="M8177">
            <v>119.9</v>
          </cell>
        </row>
        <row r="8178">
          <cell r="D8178" t="str">
            <v>VIA SUL</v>
          </cell>
          <cell r="E8178">
            <v>44439</v>
          </cell>
          <cell r="J8178">
            <v>55.9</v>
          </cell>
          <cell r="K8178">
            <v>22.68</v>
          </cell>
          <cell r="M8178">
            <v>125.88</v>
          </cell>
        </row>
        <row r="8179">
          <cell r="D8179" t="str">
            <v>VIA SUL</v>
          </cell>
          <cell r="E8179">
            <v>44439</v>
          </cell>
          <cell r="J8179">
            <v>50</v>
          </cell>
          <cell r="K8179">
            <v>21.34</v>
          </cell>
          <cell r="M8179">
            <v>118.55000000000001</v>
          </cell>
        </row>
        <row r="8180">
          <cell r="D8180" t="str">
            <v>VIA SUL</v>
          </cell>
          <cell r="E8180">
            <v>44439</v>
          </cell>
          <cell r="J8180">
            <v>60</v>
          </cell>
          <cell r="K8180">
            <v>23.38</v>
          </cell>
          <cell r="M8180">
            <v>129.9</v>
          </cell>
        </row>
        <row r="8181">
          <cell r="D8181" t="str">
            <v>VIA SUL</v>
          </cell>
          <cell r="E8181">
            <v>44439</v>
          </cell>
          <cell r="J8181">
            <v>52</v>
          </cell>
          <cell r="K8181">
            <v>21.56</v>
          </cell>
          <cell r="M8181">
            <v>119.8</v>
          </cell>
        </row>
        <row r="8182">
          <cell r="D8182" t="str">
            <v>VIA SUL</v>
          </cell>
          <cell r="E8182">
            <v>44439</v>
          </cell>
          <cell r="J8182">
            <v>85.32</v>
          </cell>
          <cell r="K8182">
            <v>51.15</v>
          </cell>
          <cell r="M8182">
            <v>182.66</v>
          </cell>
        </row>
        <row r="8183">
          <cell r="D8183" t="str">
            <v>VIA SUL</v>
          </cell>
          <cell r="E8183">
            <v>44439</v>
          </cell>
          <cell r="J8183">
            <v>49.9</v>
          </cell>
          <cell r="K8183">
            <v>21.74</v>
          </cell>
          <cell r="M8183">
            <v>117.73</v>
          </cell>
        </row>
        <row r="8184">
          <cell r="D8184" t="str">
            <v>VIA SUL</v>
          </cell>
          <cell r="E8184">
            <v>44439</v>
          </cell>
          <cell r="J8184">
            <v>52.5</v>
          </cell>
          <cell r="K8184">
            <v>21.54</v>
          </cell>
          <cell r="M8184">
            <v>119.69999999999999</v>
          </cell>
        </row>
        <row r="8185">
          <cell r="D8185" t="str">
            <v>VIA SUL</v>
          </cell>
          <cell r="E8185">
            <v>44439</v>
          </cell>
          <cell r="J8185">
            <v>52.5</v>
          </cell>
          <cell r="K8185">
            <v>21.54</v>
          </cell>
          <cell r="M8185">
            <v>119.69999999999999</v>
          </cell>
        </row>
        <row r="8186">
          <cell r="D8186" t="str">
            <v>VIA SUL</v>
          </cell>
          <cell r="E8186">
            <v>44439</v>
          </cell>
          <cell r="J8186">
            <v>56.9</v>
          </cell>
          <cell r="K8186">
            <v>22.5</v>
          </cell>
          <cell r="M8186">
            <v>125</v>
          </cell>
        </row>
        <row r="8187">
          <cell r="D8187" t="str">
            <v>VIA SUL</v>
          </cell>
          <cell r="E8187">
            <v>44439</v>
          </cell>
          <cell r="J8187">
            <v>56.9</v>
          </cell>
          <cell r="K8187">
            <v>22.5</v>
          </cell>
          <cell r="M8187">
            <v>125</v>
          </cell>
        </row>
        <row r="8188">
          <cell r="D8188" t="str">
            <v>VIA SUL</v>
          </cell>
          <cell r="E8188">
            <v>44439</v>
          </cell>
          <cell r="J8188">
            <v>50</v>
          </cell>
          <cell r="K8188">
            <v>20.98</v>
          </cell>
          <cell r="M8188">
            <v>116.49</v>
          </cell>
        </row>
        <row r="8189">
          <cell r="D8189" t="str">
            <v>VIA SUL</v>
          </cell>
          <cell r="E8189">
            <v>44439</v>
          </cell>
          <cell r="J8189">
            <v>36.9</v>
          </cell>
          <cell r="K8189">
            <v>17.98</v>
          </cell>
          <cell r="M8189">
            <v>99.9</v>
          </cell>
        </row>
        <row r="8190">
          <cell r="D8190" t="str">
            <v>VIA SUL</v>
          </cell>
          <cell r="E8190">
            <v>44439</v>
          </cell>
          <cell r="J8190">
            <v>64.900000000000006</v>
          </cell>
          <cell r="K8190">
            <v>23.74</v>
          </cell>
          <cell r="M8190">
            <v>131.91</v>
          </cell>
        </row>
        <row r="8191">
          <cell r="D8191" t="str">
            <v>VIA SUL</v>
          </cell>
          <cell r="E8191">
            <v>44439</v>
          </cell>
          <cell r="J8191">
            <v>38.72</v>
          </cell>
          <cell r="K8191">
            <v>17.96</v>
          </cell>
          <cell r="M8191">
            <v>99.8</v>
          </cell>
        </row>
        <row r="8192">
          <cell r="D8192" t="str">
            <v>VIA SUL</v>
          </cell>
          <cell r="E8192">
            <v>44439</v>
          </cell>
          <cell r="J8192">
            <v>56.9</v>
          </cell>
          <cell r="K8192">
            <v>21.91</v>
          </cell>
          <cell r="M8192">
            <v>121.64</v>
          </cell>
        </row>
        <row r="8193">
          <cell r="D8193" t="str">
            <v>VIA SUL</v>
          </cell>
          <cell r="E8193">
            <v>44439</v>
          </cell>
          <cell r="J8193">
            <v>61.9</v>
          </cell>
          <cell r="K8193">
            <v>22.96</v>
          </cell>
          <cell r="M8193">
            <v>127.41</v>
          </cell>
        </row>
        <row r="8194">
          <cell r="D8194" t="str">
            <v>VIA SUL</v>
          </cell>
          <cell r="E8194">
            <v>44439</v>
          </cell>
          <cell r="J8194">
            <v>52.5</v>
          </cell>
          <cell r="K8194">
            <v>20.82</v>
          </cell>
          <cell r="M8194">
            <v>115.71000000000001</v>
          </cell>
        </row>
        <row r="8195">
          <cell r="D8195" t="str">
            <v>VIA SUL</v>
          </cell>
          <cell r="E8195">
            <v>44439</v>
          </cell>
          <cell r="J8195">
            <v>85.5</v>
          </cell>
          <cell r="K8195">
            <v>28.44</v>
          </cell>
          <cell r="M8195">
            <v>156.15</v>
          </cell>
        </row>
        <row r="8196">
          <cell r="D8196" t="str">
            <v>VIA SUL</v>
          </cell>
          <cell r="E8196">
            <v>44439</v>
          </cell>
          <cell r="J8196">
            <v>39.9</v>
          </cell>
          <cell r="K8196">
            <v>17.98</v>
          </cell>
          <cell r="M8196">
            <v>99.9</v>
          </cell>
        </row>
        <row r="8197">
          <cell r="D8197" t="str">
            <v>VIA SUL</v>
          </cell>
          <cell r="E8197">
            <v>44439</v>
          </cell>
          <cell r="J8197">
            <v>48</v>
          </cell>
          <cell r="K8197">
            <v>19.38</v>
          </cell>
          <cell r="M8197">
            <v>107.72999999999999</v>
          </cell>
        </row>
        <row r="8198">
          <cell r="D8198" t="str">
            <v>VIA SUL</v>
          </cell>
          <cell r="E8198">
            <v>44439</v>
          </cell>
          <cell r="J8198">
            <v>64.900000000000006</v>
          </cell>
          <cell r="K8198">
            <v>23.07</v>
          </cell>
          <cell r="M8198">
            <v>127.8</v>
          </cell>
        </row>
        <row r="8199">
          <cell r="D8199" t="str">
            <v>VIA SUL</v>
          </cell>
          <cell r="E8199">
            <v>44439</v>
          </cell>
          <cell r="J8199">
            <v>42.65</v>
          </cell>
          <cell r="K8199">
            <v>18</v>
          </cell>
          <cell r="M8199">
            <v>100</v>
          </cell>
        </row>
        <row r="8200">
          <cell r="D8200" t="str">
            <v>VIA SUL</v>
          </cell>
          <cell r="E8200">
            <v>44439</v>
          </cell>
          <cell r="J8200">
            <v>117.8</v>
          </cell>
          <cell r="K8200">
            <v>38.74</v>
          </cell>
          <cell r="M8200">
            <v>195.86</v>
          </cell>
        </row>
        <row r="8201">
          <cell r="D8201" t="str">
            <v>VIA SUL</v>
          </cell>
          <cell r="E8201">
            <v>44439</v>
          </cell>
          <cell r="J8201">
            <v>26.4</v>
          </cell>
          <cell r="K8201">
            <v>14.36</v>
          </cell>
          <cell r="M8201">
            <v>79.8</v>
          </cell>
        </row>
        <row r="8202">
          <cell r="D8202" t="str">
            <v>VIA SUL</v>
          </cell>
          <cell r="E8202">
            <v>44439</v>
          </cell>
          <cell r="J8202">
            <v>26.4</v>
          </cell>
          <cell r="K8202">
            <v>14.36</v>
          </cell>
          <cell r="M8202">
            <v>79.8</v>
          </cell>
        </row>
        <row r="8203">
          <cell r="D8203" t="str">
            <v>VIA SUL</v>
          </cell>
          <cell r="E8203">
            <v>44439</v>
          </cell>
          <cell r="J8203">
            <v>42.9</v>
          </cell>
          <cell r="K8203">
            <v>17.98</v>
          </cell>
          <cell r="M8203">
            <v>99.9</v>
          </cell>
        </row>
        <row r="8204">
          <cell r="D8204" t="str">
            <v>VIA SUL</v>
          </cell>
          <cell r="E8204">
            <v>44439</v>
          </cell>
          <cell r="J8204">
            <v>42.9</v>
          </cell>
          <cell r="K8204">
            <v>17.98</v>
          </cell>
          <cell r="M8204">
            <v>99.9</v>
          </cell>
        </row>
        <row r="8205">
          <cell r="D8205" t="str">
            <v>VIA SUL</v>
          </cell>
          <cell r="E8205">
            <v>44439</v>
          </cell>
          <cell r="J8205">
            <v>42.9</v>
          </cell>
          <cell r="K8205">
            <v>17.98</v>
          </cell>
          <cell r="M8205">
            <v>99.9</v>
          </cell>
        </row>
        <row r="8206">
          <cell r="D8206" t="str">
            <v>VIA SUL</v>
          </cell>
          <cell r="E8206">
            <v>44439</v>
          </cell>
          <cell r="J8206">
            <v>42.9</v>
          </cell>
          <cell r="K8206">
            <v>17.98</v>
          </cell>
          <cell r="M8206">
            <v>99.9</v>
          </cell>
        </row>
        <row r="8207">
          <cell r="D8207" t="str">
            <v>VIA SUL</v>
          </cell>
          <cell r="E8207">
            <v>44439</v>
          </cell>
          <cell r="J8207">
            <v>69.900000000000006</v>
          </cell>
          <cell r="K8207">
            <v>23.94</v>
          </cell>
          <cell r="M8207">
            <v>132.66</v>
          </cell>
        </row>
        <row r="8208">
          <cell r="D8208" t="str">
            <v>VIA SUL</v>
          </cell>
          <cell r="E8208">
            <v>44439</v>
          </cell>
          <cell r="J8208">
            <v>43.5</v>
          </cell>
          <cell r="K8208">
            <v>17.98</v>
          </cell>
          <cell r="M8208">
            <v>99.9</v>
          </cell>
        </row>
        <row r="8209">
          <cell r="D8209" t="str">
            <v>VIA SUL</v>
          </cell>
          <cell r="E8209">
            <v>44439</v>
          </cell>
          <cell r="J8209">
            <v>43.5</v>
          </cell>
          <cell r="K8209">
            <v>17.98</v>
          </cell>
          <cell r="M8209">
            <v>99.9</v>
          </cell>
        </row>
        <row r="8210">
          <cell r="D8210" t="str">
            <v>VIA SUL</v>
          </cell>
          <cell r="E8210">
            <v>44439</v>
          </cell>
          <cell r="J8210">
            <v>35.9</v>
          </cell>
          <cell r="K8210">
            <v>16.18</v>
          </cell>
          <cell r="M8210">
            <v>89.9</v>
          </cell>
        </row>
        <row r="8211">
          <cell r="D8211" t="str">
            <v>VIA SUL</v>
          </cell>
          <cell r="E8211">
            <v>44439</v>
          </cell>
          <cell r="J8211">
            <v>24</v>
          </cell>
          <cell r="K8211">
            <v>13.5</v>
          </cell>
          <cell r="M8211">
            <v>75</v>
          </cell>
        </row>
        <row r="8212">
          <cell r="D8212" t="str">
            <v>VIA SUL</v>
          </cell>
          <cell r="E8212">
            <v>44439</v>
          </cell>
          <cell r="J8212">
            <v>52.9</v>
          </cell>
          <cell r="K8212">
            <v>19.78</v>
          </cell>
          <cell r="M8212">
            <v>109.9</v>
          </cell>
        </row>
        <row r="8213">
          <cell r="D8213" t="str">
            <v>VIA SUL</v>
          </cell>
          <cell r="E8213">
            <v>44439</v>
          </cell>
          <cell r="J8213">
            <v>49.9</v>
          </cell>
          <cell r="K8213">
            <v>49.81</v>
          </cell>
          <cell r="M8213">
            <v>136.74</v>
          </cell>
        </row>
        <row r="8214">
          <cell r="D8214" t="str">
            <v>VIA SUL</v>
          </cell>
          <cell r="E8214">
            <v>44439</v>
          </cell>
          <cell r="J8214">
            <v>44.9</v>
          </cell>
          <cell r="K8214">
            <v>17.98</v>
          </cell>
          <cell r="M8214">
            <v>99.9</v>
          </cell>
        </row>
        <row r="8215">
          <cell r="D8215" t="str">
            <v>VIA SUL</v>
          </cell>
          <cell r="E8215">
            <v>44439</v>
          </cell>
          <cell r="J8215">
            <v>49.9</v>
          </cell>
          <cell r="K8215">
            <v>18.989999999999998</v>
          </cell>
          <cell r="M8215">
            <v>105.51</v>
          </cell>
        </row>
        <row r="8216">
          <cell r="D8216" t="str">
            <v>VIA SUL</v>
          </cell>
          <cell r="E8216">
            <v>44439</v>
          </cell>
          <cell r="J8216">
            <v>66</v>
          </cell>
          <cell r="K8216">
            <v>22.5</v>
          </cell>
          <cell r="M8216">
            <v>125</v>
          </cell>
        </row>
        <row r="8217">
          <cell r="D8217" t="str">
            <v>VIA SUL</v>
          </cell>
          <cell r="E8217">
            <v>44439</v>
          </cell>
          <cell r="J8217">
            <v>66</v>
          </cell>
          <cell r="K8217">
            <v>22.5</v>
          </cell>
          <cell r="M8217">
            <v>125</v>
          </cell>
        </row>
        <row r="8218">
          <cell r="D8218" t="str">
            <v>VIA SUL</v>
          </cell>
          <cell r="E8218">
            <v>44439</v>
          </cell>
          <cell r="J8218">
            <v>42.9</v>
          </cell>
          <cell r="K8218">
            <v>17.440000000000001</v>
          </cell>
          <cell r="M8218">
            <v>96.81</v>
          </cell>
        </row>
        <row r="8219">
          <cell r="D8219" t="str">
            <v>VIA SUL</v>
          </cell>
          <cell r="E8219">
            <v>44439</v>
          </cell>
          <cell r="J8219">
            <v>24</v>
          </cell>
          <cell r="K8219">
            <v>13.200000000000001</v>
          </cell>
          <cell r="M8219">
            <v>73.25</v>
          </cell>
        </row>
        <row r="8220">
          <cell r="D8220" t="str">
            <v>VIA SUL</v>
          </cell>
          <cell r="E8220">
            <v>44439</v>
          </cell>
          <cell r="J8220">
            <v>53.9</v>
          </cell>
          <cell r="K8220">
            <v>50.36</v>
          </cell>
          <cell r="M8220">
            <v>139.9</v>
          </cell>
        </row>
        <row r="8221">
          <cell r="D8221" t="str">
            <v>VIA SUL</v>
          </cell>
          <cell r="E8221">
            <v>44439</v>
          </cell>
          <cell r="J8221">
            <v>29.9</v>
          </cell>
          <cell r="K8221">
            <v>14.38</v>
          </cell>
          <cell r="M8221">
            <v>79.900000000000006</v>
          </cell>
        </row>
        <row r="8222">
          <cell r="D8222" t="str">
            <v>VIA SUL</v>
          </cell>
          <cell r="E8222">
            <v>44439</v>
          </cell>
          <cell r="J8222">
            <v>42</v>
          </cell>
          <cell r="K8222">
            <v>17.09</v>
          </cell>
          <cell r="M8222">
            <v>94.68</v>
          </cell>
        </row>
        <row r="8223">
          <cell r="D8223" t="str">
            <v>VIA SUL</v>
          </cell>
          <cell r="E8223">
            <v>44439</v>
          </cell>
          <cell r="J8223">
            <v>30</v>
          </cell>
          <cell r="K8223">
            <v>14.36</v>
          </cell>
          <cell r="M8223">
            <v>79.8</v>
          </cell>
        </row>
        <row r="8224">
          <cell r="D8224" t="str">
            <v>VIA SUL</v>
          </cell>
          <cell r="E8224">
            <v>44439</v>
          </cell>
          <cell r="J8224">
            <v>70.5</v>
          </cell>
          <cell r="K8224">
            <v>23.34</v>
          </cell>
          <cell r="M8224">
            <v>128.85</v>
          </cell>
        </row>
        <row r="8225">
          <cell r="D8225" t="str">
            <v>VIA SUL</v>
          </cell>
          <cell r="E8225">
            <v>44439</v>
          </cell>
          <cell r="J8225">
            <v>30</v>
          </cell>
          <cell r="K8225">
            <v>14.22</v>
          </cell>
          <cell r="M8225">
            <v>79</v>
          </cell>
        </row>
        <row r="8226">
          <cell r="D8226" t="str">
            <v>VIA SUL</v>
          </cell>
          <cell r="E8226">
            <v>44439</v>
          </cell>
          <cell r="J8226">
            <v>30.87</v>
          </cell>
          <cell r="K8226">
            <v>14.38</v>
          </cell>
          <cell r="M8226">
            <v>79.900000000000006</v>
          </cell>
        </row>
        <row r="8227">
          <cell r="D8227" t="str">
            <v>VIA SUL</v>
          </cell>
          <cell r="E8227">
            <v>44439</v>
          </cell>
          <cell r="J8227">
            <v>55.5</v>
          </cell>
          <cell r="K8227">
            <v>50.36</v>
          </cell>
          <cell r="M8227">
            <v>139.9</v>
          </cell>
        </row>
        <row r="8228">
          <cell r="D8228" t="str">
            <v>VIA SUL</v>
          </cell>
          <cell r="E8228">
            <v>44439</v>
          </cell>
          <cell r="J8228">
            <v>39.9</v>
          </cell>
          <cell r="K8228">
            <v>16.18</v>
          </cell>
          <cell r="M8228">
            <v>89.9</v>
          </cell>
        </row>
        <row r="8229">
          <cell r="D8229" t="str">
            <v>VIA SUL</v>
          </cell>
          <cell r="E8229">
            <v>44439</v>
          </cell>
          <cell r="J8229">
            <v>113.8</v>
          </cell>
          <cell r="K8229">
            <v>32.36</v>
          </cell>
          <cell r="M8229">
            <v>179.8</v>
          </cell>
        </row>
        <row r="8230">
          <cell r="D8230" t="str">
            <v>VIA SUL</v>
          </cell>
          <cell r="E8230">
            <v>44439</v>
          </cell>
          <cell r="J8230">
            <v>31.9</v>
          </cell>
          <cell r="K8230">
            <v>14.38</v>
          </cell>
          <cell r="M8230">
            <v>79.900000000000006</v>
          </cell>
        </row>
        <row r="8231">
          <cell r="D8231" t="str">
            <v>VIA SUL</v>
          </cell>
          <cell r="E8231">
            <v>44439</v>
          </cell>
          <cell r="J8231">
            <v>38.9</v>
          </cell>
          <cell r="K8231">
            <v>15.77</v>
          </cell>
          <cell r="M8231">
            <v>87.53</v>
          </cell>
        </row>
        <row r="8232">
          <cell r="D8232" t="str">
            <v>VIA SUL</v>
          </cell>
          <cell r="E8232">
            <v>44439</v>
          </cell>
          <cell r="J8232">
            <v>36.9</v>
          </cell>
          <cell r="K8232">
            <v>15.28</v>
          </cell>
          <cell r="M8232">
            <v>84.9</v>
          </cell>
        </row>
        <row r="8233">
          <cell r="D8233" t="str">
            <v>VIA SUL</v>
          </cell>
          <cell r="E8233">
            <v>44439</v>
          </cell>
          <cell r="J8233">
            <v>30</v>
          </cell>
          <cell r="K8233">
            <v>13.65</v>
          </cell>
          <cell r="M8233">
            <v>75.8</v>
          </cell>
        </row>
        <row r="8234">
          <cell r="D8234" t="str">
            <v>VIA SUL</v>
          </cell>
          <cell r="E8234">
            <v>44439</v>
          </cell>
          <cell r="J8234">
            <v>46.46</v>
          </cell>
          <cell r="K8234">
            <v>19.37</v>
          </cell>
          <cell r="M8234">
            <v>97.93</v>
          </cell>
        </row>
        <row r="8235">
          <cell r="D8235" t="str">
            <v>VIA SUL</v>
          </cell>
          <cell r="E8235">
            <v>44439</v>
          </cell>
          <cell r="J8235">
            <v>17.399999999999999</v>
          </cell>
          <cell r="K8235">
            <v>10.8</v>
          </cell>
          <cell r="M8235">
            <v>59.98</v>
          </cell>
        </row>
        <row r="8236">
          <cell r="D8236" t="str">
            <v>VIA SUL</v>
          </cell>
          <cell r="E8236">
            <v>44439</v>
          </cell>
          <cell r="J8236">
            <v>19.899999999999999</v>
          </cell>
          <cell r="K8236">
            <v>11.32</v>
          </cell>
          <cell r="M8236">
            <v>62.91</v>
          </cell>
        </row>
        <row r="8237">
          <cell r="D8237" t="str">
            <v>VIA SUL</v>
          </cell>
          <cell r="E8237">
            <v>44439</v>
          </cell>
          <cell r="J8237">
            <v>56.9</v>
          </cell>
          <cell r="K8237">
            <v>19.77</v>
          </cell>
          <cell r="M8237">
            <v>107.76</v>
          </cell>
        </row>
        <row r="8238">
          <cell r="D8238" t="str">
            <v>VIA SUL</v>
          </cell>
          <cell r="E8238">
            <v>44439</v>
          </cell>
          <cell r="J8238">
            <v>30</v>
          </cell>
          <cell r="K8238">
            <v>13.18</v>
          </cell>
          <cell r="M8238">
            <v>73.16</v>
          </cell>
        </row>
        <row r="8239">
          <cell r="D8239" t="str">
            <v>VIA SUL</v>
          </cell>
          <cell r="E8239">
            <v>44439</v>
          </cell>
          <cell r="J8239">
            <v>44</v>
          </cell>
          <cell r="K8239">
            <v>16.18</v>
          </cell>
          <cell r="M8239">
            <v>89.91</v>
          </cell>
        </row>
        <row r="8240">
          <cell r="D8240" t="str">
            <v>VIA SUL</v>
          </cell>
          <cell r="E8240">
            <v>44439</v>
          </cell>
          <cell r="J8240">
            <v>72.900000000000006</v>
          </cell>
          <cell r="K8240">
            <v>22.5</v>
          </cell>
          <cell r="M8240">
            <v>125</v>
          </cell>
        </row>
        <row r="8241">
          <cell r="D8241" t="str">
            <v>VIA SUL</v>
          </cell>
          <cell r="E8241">
            <v>44439</v>
          </cell>
          <cell r="J8241">
            <v>72.900000000000006</v>
          </cell>
          <cell r="K8241">
            <v>22.5</v>
          </cell>
          <cell r="M8241">
            <v>125</v>
          </cell>
        </row>
        <row r="8242">
          <cell r="D8242" t="str">
            <v>VIA SUL</v>
          </cell>
          <cell r="E8242">
            <v>44439</v>
          </cell>
          <cell r="J8242">
            <v>19.8</v>
          </cell>
          <cell r="K8242">
            <v>10.8</v>
          </cell>
          <cell r="M8242">
            <v>59.99</v>
          </cell>
        </row>
        <row r="8243">
          <cell r="D8243" t="str">
            <v>VIA SUL</v>
          </cell>
          <cell r="E8243">
            <v>44439</v>
          </cell>
          <cell r="J8243">
            <v>40</v>
          </cell>
          <cell r="K8243">
            <v>15.229999999999999</v>
          </cell>
          <cell r="M8243">
            <v>84.600000000000009</v>
          </cell>
        </row>
        <row r="8244">
          <cell r="D8244" t="str">
            <v>VIA SUL</v>
          </cell>
          <cell r="E8244">
            <v>44439</v>
          </cell>
          <cell r="J8244">
            <v>28</v>
          </cell>
          <cell r="K8244">
            <v>12.58</v>
          </cell>
          <cell r="M8244">
            <v>69.900000000000006</v>
          </cell>
        </row>
        <row r="8245">
          <cell r="D8245" t="str">
            <v>VIA SUL</v>
          </cell>
          <cell r="E8245">
            <v>44439</v>
          </cell>
          <cell r="J8245">
            <v>28</v>
          </cell>
          <cell r="K8245">
            <v>12.58</v>
          </cell>
          <cell r="M8245">
            <v>69.900000000000006</v>
          </cell>
        </row>
        <row r="8246">
          <cell r="D8246" t="str">
            <v>VIA SUL</v>
          </cell>
          <cell r="E8246">
            <v>44439</v>
          </cell>
          <cell r="J8246">
            <v>19.899999999999999</v>
          </cell>
          <cell r="K8246">
            <v>10.78</v>
          </cell>
          <cell r="M8246">
            <v>59.9</v>
          </cell>
        </row>
        <row r="8247">
          <cell r="D8247" t="str">
            <v>VIA SUL</v>
          </cell>
          <cell r="E8247">
            <v>44439</v>
          </cell>
          <cell r="J8247">
            <v>19.899999999999999</v>
          </cell>
          <cell r="K8247">
            <v>10.78</v>
          </cell>
          <cell r="M8247">
            <v>59.9</v>
          </cell>
        </row>
        <row r="8248">
          <cell r="D8248" t="str">
            <v>VIA SUL</v>
          </cell>
          <cell r="E8248">
            <v>44439</v>
          </cell>
          <cell r="J8248">
            <v>20</v>
          </cell>
          <cell r="K8248">
            <v>10.8</v>
          </cell>
          <cell r="M8248">
            <v>60</v>
          </cell>
        </row>
        <row r="8249">
          <cell r="D8249" t="str">
            <v>VIA SUL</v>
          </cell>
          <cell r="E8249">
            <v>44439</v>
          </cell>
          <cell r="J8249">
            <v>35.9</v>
          </cell>
          <cell r="K8249">
            <v>14.48</v>
          </cell>
          <cell r="M8249">
            <v>79.31</v>
          </cell>
        </row>
        <row r="8250">
          <cell r="D8250" t="str">
            <v>VIA SUL</v>
          </cell>
          <cell r="E8250">
            <v>44439</v>
          </cell>
          <cell r="J8250">
            <v>17.399999999999999</v>
          </cell>
          <cell r="K8250">
            <v>10.15</v>
          </cell>
          <cell r="M8250">
            <v>56.38</v>
          </cell>
        </row>
        <row r="8251">
          <cell r="D8251" t="str">
            <v>VIA SUL</v>
          </cell>
          <cell r="E8251">
            <v>44439</v>
          </cell>
          <cell r="J8251">
            <v>66</v>
          </cell>
          <cell r="K8251">
            <v>20.95</v>
          </cell>
          <cell r="M8251">
            <v>115.74</v>
          </cell>
        </row>
        <row r="8252">
          <cell r="D8252" t="str">
            <v>VIA SUL</v>
          </cell>
          <cell r="E8252">
            <v>44439</v>
          </cell>
          <cell r="J8252">
            <v>45</v>
          </cell>
          <cell r="K8252">
            <v>16.18</v>
          </cell>
          <cell r="M8252">
            <v>89.9</v>
          </cell>
        </row>
        <row r="8253">
          <cell r="D8253" t="str">
            <v>VIA SUL</v>
          </cell>
          <cell r="E8253">
            <v>44439</v>
          </cell>
          <cell r="J8253">
            <v>21.12</v>
          </cell>
          <cell r="K8253">
            <v>10.94</v>
          </cell>
          <cell r="M8253">
            <v>60.74</v>
          </cell>
        </row>
        <row r="8254">
          <cell r="D8254" t="str">
            <v>VIA SUL</v>
          </cell>
          <cell r="E8254">
            <v>44439</v>
          </cell>
          <cell r="J8254">
            <v>20.440000000000001</v>
          </cell>
          <cell r="K8254">
            <v>10.78</v>
          </cell>
          <cell r="M8254">
            <v>59.9</v>
          </cell>
        </row>
        <row r="8255">
          <cell r="D8255" t="str">
            <v>VIA SUL</v>
          </cell>
          <cell r="E8255">
            <v>44439</v>
          </cell>
          <cell r="J8255">
            <v>93.9</v>
          </cell>
          <cell r="K8255">
            <v>27.89</v>
          </cell>
          <cell r="M8255">
            <v>149.93</v>
          </cell>
        </row>
        <row r="8256">
          <cell r="D8256" t="str">
            <v>VIA SUL</v>
          </cell>
          <cell r="E8256">
            <v>44439</v>
          </cell>
          <cell r="J8256">
            <v>28</v>
          </cell>
          <cell r="K8256">
            <v>12.12</v>
          </cell>
          <cell r="M8256">
            <v>67.209999999999994</v>
          </cell>
        </row>
        <row r="8257">
          <cell r="D8257" t="str">
            <v>VIA SUL</v>
          </cell>
          <cell r="E8257">
            <v>44439</v>
          </cell>
          <cell r="J8257">
            <v>12.38</v>
          </cell>
          <cell r="K8257">
            <v>8.64</v>
          </cell>
          <cell r="M8257">
            <v>47.9</v>
          </cell>
        </row>
        <row r="8258">
          <cell r="D8258" t="str">
            <v>VIA SUL</v>
          </cell>
          <cell r="E8258">
            <v>44439</v>
          </cell>
          <cell r="J8258">
            <v>22.5</v>
          </cell>
          <cell r="K8258">
            <v>10.74</v>
          </cell>
          <cell r="M8258">
            <v>59.699999999999996</v>
          </cell>
        </row>
        <row r="8259">
          <cell r="D8259" t="str">
            <v>VIA SUL</v>
          </cell>
          <cell r="E8259">
            <v>44439</v>
          </cell>
          <cell r="J8259">
            <v>39.979999999999997</v>
          </cell>
          <cell r="K8259">
            <v>14.56</v>
          </cell>
          <cell r="M8259">
            <v>80.91</v>
          </cell>
        </row>
        <row r="8260">
          <cell r="D8260" t="str">
            <v>VIA SUL</v>
          </cell>
          <cell r="E8260">
            <v>44439</v>
          </cell>
          <cell r="J8260">
            <v>48</v>
          </cell>
          <cell r="K8260">
            <v>16.18</v>
          </cell>
          <cell r="M8260">
            <v>89.9</v>
          </cell>
        </row>
        <row r="8261">
          <cell r="D8261" t="str">
            <v>VIA SUL</v>
          </cell>
          <cell r="E8261">
            <v>44439</v>
          </cell>
          <cell r="J8261">
            <v>42</v>
          </cell>
          <cell r="K8261">
            <v>16.600000000000001</v>
          </cell>
          <cell r="M8261">
            <v>83.93</v>
          </cell>
        </row>
        <row r="8262">
          <cell r="D8262" t="str">
            <v>VIA SUL</v>
          </cell>
          <cell r="E8262">
            <v>44439</v>
          </cell>
          <cell r="J8262">
            <v>71.900000000000006</v>
          </cell>
          <cell r="K8262">
            <v>21.4</v>
          </cell>
          <cell r="M8262">
            <v>118.58</v>
          </cell>
        </row>
        <row r="8263">
          <cell r="D8263" t="str">
            <v>VIA SUL</v>
          </cell>
          <cell r="E8263">
            <v>44439</v>
          </cell>
          <cell r="J8263">
            <v>23.9</v>
          </cell>
          <cell r="K8263">
            <v>10.78</v>
          </cell>
          <cell r="M8263">
            <v>59.9</v>
          </cell>
        </row>
        <row r="8264">
          <cell r="D8264" t="str">
            <v>VIA SUL</v>
          </cell>
          <cell r="E8264">
            <v>44439</v>
          </cell>
          <cell r="J8264">
            <v>49.95</v>
          </cell>
          <cell r="K8264">
            <v>45.07</v>
          </cell>
          <cell r="M8264">
            <v>120.09</v>
          </cell>
        </row>
        <row r="8265">
          <cell r="D8265" t="str">
            <v>VIA SUL</v>
          </cell>
          <cell r="E8265">
            <v>44439</v>
          </cell>
          <cell r="J8265">
            <v>31.5</v>
          </cell>
          <cell r="K8265">
            <v>12.34</v>
          </cell>
          <cell r="M8265">
            <v>68.510000000000005</v>
          </cell>
        </row>
        <row r="8266">
          <cell r="D8266" t="str">
            <v>VIA SUL</v>
          </cell>
          <cell r="E8266">
            <v>44439</v>
          </cell>
          <cell r="J8266">
            <v>15.2</v>
          </cell>
          <cell r="K8266">
            <v>8.68</v>
          </cell>
          <cell r="M8266">
            <v>48.14</v>
          </cell>
        </row>
        <row r="8267">
          <cell r="D8267" t="str">
            <v>VIA SUL</v>
          </cell>
          <cell r="E8267">
            <v>44439</v>
          </cell>
          <cell r="J8267">
            <v>25.2</v>
          </cell>
          <cell r="K8267">
            <v>10.76</v>
          </cell>
          <cell r="M8267">
            <v>59.8</v>
          </cell>
        </row>
        <row r="8268">
          <cell r="D8268" t="str">
            <v>VIA SUL</v>
          </cell>
          <cell r="E8268">
            <v>44439</v>
          </cell>
          <cell r="J8268">
            <v>42.9</v>
          </cell>
          <cell r="K8268">
            <v>14.8</v>
          </cell>
          <cell r="M8268">
            <v>81.5</v>
          </cell>
        </row>
        <row r="8269">
          <cell r="D8269" t="str">
            <v>VIA SUL</v>
          </cell>
          <cell r="E8269">
            <v>44439</v>
          </cell>
          <cell r="J8269">
            <v>47.9</v>
          </cell>
          <cell r="K8269">
            <v>15.72</v>
          </cell>
          <cell r="M8269">
            <v>87.28</v>
          </cell>
        </row>
        <row r="8270">
          <cell r="D8270" t="str">
            <v>VIA SUL</v>
          </cell>
          <cell r="E8270">
            <v>44439</v>
          </cell>
          <cell r="J8270">
            <v>45</v>
          </cell>
          <cell r="K8270">
            <v>15.14</v>
          </cell>
          <cell r="M8270">
            <v>83.69</v>
          </cell>
        </row>
        <row r="8271">
          <cell r="D8271" t="str">
            <v>VIA SUL</v>
          </cell>
          <cell r="E8271">
            <v>44439</v>
          </cell>
          <cell r="J8271">
            <v>21.53</v>
          </cell>
          <cell r="K8271">
            <v>9.8800000000000008</v>
          </cell>
          <cell r="M8271">
            <v>54.9</v>
          </cell>
        </row>
        <row r="8272">
          <cell r="D8272" t="str">
            <v>VIA SUL</v>
          </cell>
          <cell r="E8272">
            <v>44439</v>
          </cell>
          <cell r="J8272">
            <v>26.23</v>
          </cell>
          <cell r="K8272">
            <v>10.85</v>
          </cell>
          <cell r="M8272">
            <v>59.74</v>
          </cell>
        </row>
        <row r="8273">
          <cell r="D8273" t="str">
            <v>VIA SUL</v>
          </cell>
          <cell r="E8273">
            <v>44439</v>
          </cell>
          <cell r="J8273">
            <v>18.489999999999998</v>
          </cell>
          <cell r="K8273">
            <v>8.98</v>
          </cell>
          <cell r="M8273">
            <v>49.9</v>
          </cell>
        </row>
        <row r="8274">
          <cell r="D8274" t="str">
            <v>VIA SUL</v>
          </cell>
          <cell r="E8274">
            <v>44439</v>
          </cell>
          <cell r="J8274">
            <v>34.950000000000003</v>
          </cell>
          <cell r="K8274">
            <v>12.59</v>
          </cell>
          <cell r="M8274">
            <v>69.95</v>
          </cell>
        </row>
        <row r="8275">
          <cell r="D8275" t="str">
            <v>VIA SUL</v>
          </cell>
          <cell r="E8275">
            <v>44439</v>
          </cell>
          <cell r="J8275">
            <v>19.399999999999999</v>
          </cell>
          <cell r="K8275">
            <v>8.98</v>
          </cell>
          <cell r="M8275">
            <v>49.9</v>
          </cell>
        </row>
        <row r="8276">
          <cell r="D8276" t="str">
            <v>VIA SUL</v>
          </cell>
          <cell r="E8276">
            <v>44439</v>
          </cell>
          <cell r="J8276">
            <v>9.4</v>
          </cell>
          <cell r="K8276">
            <v>6.73</v>
          </cell>
          <cell r="M8276">
            <v>37.4</v>
          </cell>
        </row>
        <row r="8277">
          <cell r="D8277" t="str">
            <v>VIA SUL</v>
          </cell>
          <cell r="E8277">
            <v>44439</v>
          </cell>
          <cell r="J8277">
            <v>102.42</v>
          </cell>
          <cell r="K8277">
            <v>112.75</v>
          </cell>
          <cell r="M8277">
            <v>236.26</v>
          </cell>
        </row>
        <row r="8278">
          <cell r="D8278" t="str">
            <v>VIA SUL</v>
          </cell>
          <cell r="E8278">
            <v>44439</v>
          </cell>
          <cell r="J8278">
            <v>19.899999999999999</v>
          </cell>
          <cell r="K8278">
            <v>8.98</v>
          </cell>
          <cell r="M8278">
            <v>49.9</v>
          </cell>
        </row>
        <row r="8279">
          <cell r="D8279" t="str">
            <v>VIA SUL</v>
          </cell>
          <cell r="E8279">
            <v>44439</v>
          </cell>
          <cell r="J8279">
            <v>19.899999999999999</v>
          </cell>
          <cell r="K8279">
            <v>8.98</v>
          </cell>
          <cell r="M8279">
            <v>49.9</v>
          </cell>
        </row>
        <row r="8280">
          <cell r="D8280" t="str">
            <v>VIA SUL</v>
          </cell>
          <cell r="E8280">
            <v>44439</v>
          </cell>
          <cell r="J8280">
            <v>20</v>
          </cell>
          <cell r="K8280">
            <v>9</v>
          </cell>
          <cell r="M8280">
            <v>50</v>
          </cell>
        </row>
        <row r="8281">
          <cell r="D8281" t="str">
            <v>VIA SUL</v>
          </cell>
          <cell r="E8281">
            <v>44439</v>
          </cell>
          <cell r="J8281">
            <v>20</v>
          </cell>
          <cell r="K8281">
            <v>8.98</v>
          </cell>
          <cell r="M8281">
            <v>49.9</v>
          </cell>
        </row>
        <row r="8282">
          <cell r="D8282" t="str">
            <v>VIA SUL</v>
          </cell>
          <cell r="E8282">
            <v>44439</v>
          </cell>
          <cell r="J8282">
            <v>52.9</v>
          </cell>
          <cell r="K8282">
            <v>16.18</v>
          </cell>
          <cell r="M8282">
            <v>89.9</v>
          </cell>
        </row>
        <row r="8283">
          <cell r="D8283" t="str">
            <v>VIA SUL</v>
          </cell>
          <cell r="E8283">
            <v>44439</v>
          </cell>
          <cell r="J8283">
            <v>53.1</v>
          </cell>
          <cell r="K8283">
            <v>16.18</v>
          </cell>
          <cell r="M8283">
            <v>89.9</v>
          </cell>
        </row>
        <row r="8284">
          <cell r="D8284" t="str">
            <v>VIA SUL</v>
          </cell>
          <cell r="E8284">
            <v>44439</v>
          </cell>
          <cell r="J8284">
            <v>31</v>
          </cell>
          <cell r="K8284">
            <v>11.32</v>
          </cell>
          <cell r="M8284">
            <v>62.91</v>
          </cell>
        </row>
        <row r="8285">
          <cell r="D8285" t="str">
            <v>VIA SUL</v>
          </cell>
          <cell r="E8285">
            <v>44439</v>
          </cell>
          <cell r="J8285">
            <v>28.9</v>
          </cell>
          <cell r="K8285">
            <v>10.78</v>
          </cell>
          <cell r="M8285">
            <v>59.9</v>
          </cell>
        </row>
        <row r="8286">
          <cell r="D8286" t="str">
            <v>VIA SUL</v>
          </cell>
          <cell r="E8286">
            <v>44439</v>
          </cell>
          <cell r="J8286">
            <v>23.41</v>
          </cell>
          <cell r="K8286">
            <v>9.5399999999999991</v>
          </cell>
          <cell r="M8286">
            <v>53.01</v>
          </cell>
        </row>
        <row r="8287">
          <cell r="D8287" t="str">
            <v>VIA SUL</v>
          </cell>
          <cell r="E8287">
            <v>44439</v>
          </cell>
          <cell r="J8287">
            <v>12.74</v>
          </cell>
          <cell r="K8287">
            <v>7.18</v>
          </cell>
          <cell r="M8287">
            <v>39.9</v>
          </cell>
        </row>
        <row r="8288">
          <cell r="D8288" t="str">
            <v>VIA SUL</v>
          </cell>
          <cell r="E8288">
            <v>44439</v>
          </cell>
          <cell r="J8288">
            <v>22.5</v>
          </cell>
          <cell r="K8288">
            <v>13.520100000000001</v>
          </cell>
          <cell r="M8288">
            <v>55.260000000000005</v>
          </cell>
        </row>
        <row r="8289">
          <cell r="D8289" t="str">
            <v>VIA SUL</v>
          </cell>
          <cell r="E8289">
            <v>44439</v>
          </cell>
          <cell r="J8289">
            <v>13.5</v>
          </cell>
          <cell r="K8289">
            <v>7.16</v>
          </cell>
          <cell r="M8289">
            <v>39.799999999999997</v>
          </cell>
        </row>
        <row r="8290">
          <cell r="D8290" t="str">
            <v>VIA SUL</v>
          </cell>
          <cell r="E8290">
            <v>44439</v>
          </cell>
          <cell r="J8290">
            <v>15</v>
          </cell>
          <cell r="K8290">
            <v>7.4799000000000007</v>
          </cell>
          <cell r="M8290">
            <v>41.37</v>
          </cell>
        </row>
        <row r="8291">
          <cell r="D8291" t="str">
            <v>VIA SUL</v>
          </cell>
          <cell r="E8291">
            <v>44439</v>
          </cell>
          <cell r="J8291">
            <v>21.9</v>
          </cell>
          <cell r="K8291">
            <v>8.9499999999999993</v>
          </cell>
          <cell r="M8291">
            <v>49.71</v>
          </cell>
        </row>
        <row r="8292">
          <cell r="D8292" t="str">
            <v>VIA SUL</v>
          </cell>
          <cell r="E8292">
            <v>44439</v>
          </cell>
          <cell r="J8292">
            <v>16.829999999999998</v>
          </cell>
          <cell r="K8292">
            <v>7.72</v>
          </cell>
          <cell r="M8292">
            <v>42.9</v>
          </cell>
        </row>
        <row r="8293">
          <cell r="D8293" t="str">
            <v>VIA SUL</v>
          </cell>
          <cell r="E8293">
            <v>44439</v>
          </cell>
          <cell r="J8293">
            <v>19.899999999999999</v>
          </cell>
          <cell r="K8293">
            <v>8.44</v>
          </cell>
          <cell r="M8293">
            <v>46.68</v>
          </cell>
        </row>
        <row r="8294">
          <cell r="D8294" t="str">
            <v>VIA SUL</v>
          </cell>
          <cell r="E8294">
            <v>44439</v>
          </cell>
          <cell r="J8294">
            <v>44.85</v>
          </cell>
          <cell r="K8294">
            <v>13.83</v>
          </cell>
          <cell r="M8294">
            <v>76.650000000000006</v>
          </cell>
        </row>
        <row r="8295">
          <cell r="D8295" t="str">
            <v>VIA SUL</v>
          </cell>
          <cell r="E8295">
            <v>44439</v>
          </cell>
          <cell r="J8295">
            <v>15</v>
          </cell>
          <cell r="K8295">
            <v>7.18</v>
          </cell>
          <cell r="M8295">
            <v>39.9</v>
          </cell>
        </row>
        <row r="8296">
          <cell r="D8296" t="str">
            <v>VIA SUL</v>
          </cell>
          <cell r="E8296">
            <v>44439</v>
          </cell>
          <cell r="J8296">
            <v>15</v>
          </cell>
          <cell r="K8296">
            <v>7.16</v>
          </cell>
          <cell r="M8296">
            <v>39.799999999999997</v>
          </cell>
        </row>
        <row r="8297">
          <cell r="D8297" t="str">
            <v>VIA SUL</v>
          </cell>
          <cell r="E8297">
            <v>44439</v>
          </cell>
          <cell r="J8297">
            <v>11.7</v>
          </cell>
          <cell r="K8297">
            <v>6.3698999999999995</v>
          </cell>
          <cell r="M8297">
            <v>35.339999999999996</v>
          </cell>
        </row>
        <row r="8298">
          <cell r="D8298" t="str">
            <v>VIA SUL</v>
          </cell>
          <cell r="E8298">
            <v>44439</v>
          </cell>
          <cell r="J8298">
            <v>15.9</v>
          </cell>
          <cell r="K8298">
            <v>7.18</v>
          </cell>
          <cell r="M8298">
            <v>39.9</v>
          </cell>
        </row>
        <row r="8299">
          <cell r="D8299" t="str">
            <v>VIA SUL</v>
          </cell>
          <cell r="E8299">
            <v>44439</v>
          </cell>
          <cell r="J8299">
            <v>15.9</v>
          </cell>
          <cell r="K8299">
            <v>7.18</v>
          </cell>
          <cell r="M8299">
            <v>39.9</v>
          </cell>
        </row>
        <row r="8300">
          <cell r="D8300" t="str">
            <v>VIA SUL</v>
          </cell>
          <cell r="E8300">
            <v>44439</v>
          </cell>
          <cell r="J8300">
            <v>21.53</v>
          </cell>
          <cell r="K8300">
            <v>8.4</v>
          </cell>
          <cell r="M8300">
            <v>46.67</v>
          </cell>
        </row>
        <row r="8301">
          <cell r="D8301" t="str">
            <v>VIA SUL</v>
          </cell>
          <cell r="E8301">
            <v>44439</v>
          </cell>
          <cell r="J8301">
            <v>11.53</v>
          </cell>
          <cell r="K8301">
            <v>6.28</v>
          </cell>
          <cell r="M8301">
            <v>34.19</v>
          </cell>
        </row>
        <row r="8302">
          <cell r="D8302" t="str">
            <v>VIA SUL</v>
          </cell>
          <cell r="E8302">
            <v>44439</v>
          </cell>
          <cell r="J8302">
            <v>20</v>
          </cell>
          <cell r="K8302">
            <v>7.9</v>
          </cell>
          <cell r="M8302">
            <v>43.91</v>
          </cell>
        </row>
        <row r="8303">
          <cell r="D8303" t="str">
            <v>VIA SUL</v>
          </cell>
          <cell r="E8303">
            <v>44439</v>
          </cell>
          <cell r="J8303">
            <v>57.9</v>
          </cell>
          <cell r="K8303">
            <v>16.18</v>
          </cell>
          <cell r="M8303">
            <v>89.9</v>
          </cell>
        </row>
        <row r="8304">
          <cell r="D8304" t="str">
            <v>VIA SUL</v>
          </cell>
          <cell r="E8304">
            <v>44439</v>
          </cell>
          <cell r="J8304">
            <v>8.9</v>
          </cell>
          <cell r="K8304">
            <v>5.38</v>
          </cell>
          <cell r="M8304">
            <v>29.9</v>
          </cell>
        </row>
        <row r="8305">
          <cell r="D8305" t="str">
            <v>VIA SUL</v>
          </cell>
          <cell r="E8305">
            <v>44439</v>
          </cell>
          <cell r="J8305">
            <v>13.5</v>
          </cell>
          <cell r="K8305">
            <v>6.42</v>
          </cell>
          <cell r="M8305">
            <v>35.479999999999997</v>
          </cell>
        </row>
        <row r="8306">
          <cell r="D8306" t="str">
            <v>VIA SUL</v>
          </cell>
          <cell r="E8306">
            <v>44439</v>
          </cell>
          <cell r="J8306">
            <v>9</v>
          </cell>
          <cell r="K8306">
            <v>5.38</v>
          </cell>
          <cell r="M8306">
            <v>29.9</v>
          </cell>
        </row>
        <row r="8307">
          <cell r="D8307" t="str">
            <v>VIA SUL</v>
          </cell>
          <cell r="E8307">
            <v>44439</v>
          </cell>
          <cell r="J8307">
            <v>9</v>
          </cell>
          <cell r="K8307">
            <v>5.38</v>
          </cell>
          <cell r="M8307">
            <v>29.9</v>
          </cell>
        </row>
        <row r="8308">
          <cell r="D8308" t="str">
            <v>VIA SUL</v>
          </cell>
          <cell r="E8308">
            <v>44439</v>
          </cell>
          <cell r="J8308">
            <v>56.9</v>
          </cell>
          <cell r="K8308">
            <v>40.5</v>
          </cell>
          <cell r="M8308">
            <v>112.5</v>
          </cell>
        </row>
        <row r="8309">
          <cell r="D8309" t="str">
            <v>VIA SUL</v>
          </cell>
          <cell r="E8309">
            <v>44439</v>
          </cell>
          <cell r="J8309">
            <v>51.2</v>
          </cell>
          <cell r="K8309">
            <v>14.71</v>
          </cell>
          <cell r="M8309">
            <v>80.900000000000006</v>
          </cell>
        </row>
        <row r="8310">
          <cell r="D8310" t="str">
            <v>VIA SUL</v>
          </cell>
          <cell r="E8310">
            <v>44439</v>
          </cell>
          <cell r="J8310">
            <v>100</v>
          </cell>
          <cell r="K8310">
            <v>25.18</v>
          </cell>
          <cell r="M8310">
            <v>139.9</v>
          </cell>
        </row>
        <row r="8311">
          <cell r="D8311" t="str">
            <v>VIA SUL</v>
          </cell>
          <cell r="E8311">
            <v>44439</v>
          </cell>
          <cell r="J8311">
            <v>8.9</v>
          </cell>
          <cell r="K8311">
            <v>5.12</v>
          </cell>
          <cell r="M8311">
            <v>28.35</v>
          </cell>
        </row>
        <row r="8312">
          <cell r="D8312" t="str">
            <v>VIA SUL</v>
          </cell>
          <cell r="E8312">
            <v>44439</v>
          </cell>
          <cell r="J8312">
            <v>66</v>
          </cell>
          <cell r="K8312">
            <v>45</v>
          </cell>
          <cell r="M8312">
            <v>125</v>
          </cell>
        </row>
        <row r="8313">
          <cell r="D8313" t="str">
            <v>VIA SUL</v>
          </cell>
          <cell r="E8313">
            <v>44439</v>
          </cell>
          <cell r="J8313">
            <v>59.9</v>
          </cell>
          <cell r="K8313">
            <v>16.18</v>
          </cell>
          <cell r="M8313">
            <v>89.9</v>
          </cell>
        </row>
        <row r="8314">
          <cell r="D8314" t="str">
            <v>VIA SUL</v>
          </cell>
          <cell r="E8314">
            <v>44439</v>
          </cell>
          <cell r="J8314">
            <v>52.9</v>
          </cell>
          <cell r="K8314">
            <v>14.8</v>
          </cell>
          <cell r="M8314">
            <v>81.5</v>
          </cell>
        </row>
        <row r="8315">
          <cell r="D8315" t="str">
            <v>VIA SUL</v>
          </cell>
          <cell r="E8315">
            <v>44439</v>
          </cell>
          <cell r="J8315">
            <v>52.9</v>
          </cell>
          <cell r="K8315">
            <v>14.71</v>
          </cell>
          <cell r="M8315">
            <v>80.900000000000006</v>
          </cell>
        </row>
        <row r="8316">
          <cell r="D8316" t="str">
            <v>VIA SUL</v>
          </cell>
          <cell r="E8316">
            <v>44439</v>
          </cell>
          <cell r="J8316">
            <v>7.26</v>
          </cell>
          <cell r="K8316">
            <v>4.5</v>
          </cell>
          <cell r="M8316">
            <v>25</v>
          </cell>
        </row>
        <row r="8317">
          <cell r="D8317" t="str">
            <v>VIA SUL</v>
          </cell>
          <cell r="E8317">
            <v>44439</v>
          </cell>
          <cell r="J8317">
            <v>32</v>
          </cell>
          <cell r="K8317">
            <v>25.16</v>
          </cell>
          <cell r="M8317">
            <v>69.900000000000006</v>
          </cell>
        </row>
        <row r="8318">
          <cell r="D8318" t="str">
            <v>VIA SUL</v>
          </cell>
          <cell r="E8318">
            <v>44439</v>
          </cell>
          <cell r="J8318">
            <v>19.36</v>
          </cell>
          <cell r="K8318">
            <v>6.98</v>
          </cell>
          <cell r="M8318">
            <v>38.74</v>
          </cell>
        </row>
        <row r="8319">
          <cell r="D8319" t="str">
            <v>VIA SUL</v>
          </cell>
          <cell r="E8319">
            <v>44439</v>
          </cell>
          <cell r="J8319">
            <v>14.99</v>
          </cell>
          <cell r="K8319">
            <v>6</v>
          </cell>
          <cell r="M8319">
            <v>33.35</v>
          </cell>
        </row>
        <row r="8320">
          <cell r="D8320" t="str">
            <v>VIA SUL</v>
          </cell>
          <cell r="E8320">
            <v>44439</v>
          </cell>
          <cell r="J8320">
            <v>19.899999999999999</v>
          </cell>
          <cell r="K8320">
            <v>7.04</v>
          </cell>
          <cell r="M8320">
            <v>39.1</v>
          </cell>
        </row>
        <row r="8321">
          <cell r="D8321" t="str">
            <v>VIA SUL</v>
          </cell>
          <cell r="E8321">
            <v>44439</v>
          </cell>
          <cell r="J8321">
            <v>4.7</v>
          </cell>
          <cell r="K8321">
            <v>3.58</v>
          </cell>
          <cell r="M8321">
            <v>19.899999999999999</v>
          </cell>
        </row>
        <row r="8322">
          <cell r="D8322" t="str">
            <v>VIA SUL</v>
          </cell>
          <cell r="E8322">
            <v>44439</v>
          </cell>
          <cell r="J8322">
            <v>9.68</v>
          </cell>
          <cell r="K8322">
            <v>4.5</v>
          </cell>
          <cell r="M8322">
            <v>25</v>
          </cell>
        </row>
        <row r="8323">
          <cell r="D8323" t="str">
            <v>VIA SUL</v>
          </cell>
          <cell r="E8323">
            <v>44439</v>
          </cell>
          <cell r="J8323">
            <v>56.9</v>
          </cell>
          <cell r="K8323">
            <v>14.71</v>
          </cell>
          <cell r="M8323">
            <v>80.900000000000006</v>
          </cell>
        </row>
        <row r="8324">
          <cell r="D8324" t="str">
            <v>VIA SUL</v>
          </cell>
          <cell r="E8324">
            <v>44439</v>
          </cell>
          <cell r="J8324">
            <v>69</v>
          </cell>
          <cell r="K8324">
            <v>17.170000000000002</v>
          </cell>
          <cell r="M8324">
            <v>95.19</v>
          </cell>
        </row>
        <row r="8325">
          <cell r="D8325" t="str">
            <v>VIA SUL</v>
          </cell>
          <cell r="E8325">
            <v>44439</v>
          </cell>
          <cell r="J8325">
            <v>100</v>
          </cell>
          <cell r="K8325">
            <v>23.94</v>
          </cell>
          <cell r="M8325">
            <v>132.66</v>
          </cell>
        </row>
        <row r="8326">
          <cell r="D8326" t="str">
            <v>VIA SUL</v>
          </cell>
          <cell r="E8326">
            <v>44439</v>
          </cell>
          <cell r="J8326">
            <v>150</v>
          </cell>
          <cell r="K8326">
            <v>34.9101</v>
          </cell>
          <cell r="M8326">
            <v>193.5</v>
          </cell>
        </row>
        <row r="8327">
          <cell r="D8327" t="str">
            <v>VIA SUL</v>
          </cell>
          <cell r="E8327">
            <v>44439</v>
          </cell>
          <cell r="J8327">
            <v>7.9</v>
          </cell>
          <cell r="K8327">
            <v>3.58</v>
          </cell>
          <cell r="M8327">
            <v>19.899999999999999</v>
          </cell>
        </row>
        <row r="8328">
          <cell r="D8328" t="str">
            <v>VIA SUL</v>
          </cell>
          <cell r="E8328">
            <v>44439</v>
          </cell>
          <cell r="J8328">
            <v>8</v>
          </cell>
          <cell r="K8328">
            <v>3.58</v>
          </cell>
          <cell r="M8328">
            <v>19.899999999999999</v>
          </cell>
        </row>
        <row r="8329">
          <cell r="D8329" t="str">
            <v>VIA SUL</v>
          </cell>
          <cell r="E8329">
            <v>44439</v>
          </cell>
          <cell r="J8329">
            <v>8</v>
          </cell>
          <cell r="K8329">
            <v>3.58</v>
          </cell>
          <cell r="M8329">
            <v>19.899999999999999</v>
          </cell>
        </row>
        <row r="8330">
          <cell r="D8330" t="str">
            <v>VIA SUL</v>
          </cell>
          <cell r="E8330">
            <v>44439</v>
          </cell>
          <cell r="J8330">
            <v>8</v>
          </cell>
          <cell r="K8330">
            <v>3.58</v>
          </cell>
          <cell r="M8330">
            <v>19.899999999999999</v>
          </cell>
        </row>
        <row r="8331">
          <cell r="D8331" t="str">
            <v>VIA SUL</v>
          </cell>
          <cell r="E8331">
            <v>44439</v>
          </cell>
          <cell r="J8331">
            <v>8</v>
          </cell>
          <cell r="K8331">
            <v>3.46</v>
          </cell>
          <cell r="M8331">
            <v>19.2</v>
          </cell>
        </row>
        <row r="8332">
          <cell r="D8332" t="str">
            <v>VIA SUL</v>
          </cell>
          <cell r="E8332">
            <v>44439</v>
          </cell>
          <cell r="J8332">
            <v>4.8</v>
          </cell>
          <cell r="K8332">
            <v>2.7</v>
          </cell>
          <cell r="M8332">
            <v>15</v>
          </cell>
        </row>
        <row r="8333">
          <cell r="D8333" t="str">
            <v>VIA SUL</v>
          </cell>
          <cell r="E8333">
            <v>44439</v>
          </cell>
          <cell r="J8333">
            <v>23.76</v>
          </cell>
          <cell r="K8333">
            <v>6.76</v>
          </cell>
          <cell r="M8333">
            <v>37.4</v>
          </cell>
        </row>
        <row r="8334">
          <cell r="D8334" t="str">
            <v>VIA SUL</v>
          </cell>
          <cell r="E8334">
            <v>44439</v>
          </cell>
          <cell r="J8334">
            <v>8.9</v>
          </cell>
          <cell r="K8334">
            <v>3.44</v>
          </cell>
          <cell r="M8334">
            <v>19.05</v>
          </cell>
        </row>
        <row r="8335">
          <cell r="D8335" t="str">
            <v>VIA SUL</v>
          </cell>
          <cell r="E8335">
            <v>44439</v>
          </cell>
          <cell r="J8335">
            <v>8</v>
          </cell>
          <cell r="K8335">
            <v>3.04</v>
          </cell>
          <cell r="M8335">
            <v>16.91</v>
          </cell>
        </row>
        <row r="8336">
          <cell r="D8336" t="str">
            <v>VIA SUL</v>
          </cell>
          <cell r="E8336">
            <v>44439</v>
          </cell>
          <cell r="J8336">
            <v>4.7</v>
          </cell>
          <cell r="K8336">
            <v>2.08</v>
          </cell>
          <cell r="M8336">
            <v>11.54</v>
          </cell>
        </row>
        <row r="8337">
          <cell r="D8337" t="str">
            <v>VIA SUL</v>
          </cell>
          <cell r="E8337">
            <v>44439</v>
          </cell>
          <cell r="J8337">
            <v>9.9</v>
          </cell>
          <cell r="K8337">
            <v>3.15</v>
          </cell>
          <cell r="M8337">
            <v>17.510000000000002</v>
          </cell>
        </row>
        <row r="8338">
          <cell r="D8338" t="str">
            <v>VIA SUL</v>
          </cell>
          <cell r="E8338">
            <v>44439</v>
          </cell>
          <cell r="J8338">
            <v>66</v>
          </cell>
          <cell r="K8338">
            <v>43.08</v>
          </cell>
          <cell r="M8338">
            <v>113.32</v>
          </cell>
        </row>
        <row r="8339">
          <cell r="D8339" t="str">
            <v>VIA SUL</v>
          </cell>
          <cell r="E8339">
            <v>44439</v>
          </cell>
          <cell r="J8339">
            <v>0</v>
          </cell>
          <cell r="K8339">
            <v>0</v>
          </cell>
          <cell r="M8339">
            <v>0</v>
          </cell>
        </row>
        <row r="8340">
          <cell r="D8340" t="str">
            <v>VIA SUL</v>
          </cell>
          <cell r="E8340">
            <v>44439</v>
          </cell>
          <cell r="J8340">
            <v>0</v>
          </cell>
          <cell r="K8340">
            <v>0</v>
          </cell>
          <cell r="M8340">
            <v>0</v>
          </cell>
        </row>
        <row r="8341">
          <cell r="D8341" t="str">
            <v>VIA SUL</v>
          </cell>
          <cell r="E8341">
            <v>44439</v>
          </cell>
          <cell r="J8341">
            <v>0</v>
          </cell>
          <cell r="K8341">
            <v>0</v>
          </cell>
          <cell r="M8341">
            <v>0</v>
          </cell>
        </row>
        <row r="8342">
          <cell r="D8342" t="str">
            <v>VIA SUL</v>
          </cell>
          <cell r="E8342">
            <v>44439</v>
          </cell>
          <cell r="J8342">
            <v>0</v>
          </cell>
          <cell r="K8342">
            <v>0</v>
          </cell>
          <cell r="M8342">
            <v>0</v>
          </cell>
        </row>
        <row r="8343">
          <cell r="D8343" t="str">
            <v>VIA SUL</v>
          </cell>
          <cell r="E8343">
            <v>44439</v>
          </cell>
          <cell r="J8343">
            <v>0</v>
          </cell>
          <cell r="K8343">
            <v>0</v>
          </cell>
          <cell r="M8343">
            <v>0</v>
          </cell>
        </row>
        <row r="8344">
          <cell r="D8344" t="str">
            <v>VIA SUL</v>
          </cell>
          <cell r="E8344">
            <v>44439</v>
          </cell>
          <cell r="J8344">
            <v>0</v>
          </cell>
          <cell r="K8344">
            <v>0</v>
          </cell>
          <cell r="M8344">
            <v>0</v>
          </cell>
        </row>
        <row r="8345">
          <cell r="D8345" t="str">
            <v>VIA SUL</v>
          </cell>
          <cell r="E8345">
            <v>44439</v>
          </cell>
          <cell r="J8345">
            <v>0</v>
          </cell>
          <cell r="K8345">
            <v>0</v>
          </cell>
          <cell r="M8345">
            <v>0</v>
          </cell>
        </row>
        <row r="8346">
          <cell r="D8346" t="str">
            <v>VIA SUL</v>
          </cell>
          <cell r="E8346">
            <v>44439</v>
          </cell>
          <cell r="J8346">
            <v>0</v>
          </cell>
          <cell r="K8346">
            <v>0</v>
          </cell>
          <cell r="M8346">
            <v>0</v>
          </cell>
        </row>
        <row r="8347">
          <cell r="D8347" t="str">
            <v>VIA SUL</v>
          </cell>
          <cell r="E8347">
            <v>44439</v>
          </cell>
          <cell r="J8347">
            <v>0</v>
          </cell>
          <cell r="K8347">
            <v>0</v>
          </cell>
          <cell r="M8347">
            <v>0</v>
          </cell>
        </row>
        <row r="8348">
          <cell r="D8348" t="str">
            <v>VIA SUL</v>
          </cell>
          <cell r="E8348">
            <v>44439</v>
          </cell>
          <cell r="J8348">
            <v>0</v>
          </cell>
          <cell r="K8348">
            <v>0</v>
          </cell>
          <cell r="M8348">
            <v>0</v>
          </cell>
        </row>
        <row r="8349">
          <cell r="D8349" t="str">
            <v>VIA SUL</v>
          </cell>
          <cell r="E8349">
            <v>44439</v>
          </cell>
          <cell r="J8349">
            <v>1817</v>
          </cell>
          <cell r="K8349">
            <v>400.23910000000006</v>
          </cell>
          <cell r="M8349">
            <v>2216.0499999999997</v>
          </cell>
        </row>
        <row r="8350">
          <cell r="D8350" t="str">
            <v>VIA SUL</v>
          </cell>
          <cell r="E8350">
            <v>44439</v>
          </cell>
          <cell r="J8350">
            <v>66.900000000000006</v>
          </cell>
          <cell r="K8350">
            <v>81.010000000000005</v>
          </cell>
          <cell r="M8350">
            <v>129.55000000000001</v>
          </cell>
        </row>
        <row r="8351">
          <cell r="D8351" t="str">
            <v>VIA SUL</v>
          </cell>
          <cell r="E8351">
            <v>44439</v>
          </cell>
          <cell r="J8351">
            <v>86.9</v>
          </cell>
          <cell r="K8351">
            <v>15.41</v>
          </cell>
          <cell r="M8351">
            <v>83.24</v>
          </cell>
        </row>
        <row r="8352">
          <cell r="D8352" t="str">
            <v>VIA SUL</v>
          </cell>
          <cell r="E8352">
            <v>44439</v>
          </cell>
          <cell r="J8352">
            <v>60.47</v>
          </cell>
          <cell r="K8352">
            <v>109.09</v>
          </cell>
          <cell r="M8352">
            <v>123.87</v>
          </cell>
        </row>
        <row r="8353">
          <cell r="D8353" t="str">
            <v>VIA SUL</v>
          </cell>
          <cell r="E8353">
            <v>44439</v>
          </cell>
          <cell r="J8353">
            <v>-59.9</v>
          </cell>
          <cell r="K8353">
            <v>0</v>
          </cell>
          <cell r="M8353">
            <v>-139.9</v>
          </cell>
        </row>
        <row r="8354">
          <cell r="D8354" t="str">
            <v>VIA SUL</v>
          </cell>
          <cell r="E8354">
            <v>44439</v>
          </cell>
          <cell r="J8354">
            <v>-66</v>
          </cell>
          <cell r="K8354">
            <v>0</v>
          </cell>
          <cell r="M8354">
            <v>-199.9</v>
          </cell>
        </row>
        <row r="8355">
          <cell r="D8355" t="str">
            <v>MARACANAÚ</v>
          </cell>
          <cell r="E8355">
            <v>44469</v>
          </cell>
          <cell r="J8355">
            <v>0</v>
          </cell>
          <cell r="K8355">
            <v>0</v>
          </cell>
          <cell r="M8355">
            <v>0</v>
          </cell>
        </row>
        <row r="8356">
          <cell r="D8356" t="str">
            <v>MARACANAÚ</v>
          </cell>
          <cell r="E8356">
            <v>44469</v>
          </cell>
          <cell r="J8356">
            <v>44.9</v>
          </cell>
          <cell r="K8356">
            <v>16.18</v>
          </cell>
          <cell r="M8356">
            <v>89.9</v>
          </cell>
        </row>
        <row r="8357">
          <cell r="D8357" t="str">
            <v>MARACANAÚ</v>
          </cell>
          <cell r="E8357">
            <v>44469</v>
          </cell>
          <cell r="J8357">
            <v>50.26</v>
          </cell>
          <cell r="K8357">
            <v>16.18</v>
          </cell>
          <cell r="M8357">
            <v>89.9</v>
          </cell>
        </row>
        <row r="8358">
          <cell r="D8358" t="str">
            <v>MARACANAÚ</v>
          </cell>
          <cell r="E8358">
            <v>44469</v>
          </cell>
          <cell r="J8358">
            <v>52.9</v>
          </cell>
          <cell r="K8358">
            <v>16.18</v>
          </cell>
          <cell r="M8358">
            <v>89.9</v>
          </cell>
        </row>
        <row r="8359">
          <cell r="D8359" t="str">
            <v>MARACANAÚ</v>
          </cell>
          <cell r="E8359">
            <v>44469</v>
          </cell>
          <cell r="J8359">
            <v>68.22</v>
          </cell>
          <cell r="K8359">
            <v>31.15</v>
          </cell>
          <cell r="M8359">
            <v>157.5</v>
          </cell>
        </row>
        <row r="8360">
          <cell r="D8360" t="str">
            <v>MARACANAÚ</v>
          </cell>
          <cell r="E8360">
            <v>44469</v>
          </cell>
          <cell r="J8360">
            <v>86.9</v>
          </cell>
          <cell r="K8360">
            <v>22.5</v>
          </cell>
          <cell r="M8360">
            <v>125</v>
          </cell>
        </row>
        <row r="8361">
          <cell r="D8361" t="str">
            <v>MARACANAÚ</v>
          </cell>
          <cell r="E8361">
            <v>44469</v>
          </cell>
          <cell r="J8361">
            <v>66</v>
          </cell>
          <cell r="K8361">
            <v>64.94</v>
          </cell>
          <cell r="M8361">
            <v>170.91</v>
          </cell>
        </row>
        <row r="8362">
          <cell r="D8362" t="str">
            <v>MARACANAÚ</v>
          </cell>
          <cell r="E8362">
            <v>44469</v>
          </cell>
          <cell r="J8362">
            <v>74.900000000000006</v>
          </cell>
          <cell r="K8362">
            <v>84.56</v>
          </cell>
          <cell r="M8362">
            <v>219.91</v>
          </cell>
        </row>
        <row r="8363">
          <cell r="D8363" t="str">
            <v>MARACANAÚ</v>
          </cell>
          <cell r="E8363">
            <v>44469</v>
          </cell>
          <cell r="J8363">
            <v>74.900000000000006</v>
          </cell>
          <cell r="K8363">
            <v>44.98</v>
          </cell>
          <cell r="M8363">
            <v>249.9</v>
          </cell>
        </row>
        <row r="8364">
          <cell r="D8364" t="str">
            <v>MARACANAÚ</v>
          </cell>
          <cell r="E8364">
            <v>44469</v>
          </cell>
          <cell r="J8364">
            <v>52.9</v>
          </cell>
          <cell r="K8364">
            <v>23.52</v>
          </cell>
          <cell r="M8364">
            <v>118.93</v>
          </cell>
        </row>
        <row r="8365">
          <cell r="D8365" t="str">
            <v>MARACANAÚ</v>
          </cell>
          <cell r="E8365">
            <v>44469</v>
          </cell>
          <cell r="J8365">
            <v>58.9</v>
          </cell>
          <cell r="K8365">
            <v>29.77</v>
          </cell>
          <cell r="M8365">
            <v>150.5</v>
          </cell>
        </row>
        <row r="8366">
          <cell r="D8366" t="str">
            <v>MARACANAÚ</v>
          </cell>
          <cell r="E8366">
            <v>44469</v>
          </cell>
          <cell r="J8366">
            <v>56.9</v>
          </cell>
          <cell r="K8366">
            <v>82.76</v>
          </cell>
          <cell r="M8366">
            <v>229.9</v>
          </cell>
        </row>
        <row r="8367">
          <cell r="D8367" t="str">
            <v>MARACANAÚ</v>
          </cell>
          <cell r="E8367">
            <v>44469</v>
          </cell>
          <cell r="J8367">
            <v>69</v>
          </cell>
          <cell r="K8367">
            <v>86.36</v>
          </cell>
          <cell r="M8367">
            <v>239.9</v>
          </cell>
        </row>
        <row r="8368">
          <cell r="D8368" t="str">
            <v>MARACANAÚ</v>
          </cell>
          <cell r="E8368">
            <v>44469</v>
          </cell>
          <cell r="J8368">
            <v>49.9</v>
          </cell>
          <cell r="K8368">
            <v>22.38</v>
          </cell>
          <cell r="M8368">
            <v>122.4</v>
          </cell>
        </row>
        <row r="8369">
          <cell r="D8369" t="str">
            <v>MARACANAÚ</v>
          </cell>
          <cell r="E8369">
            <v>44469</v>
          </cell>
          <cell r="J8369">
            <v>71.900000000000006</v>
          </cell>
          <cell r="K8369">
            <v>22.5</v>
          </cell>
          <cell r="M8369">
            <v>125</v>
          </cell>
        </row>
        <row r="8370">
          <cell r="D8370" t="str">
            <v>MARACANAÚ</v>
          </cell>
          <cell r="E8370">
            <v>44469</v>
          </cell>
          <cell r="J8370">
            <v>56.9</v>
          </cell>
          <cell r="K8370">
            <v>22.5</v>
          </cell>
          <cell r="M8370">
            <v>125</v>
          </cell>
        </row>
        <row r="8371">
          <cell r="D8371" t="str">
            <v>MARACANAÚ</v>
          </cell>
          <cell r="E8371">
            <v>44469</v>
          </cell>
          <cell r="J8371">
            <v>56.9</v>
          </cell>
          <cell r="K8371">
            <v>22.5</v>
          </cell>
          <cell r="M8371">
            <v>125</v>
          </cell>
        </row>
        <row r="8372">
          <cell r="D8372" t="str">
            <v>MARACANAÚ</v>
          </cell>
          <cell r="E8372">
            <v>44469</v>
          </cell>
          <cell r="J8372">
            <v>60</v>
          </cell>
          <cell r="K8372">
            <v>39.58</v>
          </cell>
          <cell r="M8372">
            <v>219.91</v>
          </cell>
        </row>
        <row r="8373">
          <cell r="D8373" t="str">
            <v>MARACANAÚ</v>
          </cell>
          <cell r="E8373">
            <v>44469</v>
          </cell>
          <cell r="J8373">
            <v>60.47</v>
          </cell>
          <cell r="K8373">
            <v>27.61</v>
          </cell>
          <cell r="M8373">
            <v>153.09</v>
          </cell>
        </row>
        <row r="8374">
          <cell r="D8374" t="str">
            <v>MARACANAÚ</v>
          </cell>
          <cell r="E8374">
            <v>44469</v>
          </cell>
          <cell r="J8374">
            <v>52.41</v>
          </cell>
          <cell r="K8374">
            <v>46.76</v>
          </cell>
          <cell r="M8374">
            <v>129.9</v>
          </cell>
        </row>
        <row r="8375">
          <cell r="D8375" t="str">
            <v>MARACANAÚ</v>
          </cell>
          <cell r="E8375">
            <v>44469</v>
          </cell>
          <cell r="J8375">
            <v>50</v>
          </cell>
          <cell r="K8375">
            <v>43.18</v>
          </cell>
          <cell r="M8375">
            <v>239.9</v>
          </cell>
        </row>
        <row r="8376">
          <cell r="D8376" t="str">
            <v>MARACANAÚ</v>
          </cell>
          <cell r="E8376">
            <v>44469</v>
          </cell>
          <cell r="J8376">
            <v>50</v>
          </cell>
          <cell r="K8376">
            <v>12.59</v>
          </cell>
          <cell r="M8376">
            <v>69.95</v>
          </cell>
        </row>
        <row r="8377">
          <cell r="D8377" t="str">
            <v>MARACANAÚ</v>
          </cell>
          <cell r="E8377">
            <v>44469</v>
          </cell>
          <cell r="J8377">
            <v>55</v>
          </cell>
          <cell r="K8377">
            <v>23.34</v>
          </cell>
          <cell r="M8377">
            <v>128.85</v>
          </cell>
        </row>
        <row r="8378">
          <cell r="D8378" t="str">
            <v>MARACANAÚ</v>
          </cell>
          <cell r="E8378">
            <v>44469</v>
          </cell>
          <cell r="J8378">
            <v>55</v>
          </cell>
          <cell r="K8378">
            <v>22.16</v>
          </cell>
          <cell r="M8378">
            <v>123.11</v>
          </cell>
        </row>
        <row r="8379">
          <cell r="D8379" t="str">
            <v>MARACANAÚ</v>
          </cell>
          <cell r="E8379">
            <v>44469</v>
          </cell>
          <cell r="J8379">
            <v>55</v>
          </cell>
          <cell r="K8379">
            <v>25.18</v>
          </cell>
          <cell r="M8379">
            <v>139.9</v>
          </cell>
        </row>
        <row r="8380">
          <cell r="D8380" t="str">
            <v>MARACANAÚ</v>
          </cell>
          <cell r="E8380">
            <v>44469</v>
          </cell>
          <cell r="J8380">
            <v>54</v>
          </cell>
          <cell r="K8380">
            <v>25.18</v>
          </cell>
          <cell r="M8380">
            <v>139.9</v>
          </cell>
        </row>
        <row r="8381">
          <cell r="D8381" t="str">
            <v>MARACANAÚ</v>
          </cell>
          <cell r="E8381">
            <v>44469</v>
          </cell>
          <cell r="J8381">
            <v>54</v>
          </cell>
          <cell r="K8381">
            <v>25.18</v>
          </cell>
          <cell r="M8381">
            <v>139.9</v>
          </cell>
        </row>
        <row r="8382">
          <cell r="D8382" t="str">
            <v>MARACANAÚ</v>
          </cell>
          <cell r="E8382">
            <v>44469</v>
          </cell>
          <cell r="J8382">
            <v>132</v>
          </cell>
          <cell r="K8382">
            <v>100.63</v>
          </cell>
          <cell r="M8382">
            <v>368.5</v>
          </cell>
        </row>
        <row r="8383">
          <cell r="D8383" t="str">
            <v>MARACANAÚ</v>
          </cell>
          <cell r="E8383">
            <v>44469</v>
          </cell>
          <cell r="J8383">
            <v>149.80000000000001</v>
          </cell>
          <cell r="K8383">
            <v>80.06</v>
          </cell>
          <cell r="M8383">
            <v>444.82</v>
          </cell>
        </row>
        <row r="8384">
          <cell r="D8384" t="str">
            <v>MARACANAÚ</v>
          </cell>
          <cell r="E8384">
            <v>44469</v>
          </cell>
          <cell r="J8384">
            <v>138</v>
          </cell>
          <cell r="K8384">
            <v>35.96</v>
          </cell>
          <cell r="M8384">
            <v>199.8</v>
          </cell>
        </row>
        <row r="8385">
          <cell r="D8385" t="str">
            <v>MARACANAÚ</v>
          </cell>
          <cell r="E8385">
            <v>44469</v>
          </cell>
          <cell r="J8385">
            <v>138</v>
          </cell>
          <cell r="K8385">
            <v>46.28</v>
          </cell>
          <cell r="M8385">
            <v>252.72</v>
          </cell>
        </row>
        <row r="8386">
          <cell r="D8386" t="str">
            <v>MARACANAÚ</v>
          </cell>
          <cell r="E8386">
            <v>44469</v>
          </cell>
          <cell r="J8386">
            <v>139.80000000000001</v>
          </cell>
          <cell r="K8386">
            <v>46.51</v>
          </cell>
          <cell r="M8386">
            <v>257.94</v>
          </cell>
        </row>
        <row r="8387">
          <cell r="D8387" t="str">
            <v>MARACANAÚ</v>
          </cell>
          <cell r="E8387">
            <v>44469</v>
          </cell>
          <cell r="J8387">
            <v>113.8</v>
          </cell>
          <cell r="K8387">
            <v>50.36</v>
          </cell>
          <cell r="M8387">
            <v>279.8</v>
          </cell>
        </row>
        <row r="8388">
          <cell r="D8388" t="str">
            <v>MARACANAÚ</v>
          </cell>
          <cell r="E8388">
            <v>44469</v>
          </cell>
          <cell r="J8388">
            <v>129.80000000000001</v>
          </cell>
          <cell r="K8388">
            <v>45.78</v>
          </cell>
          <cell r="M8388">
            <v>248.72</v>
          </cell>
        </row>
        <row r="8389">
          <cell r="D8389" t="str">
            <v>MARACANAÚ</v>
          </cell>
          <cell r="E8389">
            <v>44469</v>
          </cell>
          <cell r="J8389">
            <v>115.12</v>
          </cell>
          <cell r="K8389">
            <v>53.96</v>
          </cell>
          <cell r="M8389">
            <v>299.8</v>
          </cell>
        </row>
        <row r="8390">
          <cell r="D8390" t="str">
            <v>MARACANAÚ</v>
          </cell>
          <cell r="E8390">
            <v>44469</v>
          </cell>
          <cell r="J8390">
            <v>96</v>
          </cell>
          <cell r="K8390">
            <v>67.34</v>
          </cell>
          <cell r="M8390">
            <v>259.8</v>
          </cell>
        </row>
        <row r="8391">
          <cell r="D8391" t="str">
            <v>MARACANAÚ</v>
          </cell>
          <cell r="E8391">
            <v>44469</v>
          </cell>
          <cell r="J8391">
            <v>114.94</v>
          </cell>
          <cell r="K8391">
            <v>75.540000000000006</v>
          </cell>
          <cell r="M8391">
            <v>279.8</v>
          </cell>
        </row>
        <row r="8392">
          <cell r="D8392" t="str">
            <v>MARACANAÚ</v>
          </cell>
          <cell r="E8392">
            <v>44469</v>
          </cell>
          <cell r="J8392">
            <v>269.70000000000005</v>
          </cell>
          <cell r="K8392">
            <v>140.34</v>
          </cell>
          <cell r="M8392">
            <v>779.69999999999993</v>
          </cell>
        </row>
        <row r="8393">
          <cell r="D8393" t="str">
            <v>MARACANAÚ</v>
          </cell>
          <cell r="E8393">
            <v>44469</v>
          </cell>
          <cell r="J8393">
            <v>170.7</v>
          </cell>
          <cell r="K8393">
            <v>67.5</v>
          </cell>
          <cell r="M8393">
            <v>375</v>
          </cell>
        </row>
        <row r="8394">
          <cell r="D8394" t="str">
            <v>MARACANAÚ</v>
          </cell>
          <cell r="E8394">
            <v>44469</v>
          </cell>
          <cell r="J8394">
            <v>157.22999999999999</v>
          </cell>
          <cell r="K8394">
            <v>73.02</v>
          </cell>
          <cell r="M8394">
            <v>405.72</v>
          </cell>
        </row>
        <row r="8395">
          <cell r="D8395" t="str">
            <v>MARACANAÚ</v>
          </cell>
          <cell r="E8395">
            <v>44469</v>
          </cell>
          <cell r="J8395">
            <v>180</v>
          </cell>
          <cell r="K8395">
            <v>130.44</v>
          </cell>
          <cell r="M8395">
            <v>724.71</v>
          </cell>
        </row>
        <row r="8396">
          <cell r="D8396" t="str">
            <v>MARACANAÚ</v>
          </cell>
          <cell r="E8396">
            <v>44469</v>
          </cell>
          <cell r="J8396">
            <v>276</v>
          </cell>
          <cell r="K8396">
            <v>172.72</v>
          </cell>
          <cell r="M8396">
            <v>959.6</v>
          </cell>
        </row>
        <row r="8397">
          <cell r="D8397" t="str">
            <v>MARACANAÚ</v>
          </cell>
          <cell r="E8397">
            <v>44469</v>
          </cell>
          <cell r="J8397">
            <v>279.60000000000002</v>
          </cell>
          <cell r="K8397">
            <v>253.9</v>
          </cell>
          <cell r="M8397">
            <v>930.8</v>
          </cell>
        </row>
        <row r="8398">
          <cell r="D8398" t="str">
            <v>MARACANAÚ</v>
          </cell>
          <cell r="E8398">
            <v>44469</v>
          </cell>
          <cell r="J8398">
            <v>299.60000000000002</v>
          </cell>
          <cell r="K8398">
            <v>85.28</v>
          </cell>
          <cell r="M8398">
            <v>466.84</v>
          </cell>
        </row>
        <row r="8399">
          <cell r="D8399" t="str">
            <v>MARACANAÚ</v>
          </cell>
          <cell r="E8399">
            <v>44469</v>
          </cell>
          <cell r="J8399">
            <v>276</v>
          </cell>
          <cell r="K8399">
            <v>71.930000000000007</v>
          </cell>
          <cell r="M8399">
            <v>399.6</v>
          </cell>
        </row>
        <row r="8400">
          <cell r="D8400" t="str">
            <v>MARACANAÚ</v>
          </cell>
          <cell r="E8400">
            <v>44469</v>
          </cell>
          <cell r="J8400">
            <v>288</v>
          </cell>
          <cell r="K8400">
            <v>176.2602</v>
          </cell>
          <cell r="M8400">
            <v>839.40000000000009</v>
          </cell>
        </row>
        <row r="8401">
          <cell r="D8401" t="str">
            <v>MARACANAÚ</v>
          </cell>
          <cell r="E8401">
            <v>44469</v>
          </cell>
          <cell r="J8401">
            <v>299.70000000000005</v>
          </cell>
          <cell r="K8401">
            <v>143.52000000000001</v>
          </cell>
          <cell r="M8401">
            <v>797.46</v>
          </cell>
        </row>
        <row r="8402">
          <cell r="D8402" t="str">
            <v>MARACANAÚ</v>
          </cell>
          <cell r="E8402">
            <v>44469</v>
          </cell>
          <cell r="J8402">
            <v>344.82</v>
          </cell>
          <cell r="K8402">
            <v>159.1902</v>
          </cell>
          <cell r="M8402">
            <v>884.40000000000009</v>
          </cell>
        </row>
        <row r="8403">
          <cell r="D8403" t="str">
            <v>MARACANAÚ</v>
          </cell>
          <cell r="E8403">
            <v>44469</v>
          </cell>
          <cell r="J8403">
            <v>545.30000000000007</v>
          </cell>
          <cell r="K8403">
            <v>243.63009999999997</v>
          </cell>
          <cell r="M8403">
            <v>1240.26</v>
          </cell>
        </row>
        <row r="8404">
          <cell r="D8404" t="str">
            <v>MARACANAÚ</v>
          </cell>
          <cell r="E8404">
            <v>44469</v>
          </cell>
          <cell r="J8404">
            <v>719.1</v>
          </cell>
          <cell r="K8404">
            <v>400.34969999999998</v>
          </cell>
          <cell r="M8404">
            <v>2222.64</v>
          </cell>
        </row>
        <row r="8405">
          <cell r="D8405" t="str">
            <v>MARACANAÚ</v>
          </cell>
          <cell r="E8405">
            <v>44469</v>
          </cell>
          <cell r="J8405">
            <v>1038.7</v>
          </cell>
          <cell r="K8405">
            <v>581.66030000000001</v>
          </cell>
          <cell r="M8405">
            <v>3230.24</v>
          </cell>
        </row>
        <row r="8406">
          <cell r="D8406" t="str">
            <v>MARACANAÚ</v>
          </cell>
          <cell r="E8406">
            <v>44469</v>
          </cell>
          <cell r="J8406">
            <v>858</v>
          </cell>
          <cell r="K8406">
            <v>462.95989999999995</v>
          </cell>
          <cell r="M8406">
            <v>2400.4500000000003</v>
          </cell>
        </row>
        <row r="8407">
          <cell r="D8407" t="str">
            <v>MARACANAÚ</v>
          </cell>
          <cell r="E8407">
            <v>44469</v>
          </cell>
          <cell r="J8407">
            <v>1106</v>
          </cell>
          <cell r="K8407">
            <v>249.40019999999998</v>
          </cell>
          <cell r="M8407">
            <v>1383.62</v>
          </cell>
        </row>
        <row r="8408">
          <cell r="D8408" t="str">
            <v>MARACANAÚ</v>
          </cell>
          <cell r="E8408">
            <v>44469</v>
          </cell>
          <cell r="J8408">
            <v>2044.5</v>
          </cell>
          <cell r="K8408">
            <v>998.15099999999995</v>
          </cell>
          <cell r="M8408">
            <v>5019.8999999999996</v>
          </cell>
        </row>
        <row r="8409">
          <cell r="D8409" t="str">
            <v>MARACANAÚ</v>
          </cell>
          <cell r="E8409">
            <v>44469</v>
          </cell>
          <cell r="J8409">
            <v>2206.6000000000004</v>
          </cell>
          <cell r="K8409">
            <v>1239.2694000000001</v>
          </cell>
          <cell r="M8409">
            <v>6237.64</v>
          </cell>
        </row>
        <row r="8410">
          <cell r="D8410" t="str">
            <v>MARACANAÚ</v>
          </cell>
          <cell r="E8410">
            <v>44469</v>
          </cell>
          <cell r="J8410">
            <v>3807</v>
          </cell>
          <cell r="K8410">
            <v>1930.4676000000002</v>
          </cell>
          <cell r="M8410">
            <v>9653.58</v>
          </cell>
        </row>
        <row r="8411">
          <cell r="D8411" t="str">
            <v>MARACANAÚ</v>
          </cell>
          <cell r="E8411">
            <v>44469</v>
          </cell>
          <cell r="J8411">
            <v>52.15</v>
          </cell>
          <cell r="K8411">
            <v>16.18</v>
          </cell>
          <cell r="M8411">
            <v>89.9</v>
          </cell>
        </row>
        <row r="8412">
          <cell r="D8412" t="str">
            <v>MARACANAÚ</v>
          </cell>
          <cell r="E8412">
            <v>44469</v>
          </cell>
          <cell r="J8412">
            <v>53.1</v>
          </cell>
          <cell r="K8412">
            <v>16.18</v>
          </cell>
          <cell r="M8412">
            <v>89.9</v>
          </cell>
        </row>
        <row r="8413">
          <cell r="D8413" t="str">
            <v>MARACANAÚ</v>
          </cell>
          <cell r="E8413">
            <v>44469</v>
          </cell>
          <cell r="J8413">
            <v>51.21</v>
          </cell>
          <cell r="K8413">
            <v>23.38</v>
          </cell>
          <cell r="M8413">
            <v>129.9</v>
          </cell>
        </row>
        <row r="8414">
          <cell r="D8414" t="str">
            <v>MARACANAÚ</v>
          </cell>
          <cell r="E8414">
            <v>44469</v>
          </cell>
          <cell r="J8414">
            <v>105.8</v>
          </cell>
          <cell r="K8414">
            <v>32.36</v>
          </cell>
          <cell r="M8414">
            <v>179.8</v>
          </cell>
        </row>
        <row r="8415">
          <cell r="D8415" t="str">
            <v>MARACANAÚ</v>
          </cell>
          <cell r="E8415">
            <v>44469</v>
          </cell>
          <cell r="J8415">
            <v>102.42</v>
          </cell>
          <cell r="K8415">
            <v>31.41</v>
          </cell>
          <cell r="M8415">
            <v>174.18</v>
          </cell>
        </row>
        <row r="8416">
          <cell r="D8416" t="str">
            <v>MARACANAÚ</v>
          </cell>
          <cell r="E8416">
            <v>44469</v>
          </cell>
          <cell r="J8416">
            <v>102.42</v>
          </cell>
          <cell r="K8416">
            <v>29.87</v>
          </cell>
          <cell r="M8416">
            <v>163.44</v>
          </cell>
        </row>
        <row r="8417">
          <cell r="D8417" t="str">
            <v>MARACANAÚ</v>
          </cell>
          <cell r="E8417">
            <v>44469</v>
          </cell>
          <cell r="J8417">
            <v>102.4</v>
          </cell>
          <cell r="K8417">
            <v>32.36</v>
          </cell>
          <cell r="M8417">
            <v>179.8</v>
          </cell>
        </row>
        <row r="8418">
          <cell r="D8418" t="str">
            <v>MARACANAÚ</v>
          </cell>
          <cell r="E8418">
            <v>44469</v>
          </cell>
          <cell r="J8418">
            <v>85.32</v>
          </cell>
          <cell r="K8418">
            <v>35.96</v>
          </cell>
          <cell r="M8418">
            <v>199.8</v>
          </cell>
        </row>
        <row r="8419">
          <cell r="D8419" t="str">
            <v>MARACANAÚ</v>
          </cell>
          <cell r="E8419">
            <v>44469</v>
          </cell>
          <cell r="J8419">
            <v>222.8</v>
          </cell>
          <cell r="K8419">
            <v>138.47</v>
          </cell>
          <cell r="M8419">
            <v>549.5</v>
          </cell>
        </row>
        <row r="8420">
          <cell r="D8420" t="str">
            <v>MARACANAÚ</v>
          </cell>
          <cell r="E8420">
            <v>44469</v>
          </cell>
          <cell r="J8420">
            <v>356.48</v>
          </cell>
          <cell r="K8420">
            <v>154.80000000000001</v>
          </cell>
          <cell r="M8420">
            <v>857.6</v>
          </cell>
        </row>
        <row r="8421">
          <cell r="D8421" t="str">
            <v>MARACANAÚ</v>
          </cell>
          <cell r="E8421">
            <v>44469</v>
          </cell>
          <cell r="J8421">
            <v>54.9</v>
          </cell>
          <cell r="K8421">
            <v>16.18</v>
          </cell>
          <cell r="M8421">
            <v>89.9</v>
          </cell>
        </row>
        <row r="8422">
          <cell r="D8422" t="str">
            <v>MARACANAÚ</v>
          </cell>
          <cell r="E8422">
            <v>44469</v>
          </cell>
          <cell r="J8422">
            <v>57.94</v>
          </cell>
          <cell r="K8422">
            <v>16.18</v>
          </cell>
          <cell r="M8422">
            <v>89.9</v>
          </cell>
        </row>
        <row r="8423">
          <cell r="D8423" t="str">
            <v>MARACANAÚ</v>
          </cell>
          <cell r="E8423">
            <v>44469</v>
          </cell>
          <cell r="J8423">
            <v>56.9</v>
          </cell>
          <cell r="K8423">
            <v>16.18</v>
          </cell>
          <cell r="M8423">
            <v>89.9</v>
          </cell>
        </row>
        <row r="8424">
          <cell r="D8424" t="str">
            <v>MARACANAÚ</v>
          </cell>
          <cell r="E8424">
            <v>44469</v>
          </cell>
          <cell r="J8424">
            <v>57.9</v>
          </cell>
          <cell r="K8424">
            <v>16.18</v>
          </cell>
          <cell r="M8424">
            <v>89.9</v>
          </cell>
        </row>
        <row r="8425">
          <cell r="D8425" t="str">
            <v>MARACANAÚ</v>
          </cell>
          <cell r="E8425">
            <v>44469</v>
          </cell>
          <cell r="J8425">
            <v>52.9</v>
          </cell>
          <cell r="K8425">
            <v>16.18</v>
          </cell>
          <cell r="M8425">
            <v>89.9</v>
          </cell>
        </row>
        <row r="8426">
          <cell r="D8426" t="str">
            <v>MARACANAÚ</v>
          </cell>
          <cell r="E8426">
            <v>44469</v>
          </cell>
          <cell r="J8426">
            <v>56.9</v>
          </cell>
          <cell r="K8426">
            <v>16.18</v>
          </cell>
          <cell r="M8426">
            <v>89.9</v>
          </cell>
        </row>
        <row r="8427">
          <cell r="D8427" t="str">
            <v>MARACANAÚ</v>
          </cell>
          <cell r="E8427">
            <v>44469</v>
          </cell>
          <cell r="J8427">
            <v>57.9</v>
          </cell>
          <cell r="K8427">
            <v>16.18</v>
          </cell>
          <cell r="M8427">
            <v>89.9</v>
          </cell>
        </row>
        <row r="8428">
          <cell r="D8428" t="str">
            <v>MARACANAÚ</v>
          </cell>
          <cell r="E8428">
            <v>44469</v>
          </cell>
          <cell r="J8428">
            <v>105.88</v>
          </cell>
          <cell r="K8428">
            <v>32.36</v>
          </cell>
          <cell r="M8428">
            <v>179.8</v>
          </cell>
        </row>
        <row r="8429">
          <cell r="D8429" t="str">
            <v>MARACANAÚ</v>
          </cell>
          <cell r="E8429">
            <v>44469</v>
          </cell>
          <cell r="J8429">
            <v>90</v>
          </cell>
          <cell r="K8429">
            <v>28.64</v>
          </cell>
          <cell r="M8429">
            <v>152.94</v>
          </cell>
        </row>
        <row r="8430">
          <cell r="D8430" t="str">
            <v>MARACANAÚ</v>
          </cell>
          <cell r="E8430">
            <v>44469</v>
          </cell>
          <cell r="J8430">
            <v>109.8</v>
          </cell>
          <cell r="K8430">
            <v>32.36</v>
          </cell>
          <cell r="M8430">
            <v>179.8</v>
          </cell>
        </row>
        <row r="8431">
          <cell r="D8431" t="str">
            <v>MARACANAÚ</v>
          </cell>
          <cell r="E8431">
            <v>44469</v>
          </cell>
          <cell r="J8431">
            <v>110</v>
          </cell>
          <cell r="K8431">
            <v>32.36</v>
          </cell>
          <cell r="M8431">
            <v>179.8</v>
          </cell>
        </row>
        <row r="8432">
          <cell r="D8432" t="str">
            <v>MARACANAÚ</v>
          </cell>
          <cell r="E8432">
            <v>44469</v>
          </cell>
          <cell r="J8432">
            <v>114</v>
          </cell>
          <cell r="K8432">
            <v>48.52</v>
          </cell>
          <cell r="M8432">
            <v>268.76</v>
          </cell>
        </row>
        <row r="8433">
          <cell r="D8433" t="str">
            <v>MARACANAÚ</v>
          </cell>
          <cell r="E8433">
            <v>44469</v>
          </cell>
          <cell r="J8433">
            <v>115.72</v>
          </cell>
          <cell r="K8433">
            <v>53.96</v>
          </cell>
          <cell r="M8433">
            <v>299.8</v>
          </cell>
        </row>
        <row r="8434">
          <cell r="D8434" t="str">
            <v>MARACANAÚ</v>
          </cell>
          <cell r="E8434">
            <v>44469</v>
          </cell>
          <cell r="J8434">
            <v>80</v>
          </cell>
          <cell r="K8434">
            <v>32.36</v>
          </cell>
          <cell r="M8434">
            <v>179.8</v>
          </cell>
        </row>
        <row r="8435">
          <cell r="D8435" t="str">
            <v>MARACANAÚ</v>
          </cell>
          <cell r="E8435">
            <v>44469</v>
          </cell>
          <cell r="J8435">
            <v>92.92</v>
          </cell>
          <cell r="K8435">
            <v>32.36</v>
          </cell>
          <cell r="M8435">
            <v>179.8</v>
          </cell>
        </row>
        <row r="8436">
          <cell r="D8436" t="str">
            <v>MARACANAÚ</v>
          </cell>
          <cell r="E8436">
            <v>44469</v>
          </cell>
          <cell r="J8436">
            <v>149.69999999999999</v>
          </cell>
          <cell r="K8436">
            <v>48.54</v>
          </cell>
          <cell r="M8436">
            <v>269.70000000000005</v>
          </cell>
        </row>
        <row r="8437">
          <cell r="D8437" t="str">
            <v>MARACANAÚ</v>
          </cell>
          <cell r="E8437">
            <v>44469</v>
          </cell>
          <cell r="J8437">
            <v>264.5</v>
          </cell>
          <cell r="K8437">
            <v>80.91</v>
          </cell>
          <cell r="M8437">
            <v>449.5</v>
          </cell>
        </row>
        <row r="8438">
          <cell r="D8438" t="str">
            <v>MARACANAÚ</v>
          </cell>
          <cell r="E8438">
            <v>44469</v>
          </cell>
          <cell r="J8438">
            <v>264.5</v>
          </cell>
          <cell r="K8438">
            <v>76.180000000000007</v>
          </cell>
          <cell r="M8438">
            <v>416.45000000000005</v>
          </cell>
        </row>
        <row r="8439">
          <cell r="D8439" t="str">
            <v>MARACANAÚ</v>
          </cell>
          <cell r="E8439">
            <v>44469</v>
          </cell>
          <cell r="J8439">
            <v>40.76</v>
          </cell>
          <cell r="K8439">
            <v>17.98</v>
          </cell>
          <cell r="M8439">
            <v>99.9</v>
          </cell>
        </row>
        <row r="8440">
          <cell r="D8440" t="str">
            <v>MARACANAÚ</v>
          </cell>
          <cell r="E8440">
            <v>44469</v>
          </cell>
          <cell r="J8440">
            <v>113.8</v>
          </cell>
          <cell r="K8440">
            <v>32.36</v>
          </cell>
          <cell r="M8440">
            <v>179.8</v>
          </cell>
        </row>
        <row r="8441">
          <cell r="D8441" t="str">
            <v>MARACANAÚ</v>
          </cell>
          <cell r="E8441">
            <v>44469</v>
          </cell>
          <cell r="J8441">
            <v>81.5</v>
          </cell>
          <cell r="K8441">
            <v>32.36</v>
          </cell>
          <cell r="M8441">
            <v>179.8</v>
          </cell>
        </row>
        <row r="8442">
          <cell r="D8442" t="str">
            <v>MARACANAÚ</v>
          </cell>
          <cell r="E8442">
            <v>44469</v>
          </cell>
          <cell r="J8442">
            <v>49.9</v>
          </cell>
          <cell r="K8442">
            <v>19.78</v>
          </cell>
          <cell r="M8442">
            <v>109.9</v>
          </cell>
        </row>
        <row r="8443">
          <cell r="D8443" t="str">
            <v>MARACANAÚ</v>
          </cell>
          <cell r="E8443">
            <v>44469</v>
          </cell>
          <cell r="J8443">
            <v>52.9</v>
          </cell>
          <cell r="K8443">
            <v>19.78</v>
          </cell>
          <cell r="M8443">
            <v>109.9</v>
          </cell>
        </row>
        <row r="8444">
          <cell r="D8444" t="str">
            <v>MARACANAÚ</v>
          </cell>
          <cell r="E8444">
            <v>44469</v>
          </cell>
          <cell r="J8444">
            <v>34.950000000000003</v>
          </cell>
          <cell r="K8444">
            <v>12.59</v>
          </cell>
          <cell r="M8444">
            <v>69.95</v>
          </cell>
        </row>
        <row r="8445">
          <cell r="D8445" t="str">
            <v>MARACANAÚ</v>
          </cell>
          <cell r="E8445">
            <v>44469</v>
          </cell>
          <cell r="J8445">
            <v>42.9</v>
          </cell>
          <cell r="K8445">
            <v>17.98</v>
          </cell>
          <cell r="M8445">
            <v>99.9</v>
          </cell>
        </row>
        <row r="8446">
          <cell r="D8446" t="str">
            <v>MARACANAÚ</v>
          </cell>
          <cell r="E8446">
            <v>44469</v>
          </cell>
          <cell r="J8446">
            <v>12.74</v>
          </cell>
          <cell r="K8446">
            <v>7.18</v>
          </cell>
          <cell r="M8446">
            <v>39.9</v>
          </cell>
        </row>
        <row r="8447">
          <cell r="D8447" t="str">
            <v>MARACANAÚ</v>
          </cell>
          <cell r="E8447">
            <v>44469</v>
          </cell>
          <cell r="J8447">
            <v>307.55</v>
          </cell>
          <cell r="K8447">
            <v>109.62</v>
          </cell>
          <cell r="M8447">
            <v>598.95000000000005</v>
          </cell>
        </row>
        <row r="8448">
          <cell r="D8448" t="str">
            <v>MARACANAÚ</v>
          </cell>
          <cell r="E8448">
            <v>44469</v>
          </cell>
          <cell r="J8448">
            <v>21.34</v>
          </cell>
          <cell r="K8448">
            <v>17.98</v>
          </cell>
          <cell r="M8448">
            <v>99.9</v>
          </cell>
        </row>
        <row r="8449">
          <cell r="D8449" t="str">
            <v>MARACANAÚ</v>
          </cell>
          <cell r="E8449">
            <v>44469</v>
          </cell>
          <cell r="J8449">
            <v>25</v>
          </cell>
          <cell r="K8449">
            <v>10.78</v>
          </cell>
          <cell r="M8449">
            <v>59.9</v>
          </cell>
        </row>
        <row r="8450">
          <cell r="D8450" t="str">
            <v>MARACANAÚ</v>
          </cell>
          <cell r="E8450">
            <v>44469</v>
          </cell>
          <cell r="J8450">
            <v>26</v>
          </cell>
          <cell r="K8450">
            <v>10.78</v>
          </cell>
          <cell r="M8450">
            <v>59.9</v>
          </cell>
        </row>
        <row r="8451">
          <cell r="D8451" t="str">
            <v>MARACANAÚ</v>
          </cell>
          <cell r="E8451">
            <v>44469</v>
          </cell>
          <cell r="J8451">
            <v>16</v>
          </cell>
          <cell r="K8451">
            <v>6.08</v>
          </cell>
          <cell r="M8451">
            <v>33.659999999999997</v>
          </cell>
        </row>
        <row r="8452">
          <cell r="D8452" t="str">
            <v>MARACANAÚ</v>
          </cell>
          <cell r="E8452">
            <v>44469</v>
          </cell>
          <cell r="J8452">
            <v>29.9</v>
          </cell>
          <cell r="K8452">
            <v>11.07</v>
          </cell>
          <cell r="M8452">
            <v>61.51</v>
          </cell>
        </row>
        <row r="8453">
          <cell r="D8453" t="str">
            <v>MARACANAÚ</v>
          </cell>
          <cell r="E8453">
            <v>44469</v>
          </cell>
          <cell r="J8453">
            <v>22</v>
          </cell>
          <cell r="K8453">
            <v>10.78</v>
          </cell>
          <cell r="M8453">
            <v>59.9</v>
          </cell>
        </row>
        <row r="8454">
          <cell r="D8454" t="str">
            <v>MARACANAÚ</v>
          </cell>
          <cell r="E8454">
            <v>44469</v>
          </cell>
          <cell r="J8454">
            <v>49.9</v>
          </cell>
          <cell r="K8454">
            <v>12.75</v>
          </cell>
          <cell r="M8454">
            <v>65.73</v>
          </cell>
        </row>
        <row r="8455">
          <cell r="D8455" t="str">
            <v>MARACANAÚ</v>
          </cell>
          <cell r="E8455">
            <v>44469</v>
          </cell>
          <cell r="J8455">
            <v>64.900000000000006</v>
          </cell>
          <cell r="K8455">
            <v>19.78</v>
          </cell>
          <cell r="M8455">
            <v>109.9</v>
          </cell>
        </row>
        <row r="8456">
          <cell r="D8456" t="str">
            <v>MARACANAÚ</v>
          </cell>
          <cell r="E8456">
            <v>44469</v>
          </cell>
          <cell r="J8456">
            <v>44.9</v>
          </cell>
          <cell r="K8456">
            <v>14.29</v>
          </cell>
          <cell r="M8456">
            <v>74.12</v>
          </cell>
        </row>
        <row r="8457">
          <cell r="D8457" t="str">
            <v>MARACANAÚ</v>
          </cell>
          <cell r="E8457">
            <v>44469</v>
          </cell>
          <cell r="J8457">
            <v>35</v>
          </cell>
          <cell r="K8457">
            <v>12.86</v>
          </cell>
          <cell r="M8457">
            <v>66.7</v>
          </cell>
        </row>
        <row r="8458">
          <cell r="D8458" t="str">
            <v>MARACANAÚ</v>
          </cell>
          <cell r="E8458">
            <v>44469</v>
          </cell>
          <cell r="J8458">
            <v>39.9</v>
          </cell>
          <cell r="K8458">
            <v>17.98</v>
          </cell>
          <cell r="M8458">
            <v>99.9</v>
          </cell>
        </row>
        <row r="8459">
          <cell r="D8459" t="str">
            <v>MARACANAÚ</v>
          </cell>
          <cell r="E8459">
            <v>44469</v>
          </cell>
          <cell r="J8459">
            <v>159.6</v>
          </cell>
          <cell r="K8459">
            <v>60.8</v>
          </cell>
          <cell r="M8459">
            <v>332.56</v>
          </cell>
        </row>
        <row r="8460">
          <cell r="D8460" t="str">
            <v>MARACANAÚ</v>
          </cell>
          <cell r="E8460">
            <v>44469</v>
          </cell>
          <cell r="J8460">
            <v>24.9</v>
          </cell>
          <cell r="K8460">
            <v>10.78</v>
          </cell>
          <cell r="M8460">
            <v>59.9</v>
          </cell>
        </row>
        <row r="8461">
          <cell r="D8461" t="str">
            <v>MARACANAÚ</v>
          </cell>
          <cell r="E8461">
            <v>44469</v>
          </cell>
          <cell r="J8461">
            <v>44.9</v>
          </cell>
          <cell r="K8461">
            <v>17.98</v>
          </cell>
          <cell r="M8461">
            <v>99.9</v>
          </cell>
        </row>
        <row r="8462">
          <cell r="D8462" t="str">
            <v>MARACANAÚ</v>
          </cell>
          <cell r="E8462">
            <v>44469</v>
          </cell>
          <cell r="J8462">
            <v>44.9</v>
          </cell>
          <cell r="K8462">
            <v>17.98</v>
          </cell>
          <cell r="M8462">
            <v>99.9</v>
          </cell>
        </row>
        <row r="8463">
          <cell r="D8463" t="str">
            <v>MARACANAÚ</v>
          </cell>
          <cell r="E8463">
            <v>44469</v>
          </cell>
          <cell r="J8463">
            <v>19.399999999999999</v>
          </cell>
          <cell r="K8463">
            <v>8.98</v>
          </cell>
          <cell r="M8463">
            <v>49.9</v>
          </cell>
        </row>
        <row r="8464">
          <cell r="D8464" t="str">
            <v>MARACANAÚ</v>
          </cell>
          <cell r="E8464">
            <v>44469</v>
          </cell>
          <cell r="J8464">
            <v>19.399999999999999</v>
          </cell>
          <cell r="K8464">
            <v>8.98</v>
          </cell>
          <cell r="M8464">
            <v>49.9</v>
          </cell>
        </row>
        <row r="8465">
          <cell r="D8465" t="str">
            <v>MARACANAÚ</v>
          </cell>
          <cell r="E8465">
            <v>44469</v>
          </cell>
          <cell r="J8465">
            <v>16.829999999999998</v>
          </cell>
          <cell r="K8465">
            <v>7.72</v>
          </cell>
          <cell r="M8465">
            <v>42.9</v>
          </cell>
        </row>
        <row r="8466">
          <cell r="D8466" t="str">
            <v>MARACANAÚ</v>
          </cell>
          <cell r="E8466">
            <v>44469</v>
          </cell>
          <cell r="J8466">
            <v>23.41</v>
          </cell>
          <cell r="K8466">
            <v>8.4499999999999993</v>
          </cell>
          <cell r="M8466">
            <v>46.45</v>
          </cell>
        </row>
        <row r="8467">
          <cell r="D8467" t="str">
            <v>MARACANAÚ</v>
          </cell>
          <cell r="E8467">
            <v>44469</v>
          </cell>
          <cell r="J8467">
            <v>16.829999999999998</v>
          </cell>
          <cell r="K8467">
            <v>7.72</v>
          </cell>
          <cell r="M8467">
            <v>42.9</v>
          </cell>
        </row>
        <row r="8468">
          <cell r="D8468" t="str">
            <v>MARACANAÚ</v>
          </cell>
          <cell r="E8468">
            <v>44469</v>
          </cell>
          <cell r="J8468">
            <v>26.23</v>
          </cell>
          <cell r="K8468">
            <v>11.86</v>
          </cell>
          <cell r="M8468">
            <v>65.900000000000006</v>
          </cell>
        </row>
        <row r="8469">
          <cell r="D8469" t="str">
            <v>MARACANAÚ</v>
          </cell>
          <cell r="E8469">
            <v>44469</v>
          </cell>
          <cell r="J8469">
            <v>21.53</v>
          </cell>
          <cell r="K8469">
            <v>7.66</v>
          </cell>
          <cell r="M8469">
            <v>38.93</v>
          </cell>
        </row>
        <row r="8470">
          <cell r="D8470" t="str">
            <v>MARACANAÚ</v>
          </cell>
          <cell r="E8470">
            <v>44469</v>
          </cell>
          <cell r="J8470">
            <v>21.53</v>
          </cell>
          <cell r="K8470">
            <v>9.8800000000000008</v>
          </cell>
          <cell r="M8470">
            <v>54.9</v>
          </cell>
        </row>
        <row r="8471">
          <cell r="D8471" t="str">
            <v>MARACANAÚ</v>
          </cell>
          <cell r="E8471">
            <v>44469</v>
          </cell>
          <cell r="J8471">
            <v>39.599999999999994</v>
          </cell>
          <cell r="K8471">
            <v>18.899999999999999</v>
          </cell>
          <cell r="M8471">
            <v>105</v>
          </cell>
        </row>
        <row r="8472">
          <cell r="D8472" t="str">
            <v>MARACANAÚ</v>
          </cell>
          <cell r="E8472">
            <v>44469</v>
          </cell>
          <cell r="J8472">
            <v>26.97</v>
          </cell>
          <cell r="K8472">
            <v>12.36</v>
          </cell>
          <cell r="M8472">
            <v>68.699999999999989</v>
          </cell>
        </row>
        <row r="8473">
          <cell r="D8473" t="str">
            <v>MARACANAÚ</v>
          </cell>
          <cell r="E8473">
            <v>44469</v>
          </cell>
          <cell r="J8473">
            <v>8.6999999999999993</v>
          </cell>
          <cell r="K8473">
            <v>4.18</v>
          </cell>
          <cell r="M8473">
            <v>21.27</v>
          </cell>
        </row>
        <row r="8474">
          <cell r="D8474" t="str">
            <v>MARACANAÚ</v>
          </cell>
          <cell r="E8474">
            <v>44469</v>
          </cell>
          <cell r="J8474">
            <v>17.399999999999999</v>
          </cell>
          <cell r="K8474">
            <v>10.8</v>
          </cell>
          <cell r="M8474">
            <v>59.98</v>
          </cell>
        </row>
        <row r="8475">
          <cell r="D8475" t="str">
            <v>MARACANAÚ</v>
          </cell>
          <cell r="E8475">
            <v>44469</v>
          </cell>
          <cell r="J8475">
            <v>15</v>
          </cell>
          <cell r="K8475">
            <v>6.32</v>
          </cell>
          <cell r="M8475">
            <v>35.11</v>
          </cell>
        </row>
        <row r="8476">
          <cell r="D8476" t="str">
            <v>MARACANAÚ</v>
          </cell>
          <cell r="E8476">
            <v>44469</v>
          </cell>
          <cell r="J8476">
            <v>29</v>
          </cell>
          <cell r="K8476">
            <v>12.58</v>
          </cell>
          <cell r="M8476">
            <v>69.900000000000006</v>
          </cell>
        </row>
        <row r="8477">
          <cell r="D8477" t="str">
            <v>MARACANAÚ</v>
          </cell>
          <cell r="E8477">
            <v>44469</v>
          </cell>
          <cell r="J8477">
            <v>26.9</v>
          </cell>
          <cell r="K8477">
            <v>10.78</v>
          </cell>
          <cell r="M8477">
            <v>59.9</v>
          </cell>
        </row>
        <row r="8478">
          <cell r="D8478" t="str">
            <v>MARACANAÚ</v>
          </cell>
          <cell r="E8478">
            <v>44469</v>
          </cell>
          <cell r="J8478">
            <v>29.9</v>
          </cell>
          <cell r="K8478">
            <v>14.38</v>
          </cell>
          <cell r="M8478">
            <v>79.900000000000006</v>
          </cell>
        </row>
        <row r="8479">
          <cell r="D8479" t="str">
            <v>MARACANAÚ</v>
          </cell>
          <cell r="E8479">
            <v>44469</v>
          </cell>
          <cell r="J8479">
            <v>47</v>
          </cell>
          <cell r="K8479">
            <v>19.3</v>
          </cell>
          <cell r="M8479">
            <v>103.9</v>
          </cell>
        </row>
        <row r="8480">
          <cell r="D8480" t="str">
            <v>MARACANAÚ</v>
          </cell>
          <cell r="E8480">
            <v>44469</v>
          </cell>
          <cell r="J8480">
            <v>58</v>
          </cell>
          <cell r="K8480">
            <v>25.16</v>
          </cell>
          <cell r="M8480">
            <v>139.80000000000001</v>
          </cell>
        </row>
        <row r="8481">
          <cell r="D8481" t="str">
            <v>MARACANAÚ</v>
          </cell>
          <cell r="E8481">
            <v>44469</v>
          </cell>
          <cell r="J8481">
            <v>30</v>
          </cell>
          <cell r="K8481">
            <v>11.09</v>
          </cell>
          <cell r="M8481">
            <v>61.6</v>
          </cell>
        </row>
        <row r="8482">
          <cell r="D8482" t="str">
            <v>MARACANAÚ</v>
          </cell>
          <cell r="E8482">
            <v>44469</v>
          </cell>
          <cell r="J8482">
            <v>60</v>
          </cell>
          <cell r="K8482">
            <v>20.58</v>
          </cell>
          <cell r="M8482">
            <v>114.31</v>
          </cell>
        </row>
        <row r="8483">
          <cell r="D8483" t="str">
            <v>MARACANAÚ</v>
          </cell>
          <cell r="E8483">
            <v>44469</v>
          </cell>
          <cell r="J8483">
            <v>21.9</v>
          </cell>
          <cell r="K8483">
            <v>9.6999999999999993</v>
          </cell>
          <cell r="M8483">
            <v>53.91</v>
          </cell>
        </row>
        <row r="8484">
          <cell r="D8484" t="str">
            <v>MARACANAÚ</v>
          </cell>
          <cell r="E8484">
            <v>44469</v>
          </cell>
          <cell r="J8484">
            <v>20</v>
          </cell>
          <cell r="K8484">
            <v>8.98</v>
          </cell>
          <cell r="M8484">
            <v>49.9</v>
          </cell>
        </row>
        <row r="8485">
          <cell r="D8485" t="str">
            <v>MARACANAÚ</v>
          </cell>
          <cell r="E8485">
            <v>44469</v>
          </cell>
          <cell r="J8485">
            <v>6.75</v>
          </cell>
          <cell r="K8485">
            <v>3.58</v>
          </cell>
          <cell r="M8485">
            <v>19.899999999999999</v>
          </cell>
        </row>
        <row r="8486">
          <cell r="D8486" t="str">
            <v>MARACANAÚ</v>
          </cell>
          <cell r="E8486">
            <v>44469</v>
          </cell>
          <cell r="J8486">
            <v>9</v>
          </cell>
          <cell r="K8486">
            <v>5.38</v>
          </cell>
          <cell r="M8486">
            <v>29.9</v>
          </cell>
        </row>
        <row r="8487">
          <cell r="D8487" t="str">
            <v>MARACANAÚ</v>
          </cell>
          <cell r="E8487">
            <v>44469</v>
          </cell>
          <cell r="J8487">
            <v>9.9</v>
          </cell>
          <cell r="K8487">
            <v>3.15</v>
          </cell>
          <cell r="M8487">
            <v>17.510000000000002</v>
          </cell>
        </row>
        <row r="8488">
          <cell r="D8488" t="str">
            <v>MARACANAÚ</v>
          </cell>
          <cell r="E8488">
            <v>44469</v>
          </cell>
          <cell r="J8488">
            <v>8</v>
          </cell>
          <cell r="K8488">
            <v>3.58</v>
          </cell>
          <cell r="M8488">
            <v>19.899999999999999</v>
          </cell>
        </row>
        <row r="8489">
          <cell r="D8489" t="str">
            <v>MARACANAÚ</v>
          </cell>
          <cell r="E8489">
            <v>44469</v>
          </cell>
          <cell r="J8489">
            <v>7.5</v>
          </cell>
          <cell r="K8489">
            <v>3.58</v>
          </cell>
          <cell r="M8489">
            <v>19.899999999999999</v>
          </cell>
        </row>
        <row r="8490">
          <cell r="D8490" t="str">
            <v>MARACANAÚ</v>
          </cell>
          <cell r="E8490">
            <v>44469</v>
          </cell>
          <cell r="J8490">
            <v>7.5</v>
          </cell>
          <cell r="K8490">
            <v>3.22</v>
          </cell>
          <cell r="M8490">
            <v>17.91</v>
          </cell>
        </row>
        <row r="8491">
          <cell r="D8491" t="str">
            <v>MARACANAÚ</v>
          </cell>
          <cell r="E8491">
            <v>44469</v>
          </cell>
          <cell r="J8491">
            <v>8</v>
          </cell>
          <cell r="K8491">
            <v>3.22</v>
          </cell>
          <cell r="M8491">
            <v>17.91</v>
          </cell>
        </row>
        <row r="8492">
          <cell r="D8492" t="str">
            <v>MARACANAÚ</v>
          </cell>
          <cell r="E8492">
            <v>44469</v>
          </cell>
          <cell r="J8492">
            <v>8</v>
          </cell>
          <cell r="K8492">
            <v>3.22</v>
          </cell>
          <cell r="M8492">
            <v>17.91</v>
          </cell>
        </row>
        <row r="8493">
          <cell r="D8493" t="str">
            <v>MARACANAÚ</v>
          </cell>
          <cell r="E8493">
            <v>44469</v>
          </cell>
          <cell r="J8493">
            <v>16.399999999999999</v>
          </cell>
          <cell r="K8493">
            <v>7.18</v>
          </cell>
          <cell r="M8493">
            <v>39.9</v>
          </cell>
        </row>
        <row r="8494">
          <cell r="D8494" t="str">
            <v>MARACANAÚ</v>
          </cell>
          <cell r="E8494">
            <v>44469</v>
          </cell>
          <cell r="J8494">
            <v>16</v>
          </cell>
          <cell r="K8494">
            <v>7.16</v>
          </cell>
          <cell r="M8494">
            <v>39.799999999999997</v>
          </cell>
        </row>
        <row r="8495">
          <cell r="D8495" t="str">
            <v>MARACANAÚ</v>
          </cell>
          <cell r="E8495">
            <v>44469</v>
          </cell>
          <cell r="J8495">
            <v>27.58</v>
          </cell>
          <cell r="K8495">
            <v>12.56</v>
          </cell>
          <cell r="M8495">
            <v>69.8</v>
          </cell>
        </row>
        <row r="8496">
          <cell r="D8496" t="str">
            <v>MARACANAÚ</v>
          </cell>
          <cell r="E8496">
            <v>44469</v>
          </cell>
          <cell r="J8496">
            <v>27.58</v>
          </cell>
          <cell r="K8496">
            <v>14.36</v>
          </cell>
          <cell r="M8496">
            <v>79.8</v>
          </cell>
        </row>
        <row r="8497">
          <cell r="D8497" t="str">
            <v>MARACANAÚ</v>
          </cell>
          <cell r="E8497">
            <v>44469</v>
          </cell>
          <cell r="J8497">
            <v>28.5</v>
          </cell>
          <cell r="K8497">
            <v>9.1599000000000004</v>
          </cell>
          <cell r="M8497">
            <v>49.83</v>
          </cell>
        </row>
        <row r="8498">
          <cell r="D8498" t="str">
            <v>MARACANAÚ</v>
          </cell>
          <cell r="E8498">
            <v>44469</v>
          </cell>
          <cell r="J8498">
            <v>49</v>
          </cell>
          <cell r="K8498">
            <v>23.079699999999999</v>
          </cell>
          <cell r="M8498">
            <v>127.19000000000001</v>
          </cell>
        </row>
        <row r="8499">
          <cell r="D8499" t="str">
            <v>MARACANAÚ</v>
          </cell>
          <cell r="E8499">
            <v>44469</v>
          </cell>
          <cell r="J8499">
            <v>47</v>
          </cell>
          <cell r="K8499">
            <v>20.190000000000001</v>
          </cell>
          <cell r="M8499">
            <v>111.89999999999999</v>
          </cell>
        </row>
        <row r="8500">
          <cell r="D8500" t="str">
            <v>MARACANAÚ</v>
          </cell>
          <cell r="E8500">
            <v>44469</v>
          </cell>
          <cell r="J8500">
            <v>12.99</v>
          </cell>
          <cell r="K8500">
            <v>7.18</v>
          </cell>
          <cell r="M8500">
            <v>39.9</v>
          </cell>
        </row>
        <row r="8501">
          <cell r="D8501" t="str">
            <v>MARACANAÚ</v>
          </cell>
          <cell r="E8501">
            <v>44469</v>
          </cell>
          <cell r="J8501">
            <v>38.72</v>
          </cell>
          <cell r="K8501">
            <v>17.96</v>
          </cell>
          <cell r="M8501">
            <v>99.8</v>
          </cell>
        </row>
        <row r="8502">
          <cell r="D8502" t="str">
            <v>MARACANAÚ</v>
          </cell>
          <cell r="E8502">
            <v>44469</v>
          </cell>
          <cell r="J8502">
            <v>5.5</v>
          </cell>
          <cell r="K8502">
            <v>2.68</v>
          </cell>
          <cell r="M8502">
            <v>14.9</v>
          </cell>
        </row>
        <row r="8503">
          <cell r="D8503" t="str">
            <v>MARACANAÚ</v>
          </cell>
          <cell r="E8503">
            <v>44469</v>
          </cell>
          <cell r="J8503">
            <v>139.80000000000001</v>
          </cell>
          <cell r="K8503">
            <v>46.76</v>
          </cell>
          <cell r="M8503">
            <v>259.8</v>
          </cell>
        </row>
        <row r="8504">
          <cell r="D8504" t="str">
            <v>MARACANAÚ</v>
          </cell>
          <cell r="E8504">
            <v>44469</v>
          </cell>
          <cell r="J8504">
            <v>237</v>
          </cell>
          <cell r="K8504">
            <v>53.94</v>
          </cell>
          <cell r="M8504">
            <v>299.70000000000005</v>
          </cell>
        </row>
        <row r="8505">
          <cell r="D8505" t="str">
            <v>MARACANAÚ</v>
          </cell>
          <cell r="E8505">
            <v>44469</v>
          </cell>
          <cell r="J8505">
            <v>31.26</v>
          </cell>
          <cell r="K8505">
            <v>15.07</v>
          </cell>
          <cell r="M8505">
            <v>80.56</v>
          </cell>
        </row>
        <row r="8506">
          <cell r="D8506" t="str">
            <v>MARACANAÚ</v>
          </cell>
          <cell r="E8506">
            <v>44469</v>
          </cell>
          <cell r="J8506">
            <v>9.68</v>
          </cell>
          <cell r="K8506">
            <v>4.5</v>
          </cell>
          <cell r="M8506">
            <v>25</v>
          </cell>
        </row>
        <row r="8507">
          <cell r="D8507" t="str">
            <v>MARACANAÚ</v>
          </cell>
          <cell r="E8507">
            <v>44469</v>
          </cell>
          <cell r="J8507">
            <v>7.26</v>
          </cell>
          <cell r="K8507">
            <v>4.5</v>
          </cell>
          <cell r="M8507">
            <v>25</v>
          </cell>
        </row>
        <row r="8508">
          <cell r="D8508" t="str">
            <v>MARACANAÚ</v>
          </cell>
          <cell r="E8508">
            <v>44469</v>
          </cell>
          <cell r="J8508">
            <v>14.3</v>
          </cell>
          <cell r="K8508">
            <v>5.38</v>
          </cell>
          <cell r="M8508">
            <v>29.9</v>
          </cell>
        </row>
        <row r="8509">
          <cell r="D8509" t="str">
            <v>MARACANAÚ</v>
          </cell>
          <cell r="E8509">
            <v>44469</v>
          </cell>
          <cell r="J8509">
            <v>7.27</v>
          </cell>
          <cell r="K8509">
            <v>4.5</v>
          </cell>
          <cell r="M8509">
            <v>25</v>
          </cell>
        </row>
        <row r="8510">
          <cell r="D8510" t="str">
            <v>MARACANAÚ</v>
          </cell>
          <cell r="E8510">
            <v>44469</v>
          </cell>
          <cell r="J8510">
            <v>21.78</v>
          </cell>
          <cell r="K8510">
            <v>8.4600000000000009</v>
          </cell>
          <cell r="M8510">
            <v>47</v>
          </cell>
        </row>
        <row r="8511">
          <cell r="D8511" t="str">
            <v>MARACANAÚ</v>
          </cell>
          <cell r="E8511">
            <v>44469</v>
          </cell>
          <cell r="J8511">
            <v>38.909999999999997</v>
          </cell>
          <cell r="K8511">
            <v>14.38</v>
          </cell>
          <cell r="M8511">
            <v>79.900000000000006</v>
          </cell>
        </row>
        <row r="8512">
          <cell r="D8512" t="str">
            <v>MARACANAÚ</v>
          </cell>
          <cell r="E8512">
            <v>44469</v>
          </cell>
          <cell r="J8512">
            <v>55.44</v>
          </cell>
          <cell r="K8512">
            <v>27.04</v>
          </cell>
          <cell r="M8512">
            <v>150.22</v>
          </cell>
        </row>
        <row r="8513">
          <cell r="D8513" t="str">
            <v>MARACANAÚ</v>
          </cell>
          <cell r="E8513">
            <v>44469</v>
          </cell>
          <cell r="J8513">
            <v>5</v>
          </cell>
          <cell r="K8513">
            <v>2.7</v>
          </cell>
          <cell r="M8513">
            <v>15</v>
          </cell>
        </row>
        <row r="8514">
          <cell r="D8514" t="str">
            <v>MARACANAÚ</v>
          </cell>
          <cell r="E8514">
            <v>44469</v>
          </cell>
          <cell r="J8514">
            <v>4.8</v>
          </cell>
          <cell r="K8514">
            <v>2.7</v>
          </cell>
          <cell r="M8514">
            <v>15</v>
          </cell>
        </row>
        <row r="8515">
          <cell r="D8515" t="str">
            <v>MARACANAÚ</v>
          </cell>
          <cell r="E8515">
            <v>44469</v>
          </cell>
          <cell r="J8515">
            <v>4.8</v>
          </cell>
          <cell r="K8515">
            <v>2.7</v>
          </cell>
          <cell r="M8515">
            <v>15</v>
          </cell>
        </row>
        <row r="8516">
          <cell r="D8516" t="str">
            <v>MARACANAÚ</v>
          </cell>
          <cell r="E8516">
            <v>44469</v>
          </cell>
          <cell r="J8516">
            <v>4.8</v>
          </cell>
          <cell r="K8516">
            <v>2.7</v>
          </cell>
          <cell r="M8516">
            <v>15</v>
          </cell>
        </row>
        <row r="8517">
          <cell r="D8517" t="str">
            <v>MARACANAÚ</v>
          </cell>
          <cell r="E8517">
            <v>44469</v>
          </cell>
          <cell r="J8517">
            <v>9.6</v>
          </cell>
          <cell r="K8517">
            <v>5.4</v>
          </cell>
          <cell r="M8517">
            <v>30</v>
          </cell>
        </row>
        <row r="8518">
          <cell r="D8518" t="str">
            <v>MARACANAÚ</v>
          </cell>
          <cell r="E8518">
            <v>44469</v>
          </cell>
          <cell r="J8518">
            <v>9.6</v>
          </cell>
          <cell r="K8518">
            <v>5.13</v>
          </cell>
          <cell r="M8518">
            <v>28.5</v>
          </cell>
        </row>
        <row r="8519">
          <cell r="D8519" t="str">
            <v>MARACANAÚ</v>
          </cell>
          <cell r="E8519">
            <v>44469</v>
          </cell>
          <cell r="J8519">
            <v>40.5</v>
          </cell>
          <cell r="K8519">
            <v>24.3</v>
          </cell>
          <cell r="M8519">
            <v>135</v>
          </cell>
        </row>
        <row r="8520">
          <cell r="D8520" t="str">
            <v>MARACANAÚ</v>
          </cell>
          <cell r="E8520">
            <v>44469</v>
          </cell>
          <cell r="J8520">
            <v>45</v>
          </cell>
          <cell r="K8520">
            <v>24.3</v>
          </cell>
          <cell r="M8520">
            <v>135</v>
          </cell>
        </row>
        <row r="8521">
          <cell r="D8521" t="str">
            <v>MARACANAÚ</v>
          </cell>
          <cell r="E8521">
            <v>44469</v>
          </cell>
          <cell r="J8521">
            <v>215.70000000000002</v>
          </cell>
          <cell r="K8521">
            <v>93.260099999999994</v>
          </cell>
          <cell r="M8521">
            <v>518.09999999999991</v>
          </cell>
        </row>
        <row r="8522">
          <cell r="D8522" t="str">
            <v>MARACANAÚ</v>
          </cell>
          <cell r="E8522">
            <v>44469</v>
          </cell>
          <cell r="J8522">
            <v>287.60000000000002</v>
          </cell>
          <cell r="K8522">
            <v>119.17</v>
          </cell>
          <cell r="M8522">
            <v>662.04</v>
          </cell>
        </row>
        <row r="8523">
          <cell r="D8523" t="str">
            <v>GRAND SHOPPING</v>
          </cell>
          <cell r="E8523">
            <v>44469</v>
          </cell>
          <cell r="J8523">
            <v>-66</v>
          </cell>
          <cell r="K8523">
            <v>0</v>
          </cell>
          <cell r="M8523">
            <v>-189.9</v>
          </cell>
        </row>
        <row r="8524">
          <cell r="D8524" t="str">
            <v>GRAND SHOPPING</v>
          </cell>
          <cell r="E8524">
            <v>44469</v>
          </cell>
          <cell r="J8524">
            <v>0</v>
          </cell>
          <cell r="K8524">
            <v>0</v>
          </cell>
          <cell r="M8524">
            <v>0</v>
          </cell>
        </row>
        <row r="8525">
          <cell r="D8525" t="str">
            <v>GRAND SHOPPING</v>
          </cell>
          <cell r="E8525">
            <v>44469</v>
          </cell>
          <cell r="J8525">
            <v>0</v>
          </cell>
          <cell r="K8525">
            <v>0</v>
          </cell>
          <cell r="M8525">
            <v>0</v>
          </cell>
        </row>
        <row r="8526">
          <cell r="D8526" t="str">
            <v>GRAND SHOPPING</v>
          </cell>
          <cell r="E8526">
            <v>44469</v>
          </cell>
          <cell r="J8526">
            <v>0</v>
          </cell>
          <cell r="K8526">
            <v>0</v>
          </cell>
          <cell r="M8526">
            <v>0</v>
          </cell>
        </row>
        <row r="8527">
          <cell r="D8527" t="str">
            <v>GRAND SHOPPING</v>
          </cell>
          <cell r="E8527">
            <v>44469</v>
          </cell>
          <cell r="J8527">
            <v>52.9</v>
          </cell>
          <cell r="K8527">
            <v>16.18</v>
          </cell>
          <cell r="M8527">
            <v>89.9</v>
          </cell>
        </row>
        <row r="8528">
          <cell r="D8528" t="str">
            <v>GRAND SHOPPING</v>
          </cell>
          <cell r="E8528">
            <v>44469</v>
          </cell>
          <cell r="J8528">
            <v>38.9</v>
          </cell>
          <cell r="K8528">
            <v>17.98</v>
          </cell>
          <cell r="M8528">
            <v>99.9</v>
          </cell>
        </row>
        <row r="8529">
          <cell r="D8529" t="str">
            <v>GRAND SHOPPING</v>
          </cell>
          <cell r="E8529">
            <v>44469</v>
          </cell>
          <cell r="J8529">
            <v>53.9</v>
          </cell>
          <cell r="K8529">
            <v>23.61</v>
          </cell>
          <cell r="M8529">
            <v>130.57</v>
          </cell>
        </row>
        <row r="8530">
          <cell r="D8530" t="str">
            <v>GRAND SHOPPING</v>
          </cell>
          <cell r="E8530">
            <v>44469</v>
          </cell>
          <cell r="J8530">
            <v>86.9</v>
          </cell>
          <cell r="K8530">
            <v>22.5</v>
          </cell>
          <cell r="M8530">
            <v>125</v>
          </cell>
        </row>
        <row r="8531">
          <cell r="D8531" t="str">
            <v>GRAND SHOPPING</v>
          </cell>
          <cell r="E8531">
            <v>44469</v>
          </cell>
          <cell r="J8531">
            <v>72.900000000000006</v>
          </cell>
          <cell r="K8531">
            <v>22.5</v>
          </cell>
          <cell r="M8531">
            <v>125</v>
          </cell>
        </row>
        <row r="8532">
          <cell r="D8532" t="str">
            <v>GRAND SHOPPING</v>
          </cell>
          <cell r="E8532">
            <v>44469</v>
          </cell>
          <cell r="J8532">
            <v>72.900000000000006</v>
          </cell>
          <cell r="K8532">
            <v>22.5</v>
          </cell>
          <cell r="M8532">
            <v>125</v>
          </cell>
        </row>
        <row r="8533">
          <cell r="D8533" t="str">
            <v>GRAND SHOPPING</v>
          </cell>
          <cell r="E8533">
            <v>44469</v>
          </cell>
          <cell r="J8533">
            <v>75</v>
          </cell>
          <cell r="K8533">
            <v>44.98</v>
          </cell>
          <cell r="M8533">
            <v>249.9</v>
          </cell>
        </row>
        <row r="8534">
          <cell r="D8534" t="str">
            <v>GRAND SHOPPING</v>
          </cell>
          <cell r="E8534">
            <v>44469</v>
          </cell>
          <cell r="J8534">
            <v>86.9</v>
          </cell>
          <cell r="K8534">
            <v>17.98</v>
          </cell>
          <cell r="M8534">
            <v>99.9</v>
          </cell>
        </row>
        <row r="8535">
          <cell r="D8535" t="str">
            <v>GRAND SHOPPING</v>
          </cell>
          <cell r="E8535">
            <v>44469</v>
          </cell>
          <cell r="J8535">
            <v>74.900000000000006</v>
          </cell>
          <cell r="K8535">
            <v>89.96</v>
          </cell>
          <cell r="M8535">
            <v>249.9</v>
          </cell>
        </row>
        <row r="8536">
          <cell r="D8536" t="str">
            <v>GRAND SHOPPING</v>
          </cell>
          <cell r="E8536">
            <v>44469</v>
          </cell>
          <cell r="J8536">
            <v>59.9</v>
          </cell>
          <cell r="K8536">
            <v>32.380000000000003</v>
          </cell>
          <cell r="M8536">
            <v>179.9</v>
          </cell>
        </row>
        <row r="8537">
          <cell r="D8537" t="str">
            <v>GRAND SHOPPING</v>
          </cell>
          <cell r="E8537">
            <v>44469</v>
          </cell>
          <cell r="J8537">
            <v>69</v>
          </cell>
          <cell r="K8537">
            <v>86.36</v>
          </cell>
          <cell r="M8537">
            <v>239.9</v>
          </cell>
        </row>
        <row r="8538">
          <cell r="D8538" t="str">
            <v>GRAND SHOPPING</v>
          </cell>
          <cell r="E8538">
            <v>44469</v>
          </cell>
          <cell r="J8538">
            <v>35.700000000000003</v>
          </cell>
          <cell r="K8538">
            <v>17.98</v>
          </cell>
          <cell r="M8538">
            <v>99.9</v>
          </cell>
        </row>
        <row r="8539">
          <cell r="D8539" t="str">
            <v>GRAND SHOPPING</v>
          </cell>
          <cell r="E8539">
            <v>44469</v>
          </cell>
          <cell r="J8539">
            <v>66</v>
          </cell>
          <cell r="K8539">
            <v>22.5</v>
          </cell>
          <cell r="M8539">
            <v>125</v>
          </cell>
        </row>
        <row r="8540">
          <cell r="D8540" t="str">
            <v>GRAND SHOPPING</v>
          </cell>
          <cell r="E8540">
            <v>44469</v>
          </cell>
          <cell r="J8540">
            <v>66</v>
          </cell>
          <cell r="K8540">
            <v>22.5</v>
          </cell>
          <cell r="M8540">
            <v>125</v>
          </cell>
        </row>
        <row r="8541">
          <cell r="D8541" t="str">
            <v>GRAND SHOPPING</v>
          </cell>
          <cell r="E8541">
            <v>44469</v>
          </cell>
          <cell r="J8541">
            <v>66</v>
          </cell>
          <cell r="K8541">
            <v>22.5</v>
          </cell>
          <cell r="M8541">
            <v>125</v>
          </cell>
        </row>
        <row r="8542">
          <cell r="D8542" t="str">
            <v>GRAND SHOPPING</v>
          </cell>
          <cell r="E8542">
            <v>44469</v>
          </cell>
          <cell r="J8542">
            <v>70.5</v>
          </cell>
          <cell r="K8542">
            <v>25.18</v>
          </cell>
          <cell r="M8542">
            <v>139.9</v>
          </cell>
        </row>
        <row r="8543">
          <cell r="D8543" t="str">
            <v>GRAND SHOPPING</v>
          </cell>
          <cell r="E8543">
            <v>44469</v>
          </cell>
          <cell r="J8543">
            <v>58.9</v>
          </cell>
          <cell r="K8543">
            <v>25.18</v>
          </cell>
          <cell r="M8543">
            <v>139.9</v>
          </cell>
        </row>
        <row r="8544">
          <cell r="D8544" t="str">
            <v>GRAND SHOPPING</v>
          </cell>
          <cell r="E8544">
            <v>44469</v>
          </cell>
          <cell r="J8544">
            <v>49.9</v>
          </cell>
          <cell r="K8544">
            <v>25.18</v>
          </cell>
          <cell r="M8544">
            <v>139.9</v>
          </cell>
        </row>
        <row r="8545">
          <cell r="D8545" t="str">
            <v>GRAND SHOPPING</v>
          </cell>
          <cell r="E8545">
            <v>44469</v>
          </cell>
          <cell r="J8545">
            <v>69.900000000000006</v>
          </cell>
          <cell r="K8545">
            <v>25.18</v>
          </cell>
          <cell r="M8545">
            <v>139.9</v>
          </cell>
        </row>
        <row r="8546">
          <cell r="D8546" t="str">
            <v>GRAND SHOPPING</v>
          </cell>
          <cell r="E8546">
            <v>44469</v>
          </cell>
          <cell r="J8546">
            <v>69</v>
          </cell>
          <cell r="K8546">
            <v>17.98</v>
          </cell>
          <cell r="M8546">
            <v>99.9</v>
          </cell>
        </row>
        <row r="8547">
          <cell r="D8547" t="str">
            <v>GRAND SHOPPING</v>
          </cell>
          <cell r="E8547">
            <v>44469</v>
          </cell>
          <cell r="J8547">
            <v>52.41</v>
          </cell>
          <cell r="K8547">
            <v>50.36</v>
          </cell>
          <cell r="M8547">
            <v>139.9</v>
          </cell>
        </row>
        <row r="8548">
          <cell r="D8548" t="str">
            <v>GRAND SHOPPING</v>
          </cell>
          <cell r="E8548">
            <v>44469</v>
          </cell>
          <cell r="J8548">
            <v>60</v>
          </cell>
          <cell r="K8548">
            <v>40.479999999999997</v>
          </cell>
          <cell r="M8548">
            <v>224.91</v>
          </cell>
        </row>
        <row r="8549">
          <cell r="D8549" t="str">
            <v>GRAND SHOPPING</v>
          </cell>
          <cell r="E8549">
            <v>44469</v>
          </cell>
          <cell r="J8549">
            <v>60</v>
          </cell>
          <cell r="K8549">
            <v>40.479999999999997</v>
          </cell>
          <cell r="M8549">
            <v>224.91</v>
          </cell>
        </row>
        <row r="8550">
          <cell r="D8550" t="str">
            <v>GRAND SHOPPING</v>
          </cell>
          <cell r="E8550">
            <v>44469</v>
          </cell>
          <cell r="J8550">
            <v>60</v>
          </cell>
          <cell r="K8550">
            <v>40.479999999999997</v>
          </cell>
          <cell r="M8550">
            <v>224.91</v>
          </cell>
        </row>
        <row r="8551">
          <cell r="D8551" t="str">
            <v>GRAND SHOPPING</v>
          </cell>
          <cell r="E8551">
            <v>44469</v>
          </cell>
          <cell r="J8551">
            <v>48</v>
          </cell>
          <cell r="K8551">
            <v>23.38</v>
          </cell>
          <cell r="M8551">
            <v>129.9</v>
          </cell>
        </row>
        <row r="8552">
          <cell r="D8552" t="str">
            <v>GRAND SHOPPING</v>
          </cell>
          <cell r="E8552">
            <v>44469</v>
          </cell>
          <cell r="J8552">
            <v>50</v>
          </cell>
          <cell r="K8552">
            <v>38.86</v>
          </cell>
          <cell r="M8552">
            <v>215.91</v>
          </cell>
        </row>
        <row r="8553">
          <cell r="D8553" t="str">
            <v>GRAND SHOPPING</v>
          </cell>
          <cell r="E8553">
            <v>44469</v>
          </cell>
          <cell r="J8553">
            <v>50</v>
          </cell>
          <cell r="K8553">
            <v>25.18</v>
          </cell>
          <cell r="M8553">
            <v>69.95</v>
          </cell>
        </row>
        <row r="8554">
          <cell r="D8554" t="str">
            <v>GRAND SHOPPING</v>
          </cell>
          <cell r="E8554">
            <v>44469</v>
          </cell>
          <cell r="J8554">
            <v>50</v>
          </cell>
          <cell r="K8554">
            <v>12.59</v>
          </cell>
          <cell r="M8554">
            <v>69.95</v>
          </cell>
        </row>
        <row r="8555">
          <cell r="D8555" t="str">
            <v>GRAND SHOPPING</v>
          </cell>
          <cell r="E8555">
            <v>44469</v>
          </cell>
          <cell r="J8555">
            <v>55</v>
          </cell>
          <cell r="K8555">
            <v>22.66</v>
          </cell>
          <cell r="M8555">
            <v>125.91</v>
          </cell>
        </row>
        <row r="8556">
          <cell r="D8556" t="str">
            <v>GRAND SHOPPING</v>
          </cell>
          <cell r="E8556">
            <v>44469</v>
          </cell>
          <cell r="J8556">
            <v>55</v>
          </cell>
          <cell r="K8556">
            <v>25.18</v>
          </cell>
          <cell r="M8556">
            <v>139.9</v>
          </cell>
        </row>
        <row r="8557">
          <cell r="D8557" t="str">
            <v>GRAND SHOPPING</v>
          </cell>
          <cell r="E8557">
            <v>44469</v>
          </cell>
          <cell r="J8557">
            <v>55</v>
          </cell>
          <cell r="K8557">
            <v>25.18</v>
          </cell>
          <cell r="M8557">
            <v>139.9</v>
          </cell>
        </row>
        <row r="8558">
          <cell r="D8558" t="str">
            <v>GRAND SHOPPING</v>
          </cell>
          <cell r="E8558">
            <v>44469</v>
          </cell>
          <cell r="J8558">
            <v>100.52</v>
          </cell>
          <cell r="K8558">
            <v>30.14</v>
          </cell>
          <cell r="M8558">
            <v>165.5</v>
          </cell>
        </row>
        <row r="8559">
          <cell r="D8559" t="str">
            <v>GRAND SHOPPING</v>
          </cell>
          <cell r="E8559">
            <v>44469</v>
          </cell>
          <cell r="J8559">
            <v>147.80000000000001</v>
          </cell>
          <cell r="K8559">
            <v>70.489999999999995</v>
          </cell>
          <cell r="M8559">
            <v>391.3</v>
          </cell>
        </row>
        <row r="8560">
          <cell r="D8560" t="str">
            <v>GRAND SHOPPING</v>
          </cell>
          <cell r="E8560">
            <v>44469</v>
          </cell>
          <cell r="J8560">
            <v>149.80000000000001</v>
          </cell>
          <cell r="K8560">
            <v>85.46</v>
          </cell>
          <cell r="M8560">
            <v>474.82</v>
          </cell>
        </row>
        <row r="8561">
          <cell r="D8561" t="str">
            <v>GRAND SHOPPING</v>
          </cell>
          <cell r="E8561">
            <v>44469</v>
          </cell>
          <cell r="J8561">
            <v>143.80000000000001</v>
          </cell>
          <cell r="K8561">
            <v>45</v>
          </cell>
          <cell r="M8561">
            <v>250</v>
          </cell>
        </row>
        <row r="8562">
          <cell r="D8562" t="str">
            <v>GRAND SHOPPING</v>
          </cell>
          <cell r="E8562">
            <v>44469</v>
          </cell>
          <cell r="J8562">
            <v>113.8</v>
          </cell>
          <cell r="K8562">
            <v>116.48</v>
          </cell>
          <cell r="M8562">
            <v>416.02</v>
          </cell>
        </row>
        <row r="8563">
          <cell r="D8563" t="str">
            <v>GRAND SHOPPING</v>
          </cell>
          <cell r="E8563">
            <v>44469</v>
          </cell>
          <cell r="J8563">
            <v>138</v>
          </cell>
          <cell r="K8563">
            <v>35.96</v>
          </cell>
          <cell r="M8563">
            <v>199.8</v>
          </cell>
        </row>
        <row r="8564">
          <cell r="D8564" t="str">
            <v>GRAND SHOPPING</v>
          </cell>
          <cell r="E8564">
            <v>44469</v>
          </cell>
          <cell r="J8564">
            <v>132</v>
          </cell>
          <cell r="K8564">
            <v>45</v>
          </cell>
          <cell r="M8564">
            <v>250</v>
          </cell>
        </row>
        <row r="8565">
          <cell r="D8565" t="str">
            <v>GRAND SHOPPING</v>
          </cell>
          <cell r="E8565">
            <v>44469</v>
          </cell>
          <cell r="J8565">
            <v>138</v>
          </cell>
          <cell r="K8565">
            <v>50.36</v>
          </cell>
          <cell r="M8565">
            <v>279.8</v>
          </cell>
        </row>
        <row r="8566">
          <cell r="D8566" t="str">
            <v>GRAND SHOPPING</v>
          </cell>
          <cell r="E8566">
            <v>44469</v>
          </cell>
          <cell r="J8566">
            <v>115.12</v>
          </cell>
          <cell r="K8566">
            <v>50.36</v>
          </cell>
          <cell r="M8566">
            <v>279.8</v>
          </cell>
        </row>
        <row r="8567">
          <cell r="D8567" t="str">
            <v>GRAND SHOPPING</v>
          </cell>
          <cell r="E8567">
            <v>44469</v>
          </cell>
          <cell r="J8567">
            <v>114.94</v>
          </cell>
          <cell r="K8567">
            <v>47.34</v>
          </cell>
          <cell r="M8567">
            <v>263</v>
          </cell>
        </row>
        <row r="8568">
          <cell r="D8568" t="str">
            <v>GRAND SHOPPING</v>
          </cell>
          <cell r="E8568">
            <v>44469</v>
          </cell>
          <cell r="J8568">
            <v>100</v>
          </cell>
          <cell r="K8568">
            <v>25.18</v>
          </cell>
          <cell r="M8568">
            <v>139.9</v>
          </cell>
        </row>
        <row r="8569">
          <cell r="D8569" t="str">
            <v>GRAND SHOPPING</v>
          </cell>
          <cell r="E8569">
            <v>44469</v>
          </cell>
          <cell r="J8569">
            <v>110</v>
          </cell>
          <cell r="K8569">
            <v>50.36</v>
          </cell>
          <cell r="M8569">
            <v>279.8</v>
          </cell>
        </row>
        <row r="8570">
          <cell r="D8570" t="str">
            <v>GRAND SHOPPING</v>
          </cell>
          <cell r="E8570">
            <v>44469</v>
          </cell>
          <cell r="J8570">
            <v>224.70000000000002</v>
          </cell>
          <cell r="K8570">
            <v>129.54</v>
          </cell>
          <cell r="M8570">
            <v>719.7</v>
          </cell>
        </row>
        <row r="8571">
          <cell r="D8571" t="str">
            <v>GRAND SHOPPING</v>
          </cell>
          <cell r="E8571">
            <v>44469</v>
          </cell>
          <cell r="J8571">
            <v>179.7</v>
          </cell>
          <cell r="K8571">
            <v>129.51990000000001</v>
          </cell>
          <cell r="M8571">
            <v>539.70000000000005</v>
          </cell>
        </row>
        <row r="8572">
          <cell r="D8572" t="str">
            <v>GRAND SHOPPING</v>
          </cell>
          <cell r="E8572">
            <v>44469</v>
          </cell>
          <cell r="J8572">
            <v>198</v>
          </cell>
          <cell r="K8572">
            <v>67.5</v>
          </cell>
          <cell r="M8572">
            <v>375</v>
          </cell>
        </row>
        <row r="8573">
          <cell r="D8573" t="str">
            <v>GRAND SHOPPING</v>
          </cell>
          <cell r="E8573">
            <v>44469</v>
          </cell>
          <cell r="J8573">
            <v>179.7</v>
          </cell>
          <cell r="K8573">
            <v>71.22</v>
          </cell>
          <cell r="M8573">
            <v>394.95000000000005</v>
          </cell>
        </row>
        <row r="8574">
          <cell r="D8574" t="str">
            <v>GRAND SHOPPING</v>
          </cell>
          <cell r="E8574">
            <v>44469</v>
          </cell>
          <cell r="J8574">
            <v>215.70000000000002</v>
          </cell>
          <cell r="K8574">
            <v>90</v>
          </cell>
          <cell r="M8574">
            <v>375</v>
          </cell>
        </row>
        <row r="8575">
          <cell r="D8575" t="str">
            <v>GRAND SHOPPING</v>
          </cell>
          <cell r="E8575">
            <v>44469</v>
          </cell>
          <cell r="J8575">
            <v>194.70000000000002</v>
          </cell>
          <cell r="K8575">
            <v>65.760000000000005</v>
          </cell>
          <cell r="M8575">
            <v>361.14</v>
          </cell>
        </row>
        <row r="8576">
          <cell r="D8576" t="str">
            <v>GRAND SHOPPING</v>
          </cell>
          <cell r="E8576">
            <v>44469</v>
          </cell>
          <cell r="J8576">
            <v>299.60000000000002</v>
          </cell>
          <cell r="K8576">
            <v>214.1</v>
          </cell>
          <cell r="M8576">
            <v>939.64</v>
          </cell>
        </row>
        <row r="8577">
          <cell r="D8577" t="str">
            <v>GRAND SHOPPING</v>
          </cell>
          <cell r="E8577">
            <v>44469</v>
          </cell>
          <cell r="J8577">
            <v>399.5</v>
          </cell>
          <cell r="K8577">
            <v>264.49</v>
          </cell>
          <cell r="M8577">
            <v>1219.5</v>
          </cell>
        </row>
        <row r="8578">
          <cell r="D8578" t="str">
            <v>GRAND SHOPPING</v>
          </cell>
          <cell r="E8578">
            <v>44469</v>
          </cell>
          <cell r="J8578">
            <v>345</v>
          </cell>
          <cell r="K8578">
            <v>211.58999999999997</v>
          </cell>
          <cell r="M8578">
            <v>1175.5</v>
          </cell>
        </row>
        <row r="8579">
          <cell r="D8579" t="str">
            <v>GRAND SHOPPING</v>
          </cell>
          <cell r="E8579">
            <v>44469</v>
          </cell>
          <cell r="J8579">
            <v>467.40000000000003</v>
          </cell>
          <cell r="K8579">
            <v>266.89019999999999</v>
          </cell>
          <cell r="M8579">
            <v>1175.46</v>
          </cell>
        </row>
        <row r="8580">
          <cell r="D8580" t="str">
            <v>GRAND SHOPPING</v>
          </cell>
          <cell r="E8580">
            <v>44469</v>
          </cell>
          <cell r="J8580">
            <v>345.36</v>
          </cell>
          <cell r="K8580">
            <v>159.1902</v>
          </cell>
          <cell r="M8580">
            <v>884.40000000000009</v>
          </cell>
        </row>
        <row r="8581">
          <cell r="D8581" t="str">
            <v>GRAND SHOPPING</v>
          </cell>
          <cell r="E8581">
            <v>44469</v>
          </cell>
          <cell r="J8581">
            <v>462</v>
          </cell>
          <cell r="K8581">
            <v>265.93</v>
          </cell>
          <cell r="M8581">
            <v>1306.48</v>
          </cell>
        </row>
        <row r="8582">
          <cell r="D8582" t="str">
            <v>GRAND SHOPPING</v>
          </cell>
          <cell r="E8582">
            <v>44469</v>
          </cell>
          <cell r="J8582">
            <v>489.30000000000007</v>
          </cell>
          <cell r="K8582">
            <v>373.09019999999998</v>
          </cell>
          <cell r="M8582">
            <v>1592.92</v>
          </cell>
        </row>
        <row r="8583">
          <cell r="D8583" t="str">
            <v>GRAND SHOPPING</v>
          </cell>
          <cell r="E8583">
            <v>44469</v>
          </cell>
          <cell r="J8583">
            <v>402.28999999999996</v>
          </cell>
          <cell r="K8583">
            <v>185.0702</v>
          </cell>
          <cell r="M8583">
            <v>1027.95</v>
          </cell>
        </row>
        <row r="8584">
          <cell r="D8584" t="str">
            <v>GRAND SHOPPING</v>
          </cell>
          <cell r="E8584">
            <v>44469</v>
          </cell>
          <cell r="J8584">
            <v>366.87</v>
          </cell>
          <cell r="K8584">
            <v>187.0498</v>
          </cell>
          <cell r="M8584">
            <v>909.30000000000007</v>
          </cell>
        </row>
        <row r="8585">
          <cell r="D8585" t="str">
            <v>GRAND SHOPPING</v>
          </cell>
          <cell r="E8585">
            <v>44469</v>
          </cell>
          <cell r="J8585">
            <v>749</v>
          </cell>
          <cell r="K8585">
            <v>218.95</v>
          </cell>
          <cell r="M8585">
            <v>1212.9000000000001</v>
          </cell>
        </row>
        <row r="8586">
          <cell r="D8586" t="str">
            <v>GRAND SHOPPING</v>
          </cell>
          <cell r="E8586">
            <v>44469</v>
          </cell>
          <cell r="J8586">
            <v>480</v>
          </cell>
          <cell r="K8586">
            <v>268.44</v>
          </cell>
          <cell r="M8586">
            <v>1351.3999999999999</v>
          </cell>
        </row>
        <row r="8587">
          <cell r="D8587" t="str">
            <v>GRAND SHOPPING</v>
          </cell>
          <cell r="E8587">
            <v>44469</v>
          </cell>
          <cell r="J8587">
            <v>1358.3000000000002</v>
          </cell>
          <cell r="K8587">
            <v>784.4701</v>
          </cell>
          <cell r="M8587">
            <v>4108.3899999999994</v>
          </cell>
        </row>
        <row r="8588">
          <cell r="D8588" t="str">
            <v>GRAND SHOPPING</v>
          </cell>
          <cell r="E8588">
            <v>44469</v>
          </cell>
          <cell r="J8588">
            <v>849.15000000000009</v>
          </cell>
          <cell r="K8588">
            <v>536.78009999999995</v>
          </cell>
          <cell r="M8588">
            <v>2299.08</v>
          </cell>
        </row>
        <row r="8589">
          <cell r="D8589" t="str">
            <v>GRAND SHOPPING</v>
          </cell>
          <cell r="E8589">
            <v>44469</v>
          </cell>
          <cell r="J8589">
            <v>1501</v>
          </cell>
          <cell r="K8589">
            <v>329.34030000000001</v>
          </cell>
          <cell r="M8589">
            <v>1819.44</v>
          </cell>
        </row>
        <row r="8590">
          <cell r="D8590" t="str">
            <v>GRAND SHOPPING</v>
          </cell>
          <cell r="E8590">
            <v>44469</v>
          </cell>
          <cell r="J8590">
            <v>1254</v>
          </cell>
          <cell r="K8590">
            <v>666.28059999999994</v>
          </cell>
          <cell r="M8590">
            <v>3510.25</v>
          </cell>
        </row>
        <row r="8591">
          <cell r="D8591" t="str">
            <v>GRAND SHOPPING</v>
          </cell>
          <cell r="E8591">
            <v>44469</v>
          </cell>
          <cell r="J8591">
            <v>2185.5</v>
          </cell>
          <cell r="K8591">
            <v>1177.3210999999999</v>
          </cell>
          <cell r="M8591">
            <v>5600.7699999999995</v>
          </cell>
        </row>
        <row r="8592">
          <cell r="D8592" t="str">
            <v>GRAND SHOPPING</v>
          </cell>
          <cell r="E8592">
            <v>44469</v>
          </cell>
          <cell r="J8592">
            <v>2401.3000000000002</v>
          </cell>
          <cell r="K8592">
            <v>1292.4211</v>
          </cell>
          <cell r="M8592">
            <v>6135.71</v>
          </cell>
        </row>
        <row r="8593">
          <cell r="D8593" t="str">
            <v>GRAND SHOPPING</v>
          </cell>
          <cell r="E8593">
            <v>44469</v>
          </cell>
          <cell r="J8593">
            <v>4441.5</v>
          </cell>
          <cell r="K8593">
            <v>2381.8284000000003</v>
          </cell>
          <cell r="M8593">
            <v>11025</v>
          </cell>
        </row>
        <row r="8594">
          <cell r="D8594" t="str">
            <v>GRAND SHOPPING</v>
          </cell>
          <cell r="E8594">
            <v>44469</v>
          </cell>
          <cell r="J8594">
            <v>52.9</v>
          </cell>
          <cell r="K8594">
            <v>16.18</v>
          </cell>
          <cell r="M8594">
            <v>89.9</v>
          </cell>
        </row>
        <row r="8595">
          <cell r="D8595" t="str">
            <v>GRAND SHOPPING</v>
          </cell>
          <cell r="E8595">
            <v>44469</v>
          </cell>
          <cell r="J8595">
            <v>48</v>
          </cell>
          <cell r="K8595">
            <v>14.83</v>
          </cell>
          <cell r="M8595">
            <v>81.72</v>
          </cell>
        </row>
        <row r="8596">
          <cell r="D8596" t="str">
            <v>GRAND SHOPPING</v>
          </cell>
          <cell r="E8596">
            <v>44469</v>
          </cell>
          <cell r="J8596">
            <v>51.2</v>
          </cell>
          <cell r="K8596">
            <v>16.18</v>
          </cell>
          <cell r="M8596">
            <v>89.9</v>
          </cell>
        </row>
        <row r="8597">
          <cell r="D8597" t="str">
            <v>GRAND SHOPPING</v>
          </cell>
          <cell r="E8597">
            <v>44469</v>
          </cell>
          <cell r="J8597">
            <v>53.11</v>
          </cell>
          <cell r="K8597">
            <v>23.38</v>
          </cell>
          <cell r="M8597">
            <v>129.9</v>
          </cell>
        </row>
        <row r="8598">
          <cell r="D8598" t="str">
            <v>GRAND SHOPPING</v>
          </cell>
          <cell r="E8598">
            <v>44469</v>
          </cell>
          <cell r="J8598">
            <v>85.32</v>
          </cell>
          <cell r="K8598">
            <v>35.96</v>
          </cell>
          <cell r="M8598">
            <v>199.8</v>
          </cell>
        </row>
        <row r="8599">
          <cell r="D8599" t="str">
            <v>GRAND SHOPPING</v>
          </cell>
          <cell r="E8599">
            <v>44469</v>
          </cell>
          <cell r="J8599">
            <v>85.32</v>
          </cell>
          <cell r="K8599">
            <v>35.96</v>
          </cell>
          <cell r="M8599">
            <v>199.8</v>
          </cell>
        </row>
        <row r="8600">
          <cell r="D8600" t="str">
            <v>GRAND SHOPPING</v>
          </cell>
          <cell r="E8600">
            <v>44469</v>
          </cell>
          <cell r="J8600">
            <v>311.92</v>
          </cell>
          <cell r="K8600">
            <v>171.75969999999998</v>
          </cell>
          <cell r="M8600">
            <v>731.36</v>
          </cell>
        </row>
        <row r="8601">
          <cell r="D8601" t="str">
            <v>GRAND SHOPPING</v>
          </cell>
          <cell r="E8601">
            <v>44469</v>
          </cell>
          <cell r="J8601">
            <v>401.04</v>
          </cell>
          <cell r="K8601">
            <v>235.3896</v>
          </cell>
          <cell r="M8601">
            <v>978.12000000000012</v>
          </cell>
        </row>
        <row r="8602">
          <cell r="D8602" t="str">
            <v>GRAND SHOPPING</v>
          </cell>
          <cell r="E8602">
            <v>44469</v>
          </cell>
          <cell r="J8602">
            <v>49.9</v>
          </cell>
          <cell r="K8602">
            <v>16.18</v>
          </cell>
          <cell r="M8602">
            <v>89.9</v>
          </cell>
        </row>
        <row r="8603">
          <cell r="D8603" t="str">
            <v>GRAND SHOPPING</v>
          </cell>
          <cell r="E8603">
            <v>44469</v>
          </cell>
          <cell r="J8603">
            <v>57.94</v>
          </cell>
          <cell r="K8603">
            <v>16.18</v>
          </cell>
          <cell r="M8603">
            <v>89.9</v>
          </cell>
        </row>
        <row r="8604">
          <cell r="D8604" t="str">
            <v>GRAND SHOPPING</v>
          </cell>
          <cell r="E8604">
            <v>44469</v>
          </cell>
          <cell r="J8604">
            <v>56.9</v>
          </cell>
          <cell r="K8604">
            <v>16.18</v>
          </cell>
          <cell r="M8604">
            <v>89.9</v>
          </cell>
        </row>
        <row r="8605">
          <cell r="D8605" t="str">
            <v>GRAND SHOPPING</v>
          </cell>
          <cell r="E8605">
            <v>44469</v>
          </cell>
          <cell r="J8605">
            <v>56.9</v>
          </cell>
          <cell r="K8605">
            <v>16.18</v>
          </cell>
          <cell r="M8605">
            <v>89.9</v>
          </cell>
        </row>
        <row r="8606">
          <cell r="D8606" t="str">
            <v>GRAND SHOPPING</v>
          </cell>
          <cell r="E8606">
            <v>44469</v>
          </cell>
          <cell r="J8606">
            <v>40</v>
          </cell>
          <cell r="K8606">
            <v>14.91</v>
          </cell>
          <cell r="M8606">
            <v>82.25</v>
          </cell>
        </row>
        <row r="8607">
          <cell r="D8607" t="str">
            <v>GRAND SHOPPING</v>
          </cell>
          <cell r="E8607">
            <v>44469</v>
          </cell>
          <cell r="J8607">
            <v>52.9</v>
          </cell>
          <cell r="K8607">
            <v>16.18</v>
          </cell>
          <cell r="M8607">
            <v>89.9</v>
          </cell>
        </row>
        <row r="8608">
          <cell r="D8608" t="str">
            <v>GRAND SHOPPING</v>
          </cell>
          <cell r="E8608">
            <v>44469</v>
          </cell>
          <cell r="J8608">
            <v>46.46</v>
          </cell>
          <cell r="K8608">
            <v>16.18</v>
          </cell>
          <cell r="M8608">
            <v>89.9</v>
          </cell>
        </row>
        <row r="8609">
          <cell r="D8609" t="str">
            <v>GRAND SHOPPING</v>
          </cell>
          <cell r="E8609">
            <v>44469</v>
          </cell>
          <cell r="J8609">
            <v>66.900000000000006</v>
          </cell>
          <cell r="K8609">
            <v>25.33</v>
          </cell>
          <cell r="M8609">
            <v>140.71</v>
          </cell>
        </row>
        <row r="8610">
          <cell r="D8610" t="str">
            <v>GRAND SHOPPING</v>
          </cell>
          <cell r="E8610">
            <v>44469</v>
          </cell>
          <cell r="J8610">
            <v>75.900000000000006</v>
          </cell>
          <cell r="K8610">
            <v>27.69</v>
          </cell>
          <cell r="M8610">
            <v>153.38</v>
          </cell>
        </row>
        <row r="8611">
          <cell r="D8611" t="str">
            <v>GRAND SHOPPING</v>
          </cell>
          <cell r="E8611">
            <v>44469</v>
          </cell>
          <cell r="J8611">
            <v>105.88</v>
          </cell>
          <cell r="K8611">
            <v>32.36</v>
          </cell>
          <cell r="M8611">
            <v>179.8</v>
          </cell>
        </row>
        <row r="8612">
          <cell r="D8612" t="str">
            <v>GRAND SHOPPING</v>
          </cell>
          <cell r="E8612">
            <v>44469</v>
          </cell>
          <cell r="J8612">
            <v>90</v>
          </cell>
          <cell r="K8612">
            <v>32.36</v>
          </cell>
          <cell r="M8612">
            <v>179.8</v>
          </cell>
        </row>
        <row r="8613">
          <cell r="D8613" t="str">
            <v>GRAND SHOPPING</v>
          </cell>
          <cell r="E8613">
            <v>44469</v>
          </cell>
          <cell r="J8613">
            <v>101.8</v>
          </cell>
          <cell r="K8613">
            <v>32.36</v>
          </cell>
          <cell r="M8613">
            <v>179.8</v>
          </cell>
        </row>
        <row r="8614">
          <cell r="D8614" t="str">
            <v>GRAND SHOPPING</v>
          </cell>
          <cell r="E8614">
            <v>44469</v>
          </cell>
          <cell r="J8614">
            <v>87.2</v>
          </cell>
          <cell r="K8614">
            <v>32.36</v>
          </cell>
          <cell r="M8614">
            <v>179.8</v>
          </cell>
        </row>
        <row r="8615">
          <cell r="D8615" t="str">
            <v>GRAND SHOPPING</v>
          </cell>
          <cell r="E8615">
            <v>44469</v>
          </cell>
          <cell r="J8615">
            <v>133.68</v>
          </cell>
          <cell r="K8615">
            <v>100.73010000000001</v>
          </cell>
          <cell r="M8615">
            <v>419.70000000000005</v>
          </cell>
        </row>
        <row r="8616">
          <cell r="D8616" t="str">
            <v>GRAND SHOPPING</v>
          </cell>
          <cell r="E8616">
            <v>44469</v>
          </cell>
          <cell r="J8616">
            <v>51.96</v>
          </cell>
          <cell r="K8616">
            <v>23.38</v>
          </cell>
          <cell r="M8616">
            <v>129.9</v>
          </cell>
        </row>
        <row r="8617">
          <cell r="D8617" t="str">
            <v>GRAND SHOPPING</v>
          </cell>
          <cell r="E8617">
            <v>44469</v>
          </cell>
          <cell r="J8617">
            <v>52.9</v>
          </cell>
          <cell r="K8617">
            <v>17.8</v>
          </cell>
          <cell r="M8617">
            <v>98.91</v>
          </cell>
        </row>
        <row r="8618">
          <cell r="D8618" t="str">
            <v>GRAND SHOPPING</v>
          </cell>
          <cell r="E8618">
            <v>44469</v>
          </cell>
          <cell r="J8618">
            <v>54.9</v>
          </cell>
          <cell r="K8618">
            <v>19.78</v>
          </cell>
          <cell r="M8618">
            <v>109.9</v>
          </cell>
        </row>
        <row r="8619">
          <cell r="D8619" t="str">
            <v>GRAND SHOPPING</v>
          </cell>
          <cell r="E8619">
            <v>44469</v>
          </cell>
          <cell r="J8619">
            <v>34.950000000000003</v>
          </cell>
          <cell r="K8619">
            <v>25.18</v>
          </cell>
          <cell r="M8619">
            <v>69.95</v>
          </cell>
        </row>
        <row r="8620">
          <cell r="D8620" t="str">
            <v>GRAND SHOPPING</v>
          </cell>
          <cell r="E8620">
            <v>44469</v>
          </cell>
          <cell r="J8620">
            <v>34.950000000000003</v>
          </cell>
          <cell r="K8620">
            <v>12.59</v>
          </cell>
          <cell r="M8620">
            <v>69.95</v>
          </cell>
        </row>
        <row r="8621">
          <cell r="D8621" t="str">
            <v>GRAND SHOPPING</v>
          </cell>
          <cell r="E8621">
            <v>44469</v>
          </cell>
          <cell r="J8621">
            <v>105.8</v>
          </cell>
          <cell r="K8621">
            <v>46.76</v>
          </cell>
          <cell r="M8621">
            <v>259.8</v>
          </cell>
        </row>
        <row r="8622">
          <cell r="D8622" t="str">
            <v>GRAND SHOPPING</v>
          </cell>
          <cell r="E8622">
            <v>44469</v>
          </cell>
          <cell r="J8622">
            <v>69.900000000000006</v>
          </cell>
          <cell r="K8622">
            <v>25.18</v>
          </cell>
          <cell r="M8622">
            <v>139.9</v>
          </cell>
        </row>
        <row r="8623">
          <cell r="D8623" t="str">
            <v>GRAND SHOPPING</v>
          </cell>
          <cell r="E8623">
            <v>44469</v>
          </cell>
          <cell r="J8623">
            <v>61.9</v>
          </cell>
          <cell r="K8623">
            <v>22.66</v>
          </cell>
          <cell r="M8623">
            <v>125.91</v>
          </cell>
        </row>
        <row r="8624">
          <cell r="D8624" t="str">
            <v>GRAND SHOPPING</v>
          </cell>
          <cell r="E8624">
            <v>44469</v>
          </cell>
          <cell r="J8624">
            <v>61.9</v>
          </cell>
          <cell r="K8624">
            <v>25.18</v>
          </cell>
          <cell r="M8624">
            <v>139.9</v>
          </cell>
        </row>
        <row r="8625">
          <cell r="D8625" t="str">
            <v>GRAND SHOPPING</v>
          </cell>
          <cell r="E8625">
            <v>44469</v>
          </cell>
          <cell r="J8625">
            <v>58.9</v>
          </cell>
          <cell r="K8625">
            <v>23.38</v>
          </cell>
          <cell r="M8625">
            <v>129.9</v>
          </cell>
        </row>
        <row r="8626">
          <cell r="D8626" t="str">
            <v>GRAND SHOPPING</v>
          </cell>
          <cell r="E8626">
            <v>44469</v>
          </cell>
          <cell r="J8626">
            <v>58.9</v>
          </cell>
          <cell r="K8626">
            <v>23.38</v>
          </cell>
          <cell r="M8626">
            <v>129.9</v>
          </cell>
        </row>
        <row r="8627">
          <cell r="D8627" t="str">
            <v>GRAND SHOPPING</v>
          </cell>
          <cell r="E8627">
            <v>44469</v>
          </cell>
          <cell r="J8627">
            <v>44.9</v>
          </cell>
          <cell r="K8627">
            <v>21.58</v>
          </cell>
          <cell r="M8627">
            <v>119.9</v>
          </cell>
        </row>
        <row r="8628">
          <cell r="D8628" t="str">
            <v>GRAND SHOPPING</v>
          </cell>
          <cell r="E8628">
            <v>44469</v>
          </cell>
          <cell r="J8628">
            <v>42.9</v>
          </cell>
          <cell r="K8628">
            <v>17.98</v>
          </cell>
          <cell r="M8628">
            <v>99.9</v>
          </cell>
        </row>
        <row r="8629">
          <cell r="D8629" t="str">
            <v>GRAND SHOPPING</v>
          </cell>
          <cell r="E8629">
            <v>44469</v>
          </cell>
          <cell r="J8629">
            <v>100</v>
          </cell>
          <cell r="K8629">
            <v>40.57</v>
          </cell>
          <cell r="M8629">
            <v>225.4</v>
          </cell>
        </row>
        <row r="8630">
          <cell r="D8630" t="str">
            <v>GRAND SHOPPING</v>
          </cell>
          <cell r="E8630">
            <v>44469</v>
          </cell>
          <cell r="J8630">
            <v>246.04</v>
          </cell>
          <cell r="K8630">
            <v>93.3</v>
          </cell>
          <cell r="M8630">
            <v>510.88</v>
          </cell>
        </row>
        <row r="8631">
          <cell r="D8631" t="str">
            <v>GRAND SHOPPING</v>
          </cell>
          <cell r="E8631">
            <v>44469</v>
          </cell>
          <cell r="J8631">
            <v>64.02</v>
          </cell>
          <cell r="K8631">
            <v>53.94</v>
          </cell>
          <cell r="M8631">
            <v>299.70000000000005</v>
          </cell>
        </row>
        <row r="8632">
          <cell r="D8632" t="str">
            <v>GRAND SHOPPING</v>
          </cell>
          <cell r="E8632">
            <v>44469</v>
          </cell>
          <cell r="J8632">
            <v>38.14</v>
          </cell>
          <cell r="K8632">
            <v>14.36</v>
          </cell>
          <cell r="M8632">
            <v>79.8</v>
          </cell>
        </row>
        <row r="8633">
          <cell r="D8633" t="str">
            <v>GRAND SHOPPING</v>
          </cell>
          <cell r="E8633">
            <v>44469</v>
          </cell>
          <cell r="J8633">
            <v>26</v>
          </cell>
          <cell r="K8633">
            <v>9.49</v>
          </cell>
          <cell r="M8633">
            <v>52.71</v>
          </cell>
        </row>
        <row r="8634">
          <cell r="D8634" t="str">
            <v>GRAND SHOPPING</v>
          </cell>
          <cell r="E8634">
            <v>44469</v>
          </cell>
          <cell r="J8634">
            <v>50</v>
          </cell>
          <cell r="K8634">
            <v>20.27</v>
          </cell>
          <cell r="M8634">
            <v>112.6</v>
          </cell>
        </row>
        <row r="8635">
          <cell r="D8635" t="str">
            <v>GRAND SHOPPING</v>
          </cell>
          <cell r="E8635">
            <v>44469</v>
          </cell>
          <cell r="J8635">
            <v>23.9</v>
          </cell>
          <cell r="K8635">
            <v>10.78</v>
          </cell>
          <cell r="M8635">
            <v>59.9</v>
          </cell>
        </row>
        <row r="8636">
          <cell r="D8636" t="str">
            <v>GRAND SHOPPING</v>
          </cell>
          <cell r="E8636">
            <v>44469</v>
          </cell>
          <cell r="J8636">
            <v>23.9</v>
          </cell>
          <cell r="K8636">
            <v>10.78</v>
          </cell>
          <cell r="M8636">
            <v>59.9</v>
          </cell>
        </row>
        <row r="8637">
          <cell r="D8637" t="str">
            <v>GRAND SHOPPING</v>
          </cell>
          <cell r="E8637">
            <v>44469</v>
          </cell>
          <cell r="J8637">
            <v>28</v>
          </cell>
          <cell r="K8637">
            <v>12.58</v>
          </cell>
          <cell r="M8637">
            <v>69.900000000000006</v>
          </cell>
        </row>
        <row r="8638">
          <cell r="D8638" t="str">
            <v>GRAND SHOPPING</v>
          </cell>
          <cell r="E8638">
            <v>44469</v>
          </cell>
          <cell r="J8638">
            <v>28</v>
          </cell>
          <cell r="K8638">
            <v>11.07</v>
          </cell>
          <cell r="M8638">
            <v>61.51</v>
          </cell>
        </row>
        <row r="8639">
          <cell r="D8639" t="str">
            <v>GRAND SHOPPING</v>
          </cell>
          <cell r="E8639">
            <v>44469</v>
          </cell>
          <cell r="J8639">
            <v>15.9</v>
          </cell>
          <cell r="K8639">
            <v>7.18</v>
          </cell>
          <cell r="M8639">
            <v>39.9</v>
          </cell>
        </row>
        <row r="8640">
          <cell r="D8640" t="str">
            <v>GRAND SHOPPING</v>
          </cell>
          <cell r="E8640">
            <v>44469</v>
          </cell>
          <cell r="J8640">
            <v>63</v>
          </cell>
          <cell r="K8640">
            <v>28.76</v>
          </cell>
          <cell r="M8640">
            <v>159.80000000000001</v>
          </cell>
        </row>
        <row r="8641">
          <cell r="D8641" t="str">
            <v>GRAND SHOPPING</v>
          </cell>
          <cell r="E8641">
            <v>44469</v>
          </cell>
          <cell r="J8641">
            <v>44</v>
          </cell>
          <cell r="K8641">
            <v>21.56</v>
          </cell>
          <cell r="M8641">
            <v>119.8</v>
          </cell>
        </row>
        <row r="8642">
          <cell r="D8642" t="str">
            <v>GRAND SHOPPING</v>
          </cell>
          <cell r="E8642">
            <v>44469</v>
          </cell>
          <cell r="J8642">
            <v>0</v>
          </cell>
          <cell r="K8642">
            <v>0</v>
          </cell>
          <cell r="M8642">
            <v>0</v>
          </cell>
        </row>
        <row r="8643">
          <cell r="D8643" t="str">
            <v>GRAND SHOPPING</v>
          </cell>
          <cell r="E8643">
            <v>44469</v>
          </cell>
          <cell r="J8643">
            <v>64.900000000000006</v>
          </cell>
          <cell r="K8643">
            <v>19.78</v>
          </cell>
          <cell r="M8643">
            <v>109.9</v>
          </cell>
        </row>
        <row r="8644">
          <cell r="D8644" t="str">
            <v>GRAND SHOPPING</v>
          </cell>
          <cell r="E8644">
            <v>44469</v>
          </cell>
          <cell r="J8644">
            <v>39.9</v>
          </cell>
          <cell r="K8644">
            <v>17.98</v>
          </cell>
          <cell r="M8644">
            <v>99.9</v>
          </cell>
        </row>
        <row r="8645">
          <cell r="D8645" t="str">
            <v>GRAND SHOPPING</v>
          </cell>
          <cell r="E8645">
            <v>44469</v>
          </cell>
          <cell r="J8645">
            <v>89.8</v>
          </cell>
          <cell r="K8645">
            <v>33.799999999999997</v>
          </cell>
          <cell r="M8645">
            <v>187.82</v>
          </cell>
        </row>
        <row r="8646">
          <cell r="D8646" t="str">
            <v>GRAND SHOPPING</v>
          </cell>
          <cell r="E8646">
            <v>44469</v>
          </cell>
          <cell r="J8646">
            <v>169.5</v>
          </cell>
          <cell r="K8646">
            <v>57.89</v>
          </cell>
          <cell r="M8646">
            <v>318.55</v>
          </cell>
        </row>
        <row r="8647">
          <cell r="D8647" t="str">
            <v>GRAND SHOPPING</v>
          </cell>
          <cell r="E8647">
            <v>44469</v>
          </cell>
          <cell r="J8647">
            <v>239.39999999999998</v>
          </cell>
          <cell r="K8647">
            <v>78.960000000000008</v>
          </cell>
          <cell r="M8647">
            <v>528.59999999999991</v>
          </cell>
        </row>
        <row r="8648">
          <cell r="D8648" t="str">
            <v>GRAND SHOPPING</v>
          </cell>
          <cell r="E8648">
            <v>44469</v>
          </cell>
          <cell r="J8648">
            <v>24.9</v>
          </cell>
          <cell r="K8648">
            <v>10.78</v>
          </cell>
          <cell r="M8648">
            <v>59.9</v>
          </cell>
        </row>
        <row r="8649">
          <cell r="D8649" t="str">
            <v>GRAND SHOPPING</v>
          </cell>
          <cell r="E8649">
            <v>44469</v>
          </cell>
          <cell r="J8649">
            <v>27.9</v>
          </cell>
          <cell r="K8649">
            <v>14.38</v>
          </cell>
          <cell r="M8649">
            <v>79.900000000000006</v>
          </cell>
        </row>
        <row r="8650">
          <cell r="D8650" t="str">
            <v>GRAND SHOPPING</v>
          </cell>
          <cell r="E8650">
            <v>44469</v>
          </cell>
          <cell r="J8650">
            <v>17.98</v>
          </cell>
          <cell r="K8650">
            <v>8.24</v>
          </cell>
          <cell r="M8650">
            <v>45.8</v>
          </cell>
        </row>
        <row r="8651">
          <cell r="D8651" t="str">
            <v>GRAND SHOPPING</v>
          </cell>
          <cell r="E8651">
            <v>44469</v>
          </cell>
          <cell r="J8651">
            <v>33.659999999999997</v>
          </cell>
          <cell r="K8651">
            <v>15.44</v>
          </cell>
          <cell r="M8651">
            <v>85.8</v>
          </cell>
        </row>
        <row r="8652">
          <cell r="D8652" t="str">
            <v>GRAND SHOPPING</v>
          </cell>
          <cell r="E8652">
            <v>44469</v>
          </cell>
          <cell r="J8652">
            <v>52.46</v>
          </cell>
          <cell r="K8652">
            <v>23.72</v>
          </cell>
          <cell r="M8652">
            <v>131.80000000000001</v>
          </cell>
        </row>
        <row r="8653">
          <cell r="D8653" t="str">
            <v>GRAND SHOPPING</v>
          </cell>
          <cell r="E8653">
            <v>44469</v>
          </cell>
          <cell r="J8653">
            <v>43.06</v>
          </cell>
          <cell r="K8653">
            <v>19.760000000000002</v>
          </cell>
          <cell r="M8653">
            <v>109.8</v>
          </cell>
        </row>
        <row r="8654">
          <cell r="D8654" t="str">
            <v>GRAND SHOPPING</v>
          </cell>
          <cell r="E8654">
            <v>44469</v>
          </cell>
          <cell r="J8654">
            <v>52.8</v>
          </cell>
          <cell r="K8654">
            <v>25.2</v>
          </cell>
          <cell r="M8654">
            <v>140</v>
          </cell>
        </row>
        <row r="8655">
          <cell r="D8655" t="str">
            <v>GRAND SHOPPING</v>
          </cell>
          <cell r="E8655">
            <v>44469</v>
          </cell>
          <cell r="J8655">
            <v>29</v>
          </cell>
          <cell r="K8655">
            <v>12.58</v>
          </cell>
          <cell r="M8655">
            <v>69.900000000000006</v>
          </cell>
        </row>
        <row r="8656">
          <cell r="D8656" t="str">
            <v>GRAND SHOPPING</v>
          </cell>
          <cell r="E8656">
            <v>44469</v>
          </cell>
          <cell r="J8656">
            <v>26.9</v>
          </cell>
          <cell r="K8656">
            <v>9.6999999999999993</v>
          </cell>
          <cell r="M8656">
            <v>53.91</v>
          </cell>
        </row>
        <row r="8657">
          <cell r="D8657" t="str">
            <v>GRAND SHOPPING</v>
          </cell>
          <cell r="E8657">
            <v>44469</v>
          </cell>
          <cell r="J8657">
            <v>30</v>
          </cell>
          <cell r="K8657">
            <v>9.4499999999999993</v>
          </cell>
          <cell r="M8657">
            <v>47.98</v>
          </cell>
        </row>
        <row r="8658">
          <cell r="D8658" t="str">
            <v>GRAND SHOPPING</v>
          </cell>
          <cell r="E8658">
            <v>44469</v>
          </cell>
          <cell r="J8658">
            <v>47</v>
          </cell>
          <cell r="K8658">
            <v>20.27</v>
          </cell>
          <cell r="M8658">
            <v>112.6</v>
          </cell>
        </row>
        <row r="8659">
          <cell r="D8659" t="str">
            <v>GRAND SHOPPING</v>
          </cell>
          <cell r="E8659">
            <v>44469</v>
          </cell>
          <cell r="J8659">
            <v>58</v>
          </cell>
          <cell r="K8659">
            <v>25.16</v>
          </cell>
          <cell r="M8659">
            <v>139.80000000000001</v>
          </cell>
        </row>
        <row r="8660">
          <cell r="D8660" t="str">
            <v>GRAND SHOPPING</v>
          </cell>
          <cell r="E8660">
            <v>44469</v>
          </cell>
          <cell r="J8660">
            <v>30</v>
          </cell>
          <cell r="K8660">
            <v>12.6</v>
          </cell>
          <cell r="M8660">
            <v>70</v>
          </cell>
        </row>
        <row r="8661">
          <cell r="D8661" t="str">
            <v>GRAND SHOPPING</v>
          </cell>
          <cell r="E8661">
            <v>44469</v>
          </cell>
          <cell r="J8661">
            <v>60</v>
          </cell>
          <cell r="K8661">
            <v>23.38</v>
          </cell>
          <cell r="M8661">
            <v>129.9</v>
          </cell>
        </row>
        <row r="8662">
          <cell r="D8662" t="str">
            <v>GRAND SHOPPING</v>
          </cell>
          <cell r="E8662">
            <v>44469</v>
          </cell>
          <cell r="J8662">
            <v>23.76</v>
          </cell>
          <cell r="K8662">
            <v>7.18</v>
          </cell>
          <cell r="M8662">
            <v>39.9</v>
          </cell>
        </row>
        <row r="8663">
          <cell r="D8663" t="str">
            <v>GRAND SHOPPING</v>
          </cell>
          <cell r="E8663">
            <v>44469</v>
          </cell>
          <cell r="J8663">
            <v>20</v>
          </cell>
          <cell r="K8663">
            <v>7.89</v>
          </cell>
          <cell r="M8663">
            <v>42.02</v>
          </cell>
        </row>
        <row r="8664">
          <cell r="D8664" t="str">
            <v>GRAND SHOPPING</v>
          </cell>
          <cell r="E8664">
            <v>44469</v>
          </cell>
          <cell r="J8664">
            <v>4.7</v>
          </cell>
          <cell r="K8664">
            <v>3.15</v>
          </cell>
          <cell r="M8664">
            <v>17.510000000000002</v>
          </cell>
        </row>
        <row r="8665">
          <cell r="D8665" t="str">
            <v>GRAND SHOPPING</v>
          </cell>
          <cell r="E8665">
            <v>44469</v>
          </cell>
          <cell r="J8665">
            <v>4.7</v>
          </cell>
          <cell r="K8665">
            <v>3.15</v>
          </cell>
          <cell r="M8665">
            <v>17.510000000000002</v>
          </cell>
        </row>
        <row r="8666">
          <cell r="D8666" t="str">
            <v>GRAND SHOPPING</v>
          </cell>
          <cell r="E8666">
            <v>44469</v>
          </cell>
          <cell r="J8666">
            <v>10</v>
          </cell>
          <cell r="K8666">
            <v>4.4800000000000004</v>
          </cell>
          <cell r="M8666">
            <v>24.9</v>
          </cell>
        </row>
        <row r="8667">
          <cell r="D8667" t="str">
            <v>GRAND SHOPPING</v>
          </cell>
          <cell r="E8667">
            <v>44469</v>
          </cell>
          <cell r="J8667">
            <v>14.99</v>
          </cell>
          <cell r="K8667">
            <v>6.82</v>
          </cell>
          <cell r="M8667">
            <v>37.9</v>
          </cell>
        </row>
        <row r="8668">
          <cell r="D8668" t="str">
            <v>GRAND SHOPPING</v>
          </cell>
          <cell r="E8668">
            <v>44469</v>
          </cell>
          <cell r="J8668">
            <v>9.9</v>
          </cell>
          <cell r="K8668">
            <v>3.58</v>
          </cell>
          <cell r="M8668">
            <v>19.899999999999999</v>
          </cell>
        </row>
        <row r="8669">
          <cell r="D8669" t="str">
            <v>GRAND SHOPPING</v>
          </cell>
          <cell r="E8669">
            <v>44469</v>
          </cell>
          <cell r="J8669">
            <v>19.8</v>
          </cell>
          <cell r="K8669">
            <v>7.16</v>
          </cell>
          <cell r="M8669">
            <v>39.799999999999997</v>
          </cell>
        </row>
        <row r="8670">
          <cell r="D8670" t="str">
            <v>GRAND SHOPPING</v>
          </cell>
          <cell r="E8670">
            <v>44469</v>
          </cell>
          <cell r="J8670">
            <v>9.5</v>
          </cell>
          <cell r="K8670">
            <v>3.09</v>
          </cell>
          <cell r="M8670">
            <v>16.66</v>
          </cell>
        </row>
        <row r="8671">
          <cell r="D8671" t="str">
            <v>GRAND SHOPPING</v>
          </cell>
          <cell r="E8671">
            <v>44469</v>
          </cell>
          <cell r="J8671">
            <v>7.5</v>
          </cell>
          <cell r="K8671">
            <v>3.58</v>
          </cell>
          <cell r="M8671">
            <v>19.899999999999999</v>
          </cell>
        </row>
        <row r="8672">
          <cell r="D8672" t="str">
            <v>GRAND SHOPPING</v>
          </cell>
          <cell r="E8672">
            <v>44469</v>
          </cell>
          <cell r="J8672">
            <v>7.5</v>
          </cell>
          <cell r="K8672">
            <v>3.58</v>
          </cell>
          <cell r="M8672">
            <v>19.899999999999999</v>
          </cell>
        </row>
        <row r="8673">
          <cell r="D8673" t="str">
            <v>GRAND SHOPPING</v>
          </cell>
          <cell r="E8673">
            <v>44469</v>
          </cell>
          <cell r="J8673">
            <v>16</v>
          </cell>
          <cell r="K8673">
            <v>6.8</v>
          </cell>
          <cell r="M8673">
            <v>37.82</v>
          </cell>
        </row>
        <row r="8674">
          <cell r="D8674" t="str">
            <v>GRAND SHOPPING</v>
          </cell>
          <cell r="E8674">
            <v>44469</v>
          </cell>
          <cell r="J8674">
            <v>15</v>
          </cell>
          <cell r="K8674">
            <v>7.16</v>
          </cell>
          <cell r="M8674">
            <v>39.799999999999997</v>
          </cell>
        </row>
        <row r="8675">
          <cell r="D8675" t="str">
            <v>GRAND SHOPPING</v>
          </cell>
          <cell r="E8675">
            <v>44469</v>
          </cell>
          <cell r="J8675">
            <v>15</v>
          </cell>
          <cell r="K8675">
            <v>7.16</v>
          </cell>
          <cell r="M8675">
            <v>39.799999999999997</v>
          </cell>
        </row>
        <row r="8676">
          <cell r="D8676" t="str">
            <v>GRAND SHOPPING</v>
          </cell>
          <cell r="E8676">
            <v>44469</v>
          </cell>
          <cell r="J8676">
            <v>15</v>
          </cell>
          <cell r="K8676">
            <v>7.16</v>
          </cell>
          <cell r="M8676">
            <v>39.799999999999997</v>
          </cell>
        </row>
        <row r="8677">
          <cell r="D8677" t="str">
            <v>GRAND SHOPPING</v>
          </cell>
          <cell r="E8677">
            <v>44469</v>
          </cell>
          <cell r="J8677">
            <v>16</v>
          </cell>
          <cell r="K8677">
            <v>7.16</v>
          </cell>
          <cell r="M8677">
            <v>39.799999999999997</v>
          </cell>
        </row>
        <row r="8678">
          <cell r="D8678" t="str">
            <v>GRAND SHOPPING</v>
          </cell>
          <cell r="E8678">
            <v>44469</v>
          </cell>
          <cell r="J8678">
            <v>16</v>
          </cell>
          <cell r="K8678">
            <v>6.8</v>
          </cell>
          <cell r="M8678">
            <v>37.82</v>
          </cell>
        </row>
        <row r="8679">
          <cell r="D8679" t="str">
            <v>GRAND SHOPPING</v>
          </cell>
          <cell r="E8679">
            <v>44469</v>
          </cell>
          <cell r="J8679">
            <v>27.58</v>
          </cell>
          <cell r="K8679">
            <v>12.56</v>
          </cell>
          <cell r="M8679">
            <v>69.8</v>
          </cell>
        </row>
        <row r="8680">
          <cell r="D8680" t="str">
            <v>GRAND SHOPPING</v>
          </cell>
          <cell r="E8680">
            <v>44469</v>
          </cell>
          <cell r="J8680">
            <v>22.5</v>
          </cell>
          <cell r="K8680">
            <v>10.74</v>
          </cell>
          <cell r="M8680">
            <v>59.699999999999996</v>
          </cell>
        </row>
        <row r="8681">
          <cell r="D8681" t="str">
            <v>GRAND SHOPPING</v>
          </cell>
          <cell r="E8681">
            <v>44469</v>
          </cell>
          <cell r="J8681">
            <v>49.199999999999996</v>
          </cell>
          <cell r="K8681">
            <v>20.6799</v>
          </cell>
          <cell r="M8681">
            <v>114.89999999999999</v>
          </cell>
        </row>
        <row r="8682">
          <cell r="D8682" t="str">
            <v>GRAND SHOPPING</v>
          </cell>
          <cell r="E8682">
            <v>44469</v>
          </cell>
          <cell r="J8682">
            <v>40</v>
          </cell>
          <cell r="K8682">
            <v>17.549999999999997</v>
          </cell>
          <cell r="M8682">
            <v>97.5</v>
          </cell>
        </row>
        <row r="8683">
          <cell r="D8683" t="str">
            <v>GRAND SHOPPING</v>
          </cell>
          <cell r="E8683">
            <v>44469</v>
          </cell>
          <cell r="J8683">
            <v>140</v>
          </cell>
          <cell r="K8683">
            <v>63.56</v>
          </cell>
          <cell r="M8683">
            <v>348.2</v>
          </cell>
        </row>
        <row r="8684">
          <cell r="D8684" t="str">
            <v>GRAND SHOPPING</v>
          </cell>
          <cell r="E8684">
            <v>44469</v>
          </cell>
          <cell r="J8684">
            <v>38.72</v>
          </cell>
          <cell r="K8684">
            <v>25.86</v>
          </cell>
          <cell r="M8684">
            <v>93.82</v>
          </cell>
        </row>
        <row r="8685">
          <cell r="D8685" t="str">
            <v>GRAND SHOPPING</v>
          </cell>
          <cell r="E8685">
            <v>44469</v>
          </cell>
          <cell r="J8685">
            <v>79</v>
          </cell>
          <cell r="K8685">
            <v>17.98</v>
          </cell>
          <cell r="M8685">
            <v>99.9</v>
          </cell>
        </row>
        <row r="8686">
          <cell r="D8686" t="str">
            <v>GRAND SHOPPING</v>
          </cell>
          <cell r="E8686">
            <v>44469</v>
          </cell>
          <cell r="J8686">
            <v>69.900000000000006</v>
          </cell>
          <cell r="K8686">
            <v>23.38</v>
          </cell>
          <cell r="M8686">
            <v>129.9</v>
          </cell>
        </row>
        <row r="8687">
          <cell r="D8687" t="str">
            <v>GRAND SHOPPING</v>
          </cell>
          <cell r="E8687">
            <v>44469</v>
          </cell>
          <cell r="J8687">
            <v>72.430000000000007</v>
          </cell>
          <cell r="K8687">
            <v>25.18</v>
          </cell>
          <cell r="M8687">
            <v>139.9</v>
          </cell>
        </row>
        <row r="8688">
          <cell r="D8688" t="str">
            <v>GRAND SHOPPING</v>
          </cell>
          <cell r="E8688">
            <v>44469</v>
          </cell>
          <cell r="J8688">
            <v>11</v>
          </cell>
          <cell r="K8688">
            <v>5.36</v>
          </cell>
          <cell r="M8688">
            <v>29.8</v>
          </cell>
        </row>
        <row r="8689">
          <cell r="D8689" t="str">
            <v>GRAND SHOPPING</v>
          </cell>
          <cell r="E8689">
            <v>44469</v>
          </cell>
          <cell r="J8689">
            <v>223.77</v>
          </cell>
          <cell r="K8689">
            <v>72.519900000000007</v>
          </cell>
          <cell r="M8689">
            <v>402.90000000000003</v>
          </cell>
        </row>
        <row r="8690">
          <cell r="D8690" t="str">
            <v>GRAND SHOPPING</v>
          </cell>
          <cell r="E8690">
            <v>44469</v>
          </cell>
          <cell r="J8690">
            <v>45.32</v>
          </cell>
          <cell r="K8690">
            <v>21.56</v>
          </cell>
          <cell r="M8690">
            <v>119.8</v>
          </cell>
        </row>
        <row r="8691">
          <cell r="D8691" t="str">
            <v>GRAND SHOPPING</v>
          </cell>
          <cell r="E8691">
            <v>44469</v>
          </cell>
          <cell r="J8691">
            <v>19.36</v>
          </cell>
          <cell r="K8691">
            <v>6.32</v>
          </cell>
          <cell r="M8691">
            <v>35.11</v>
          </cell>
        </row>
        <row r="8692">
          <cell r="D8692" t="str">
            <v>GRAND SHOPPING</v>
          </cell>
          <cell r="E8692">
            <v>44469</v>
          </cell>
          <cell r="J8692">
            <v>5</v>
          </cell>
          <cell r="K8692">
            <v>2.04</v>
          </cell>
          <cell r="M8692">
            <v>10.1</v>
          </cell>
        </row>
        <row r="8693">
          <cell r="D8693" t="str">
            <v>GRAND SHOPPING</v>
          </cell>
          <cell r="E8693">
            <v>44469</v>
          </cell>
          <cell r="J8693">
            <v>7.26</v>
          </cell>
          <cell r="K8693">
            <v>4.5</v>
          </cell>
          <cell r="M8693">
            <v>25</v>
          </cell>
        </row>
        <row r="8694">
          <cell r="D8694" t="str">
            <v>GRAND SHOPPING</v>
          </cell>
          <cell r="E8694">
            <v>44469</v>
          </cell>
          <cell r="J8694">
            <v>14.3</v>
          </cell>
          <cell r="K8694">
            <v>5.38</v>
          </cell>
          <cell r="M8694">
            <v>29.9</v>
          </cell>
        </row>
        <row r="8695">
          <cell r="D8695" t="str">
            <v>GRAND SHOPPING</v>
          </cell>
          <cell r="E8695">
            <v>44469</v>
          </cell>
          <cell r="J8695">
            <v>14.3</v>
          </cell>
          <cell r="K8695">
            <v>5.38</v>
          </cell>
          <cell r="M8695">
            <v>29.9</v>
          </cell>
        </row>
        <row r="8696">
          <cell r="D8696" t="str">
            <v>GRAND SHOPPING</v>
          </cell>
          <cell r="E8696">
            <v>44469</v>
          </cell>
          <cell r="J8696">
            <v>19.899999999999999</v>
          </cell>
          <cell r="K8696">
            <v>8.1</v>
          </cell>
          <cell r="M8696">
            <v>45</v>
          </cell>
        </row>
        <row r="8697">
          <cell r="D8697" t="str">
            <v>GRAND SHOPPING</v>
          </cell>
          <cell r="E8697">
            <v>44469</v>
          </cell>
          <cell r="J8697">
            <v>21.78</v>
          </cell>
          <cell r="K8697">
            <v>7.58</v>
          </cell>
          <cell r="M8697">
            <v>40.44</v>
          </cell>
        </row>
        <row r="8698">
          <cell r="D8698" t="str">
            <v>GRAND SHOPPING</v>
          </cell>
          <cell r="E8698">
            <v>44469</v>
          </cell>
          <cell r="J8698">
            <v>27.72</v>
          </cell>
          <cell r="K8698">
            <v>14.38</v>
          </cell>
          <cell r="M8698">
            <v>79.900000000000006</v>
          </cell>
        </row>
        <row r="8699">
          <cell r="D8699" t="str">
            <v>GRAND SHOPPING</v>
          </cell>
          <cell r="E8699">
            <v>44469</v>
          </cell>
          <cell r="J8699">
            <v>47.21</v>
          </cell>
          <cell r="K8699">
            <v>17.98</v>
          </cell>
          <cell r="M8699">
            <v>99.9</v>
          </cell>
        </row>
        <row r="8700">
          <cell r="D8700" t="str">
            <v>GRAND SHOPPING</v>
          </cell>
          <cell r="E8700">
            <v>44469</v>
          </cell>
          <cell r="J8700">
            <v>83.16</v>
          </cell>
          <cell r="K8700">
            <v>32.339999999999996</v>
          </cell>
          <cell r="M8700">
            <v>179.7</v>
          </cell>
        </row>
        <row r="8701">
          <cell r="D8701" t="str">
            <v>GRAND SHOPPING</v>
          </cell>
          <cell r="E8701">
            <v>44469</v>
          </cell>
          <cell r="J8701">
            <v>5</v>
          </cell>
          <cell r="K8701">
            <v>2.7</v>
          </cell>
          <cell r="M8701">
            <v>15</v>
          </cell>
        </row>
        <row r="8702">
          <cell r="D8702" t="str">
            <v>GRAND SHOPPING</v>
          </cell>
          <cell r="E8702">
            <v>44469</v>
          </cell>
          <cell r="J8702">
            <v>14.399999999999999</v>
          </cell>
          <cell r="K8702">
            <v>7.5099</v>
          </cell>
          <cell r="M8702">
            <v>41.7</v>
          </cell>
        </row>
        <row r="8703">
          <cell r="D8703" t="str">
            <v>GRAND SHOPPING</v>
          </cell>
          <cell r="E8703">
            <v>44469</v>
          </cell>
          <cell r="J8703">
            <v>14.399999999999999</v>
          </cell>
          <cell r="K8703">
            <v>7.1901000000000002</v>
          </cell>
          <cell r="M8703">
            <v>39.900000000000006</v>
          </cell>
        </row>
        <row r="8704">
          <cell r="D8704" t="str">
            <v>GRAND SHOPPING</v>
          </cell>
          <cell r="E8704">
            <v>44469</v>
          </cell>
          <cell r="J8704">
            <v>19.2</v>
          </cell>
          <cell r="K8704">
            <v>10.53</v>
          </cell>
          <cell r="M8704">
            <v>58.52</v>
          </cell>
        </row>
        <row r="8705">
          <cell r="D8705" t="str">
            <v>GRAND SHOPPING</v>
          </cell>
          <cell r="E8705">
            <v>44469</v>
          </cell>
          <cell r="J8705">
            <v>24</v>
          </cell>
          <cell r="K8705">
            <v>13.23</v>
          </cell>
          <cell r="M8705">
            <v>73.5</v>
          </cell>
        </row>
        <row r="8706">
          <cell r="D8706" t="str">
            <v>GRAND SHOPPING</v>
          </cell>
          <cell r="E8706">
            <v>44469</v>
          </cell>
          <cell r="J8706">
            <v>65</v>
          </cell>
          <cell r="K8706">
            <v>34.130200000000002</v>
          </cell>
          <cell r="M8706">
            <v>189.54</v>
          </cell>
        </row>
        <row r="8707">
          <cell r="D8707" t="str">
            <v>GRAND SHOPPING</v>
          </cell>
          <cell r="E8707">
            <v>44469</v>
          </cell>
          <cell r="J8707">
            <v>76.5</v>
          </cell>
          <cell r="K8707">
            <v>44.589300000000001</v>
          </cell>
          <cell r="M8707">
            <v>247.69</v>
          </cell>
        </row>
        <row r="8708">
          <cell r="D8708" t="str">
            <v>GRAND SHOPPING</v>
          </cell>
          <cell r="E8708">
            <v>44469</v>
          </cell>
          <cell r="J8708">
            <v>12.99</v>
          </cell>
          <cell r="K8708">
            <v>7.18</v>
          </cell>
          <cell r="M8708">
            <v>39.9</v>
          </cell>
        </row>
        <row r="8709">
          <cell r="D8709" t="str">
            <v>GRAND SHOPPING</v>
          </cell>
          <cell r="E8709">
            <v>44469</v>
          </cell>
          <cell r="J8709">
            <v>71.900000000000006</v>
          </cell>
          <cell r="K8709">
            <v>32.380000000000003</v>
          </cell>
          <cell r="M8709">
            <v>179.9</v>
          </cell>
        </row>
        <row r="8710">
          <cell r="D8710" t="str">
            <v>GRAND SHOPPING</v>
          </cell>
          <cell r="E8710">
            <v>44469</v>
          </cell>
          <cell r="J8710">
            <v>71.900000000000006</v>
          </cell>
          <cell r="K8710">
            <v>28.5</v>
          </cell>
          <cell r="M8710">
            <v>158.31</v>
          </cell>
        </row>
        <row r="8711">
          <cell r="D8711" t="str">
            <v>GRAND SHOPPING</v>
          </cell>
          <cell r="E8711">
            <v>44469</v>
          </cell>
          <cell r="J8711">
            <v>862.80000000000007</v>
          </cell>
          <cell r="K8711">
            <v>429.2004</v>
          </cell>
          <cell r="M8711">
            <v>2022.48</v>
          </cell>
        </row>
        <row r="8712">
          <cell r="D8712" t="str">
            <v>GRAND SHOPPING</v>
          </cell>
          <cell r="E8712">
            <v>44469</v>
          </cell>
          <cell r="J8712">
            <v>31.9</v>
          </cell>
          <cell r="K8712">
            <v>14.38</v>
          </cell>
          <cell r="M8712">
            <v>79.900000000000006</v>
          </cell>
        </row>
        <row r="8713">
          <cell r="D8713" t="str">
            <v>GRAND SHOPPING</v>
          </cell>
          <cell r="E8713">
            <v>44469</v>
          </cell>
          <cell r="J8713">
            <v>13.9</v>
          </cell>
          <cell r="K8713">
            <v>7.18</v>
          </cell>
          <cell r="M8713">
            <v>39.9</v>
          </cell>
        </row>
        <row r="8714">
          <cell r="D8714" t="str">
            <v>GRAND SHOPPING</v>
          </cell>
          <cell r="E8714">
            <v>44469</v>
          </cell>
          <cell r="J8714">
            <v>10</v>
          </cell>
          <cell r="K8714">
            <v>4.5</v>
          </cell>
          <cell r="M8714">
            <v>25</v>
          </cell>
        </row>
        <row r="8715">
          <cell r="D8715" t="str">
            <v>GRAND SHOPPING</v>
          </cell>
          <cell r="E8715">
            <v>44469</v>
          </cell>
          <cell r="J8715">
            <v>20</v>
          </cell>
          <cell r="K8715">
            <v>8.4600000000000009</v>
          </cell>
          <cell r="M8715">
            <v>47</v>
          </cell>
        </row>
        <row r="8716">
          <cell r="D8716" t="str">
            <v>GRAND SHOPPING</v>
          </cell>
          <cell r="E8716">
            <v>44469</v>
          </cell>
          <cell r="J8716">
            <v>8.9</v>
          </cell>
          <cell r="K8716">
            <v>4.84</v>
          </cell>
          <cell r="M8716">
            <v>26.91</v>
          </cell>
        </row>
        <row r="8717">
          <cell r="D8717" t="str">
            <v>GRAND SHOPPING</v>
          </cell>
          <cell r="E8717">
            <v>44469</v>
          </cell>
          <cell r="J8717">
            <v>15</v>
          </cell>
          <cell r="K8717">
            <v>5.49</v>
          </cell>
          <cell r="M8717">
            <v>27.62</v>
          </cell>
        </row>
        <row r="8718">
          <cell r="D8718" t="str">
            <v>RIOMAR KENNEDY</v>
          </cell>
          <cell r="E8718">
            <v>44469</v>
          </cell>
          <cell r="J8718">
            <v>-53.9</v>
          </cell>
          <cell r="K8718">
            <v>0</v>
          </cell>
          <cell r="M8718">
            <v>-139.9</v>
          </cell>
        </row>
        <row r="8719">
          <cell r="D8719" t="str">
            <v>RIOMAR KENNEDY</v>
          </cell>
          <cell r="E8719">
            <v>44469</v>
          </cell>
          <cell r="J8719">
            <v>-64.900000000000006</v>
          </cell>
          <cell r="K8719">
            <v>0</v>
          </cell>
          <cell r="M8719">
            <v>-159.9</v>
          </cell>
        </row>
        <row r="8720">
          <cell r="D8720" t="str">
            <v>RIOMAR KENNEDY</v>
          </cell>
          <cell r="E8720">
            <v>44469</v>
          </cell>
          <cell r="J8720">
            <v>0</v>
          </cell>
          <cell r="K8720">
            <v>0</v>
          </cell>
          <cell r="M8720">
            <v>0</v>
          </cell>
        </row>
        <row r="8721">
          <cell r="D8721" t="str">
            <v>RIOMAR KENNEDY</v>
          </cell>
          <cell r="E8721">
            <v>44469</v>
          </cell>
          <cell r="J8721">
            <v>0</v>
          </cell>
          <cell r="K8721">
            <v>0</v>
          </cell>
          <cell r="M8721">
            <v>0</v>
          </cell>
        </row>
        <row r="8722">
          <cell r="D8722" t="str">
            <v>RIOMAR KENNEDY</v>
          </cell>
          <cell r="E8722">
            <v>44469</v>
          </cell>
          <cell r="J8722">
            <v>20</v>
          </cell>
          <cell r="K8722">
            <v>6.99</v>
          </cell>
          <cell r="M8722">
            <v>35.64</v>
          </cell>
        </row>
        <row r="8723">
          <cell r="D8723" t="str">
            <v>RIOMAR KENNEDY</v>
          </cell>
          <cell r="E8723">
            <v>44469</v>
          </cell>
          <cell r="J8723">
            <v>15</v>
          </cell>
          <cell r="K8723">
            <v>7.75</v>
          </cell>
          <cell r="M8723">
            <v>41.99</v>
          </cell>
        </row>
        <row r="8724">
          <cell r="D8724" t="str">
            <v>RIOMAR KENNEDY</v>
          </cell>
          <cell r="E8724">
            <v>44469</v>
          </cell>
          <cell r="J8724">
            <v>44.9</v>
          </cell>
          <cell r="K8724">
            <v>21.58</v>
          </cell>
          <cell r="M8724">
            <v>119.9</v>
          </cell>
        </row>
        <row r="8725">
          <cell r="D8725" t="str">
            <v>RIOMAR KENNEDY</v>
          </cell>
          <cell r="E8725">
            <v>44469</v>
          </cell>
          <cell r="J8725">
            <v>34.9</v>
          </cell>
          <cell r="K8725">
            <v>16.18</v>
          </cell>
          <cell r="M8725">
            <v>89.9</v>
          </cell>
        </row>
        <row r="8726">
          <cell r="D8726" t="str">
            <v>RIOMAR KENNEDY</v>
          </cell>
          <cell r="E8726">
            <v>44469</v>
          </cell>
          <cell r="J8726">
            <v>62.9</v>
          </cell>
          <cell r="K8726">
            <v>28.54</v>
          </cell>
          <cell r="M8726">
            <v>148.76</v>
          </cell>
        </row>
        <row r="8727">
          <cell r="D8727" t="str">
            <v>RIOMAR KENNEDY</v>
          </cell>
          <cell r="E8727">
            <v>44469</v>
          </cell>
          <cell r="J8727">
            <v>64.900000000000006</v>
          </cell>
          <cell r="K8727">
            <v>28.87</v>
          </cell>
          <cell r="M8727">
            <v>154.96</v>
          </cell>
        </row>
        <row r="8728">
          <cell r="D8728" t="str">
            <v>RIOMAR KENNEDY</v>
          </cell>
          <cell r="E8728">
            <v>44469</v>
          </cell>
          <cell r="J8728">
            <v>74.900000000000006</v>
          </cell>
          <cell r="K8728">
            <v>28.35</v>
          </cell>
          <cell r="M8728">
            <v>157.5</v>
          </cell>
        </row>
        <row r="8729">
          <cell r="D8729" t="str">
            <v>RIOMAR KENNEDY</v>
          </cell>
          <cell r="E8729">
            <v>44469</v>
          </cell>
          <cell r="J8729">
            <v>86.9</v>
          </cell>
          <cell r="K8729">
            <v>22.5</v>
          </cell>
          <cell r="M8729">
            <v>125</v>
          </cell>
        </row>
        <row r="8730">
          <cell r="D8730" t="str">
            <v>RIOMAR KENNEDY</v>
          </cell>
          <cell r="E8730">
            <v>44469</v>
          </cell>
          <cell r="J8730">
            <v>73.900000000000006</v>
          </cell>
          <cell r="K8730">
            <v>35.979999999999997</v>
          </cell>
          <cell r="M8730">
            <v>199.9</v>
          </cell>
        </row>
        <row r="8731">
          <cell r="D8731" t="str">
            <v>RIOMAR KENNEDY</v>
          </cell>
          <cell r="E8731">
            <v>44469</v>
          </cell>
          <cell r="J8731">
            <v>63</v>
          </cell>
          <cell r="K8731">
            <v>27.09</v>
          </cell>
          <cell r="M8731">
            <v>150.5</v>
          </cell>
        </row>
        <row r="8732">
          <cell r="D8732" t="str">
            <v>RIOMAR KENNEDY</v>
          </cell>
          <cell r="E8732">
            <v>44469</v>
          </cell>
          <cell r="J8732">
            <v>58.9</v>
          </cell>
          <cell r="K8732">
            <v>38.700000000000003</v>
          </cell>
          <cell r="M8732">
            <v>215</v>
          </cell>
        </row>
        <row r="8733">
          <cell r="D8733" t="str">
            <v>RIOMAR KENNEDY</v>
          </cell>
          <cell r="E8733">
            <v>44469</v>
          </cell>
          <cell r="J8733">
            <v>58.9</v>
          </cell>
          <cell r="K8733">
            <v>30.23</v>
          </cell>
          <cell r="M8733">
            <v>167.93</v>
          </cell>
        </row>
        <row r="8734">
          <cell r="D8734" t="str">
            <v>RIOMAR KENNEDY</v>
          </cell>
          <cell r="E8734">
            <v>44469</v>
          </cell>
          <cell r="J8734">
            <v>59.9</v>
          </cell>
          <cell r="K8734">
            <v>60.88</v>
          </cell>
          <cell r="M8734">
            <v>158.31</v>
          </cell>
        </row>
        <row r="8735">
          <cell r="D8735" t="str">
            <v>RIOMAR KENNEDY</v>
          </cell>
          <cell r="E8735">
            <v>44469</v>
          </cell>
          <cell r="J8735">
            <v>66</v>
          </cell>
          <cell r="K8735">
            <v>22.5</v>
          </cell>
          <cell r="M8735">
            <v>125</v>
          </cell>
        </row>
        <row r="8736">
          <cell r="D8736" t="str">
            <v>RIOMAR KENNEDY</v>
          </cell>
          <cell r="E8736">
            <v>44469</v>
          </cell>
          <cell r="J8736">
            <v>66</v>
          </cell>
          <cell r="K8736">
            <v>22.5</v>
          </cell>
          <cell r="M8736">
            <v>125</v>
          </cell>
        </row>
        <row r="8737">
          <cell r="D8737" t="str">
            <v>RIOMAR KENNEDY</v>
          </cell>
          <cell r="E8737">
            <v>44469</v>
          </cell>
          <cell r="J8737">
            <v>49.9</v>
          </cell>
          <cell r="K8737">
            <v>25.18</v>
          </cell>
          <cell r="M8737">
            <v>139.9</v>
          </cell>
        </row>
        <row r="8738">
          <cell r="D8738" t="str">
            <v>RIOMAR KENNEDY</v>
          </cell>
          <cell r="E8738">
            <v>44469</v>
          </cell>
          <cell r="J8738">
            <v>49.9</v>
          </cell>
          <cell r="K8738">
            <v>25.18</v>
          </cell>
          <cell r="M8738">
            <v>139.9</v>
          </cell>
        </row>
        <row r="8739">
          <cell r="D8739" t="str">
            <v>RIOMAR KENNEDY</v>
          </cell>
          <cell r="E8739">
            <v>44469</v>
          </cell>
          <cell r="J8739">
            <v>56.9</v>
          </cell>
          <cell r="K8739">
            <v>22.5</v>
          </cell>
          <cell r="M8739">
            <v>125</v>
          </cell>
        </row>
        <row r="8740">
          <cell r="D8740" t="str">
            <v>RIOMAR KENNEDY</v>
          </cell>
          <cell r="E8740">
            <v>44469</v>
          </cell>
          <cell r="J8740">
            <v>56.9</v>
          </cell>
          <cell r="K8740">
            <v>22.5</v>
          </cell>
          <cell r="M8740">
            <v>125</v>
          </cell>
        </row>
        <row r="8741">
          <cell r="D8741" t="str">
            <v>RIOMAR KENNEDY</v>
          </cell>
          <cell r="E8741">
            <v>44469</v>
          </cell>
          <cell r="J8741">
            <v>56.9</v>
          </cell>
          <cell r="K8741">
            <v>22.5</v>
          </cell>
          <cell r="M8741">
            <v>125</v>
          </cell>
        </row>
        <row r="8742">
          <cell r="D8742" t="str">
            <v>RIOMAR KENNEDY</v>
          </cell>
          <cell r="E8742">
            <v>44469</v>
          </cell>
          <cell r="J8742">
            <v>43.98</v>
          </cell>
          <cell r="K8742">
            <v>14.78</v>
          </cell>
          <cell r="M8742">
            <v>81.39</v>
          </cell>
        </row>
        <row r="8743">
          <cell r="D8743" t="str">
            <v>RIOMAR KENNEDY</v>
          </cell>
          <cell r="E8743">
            <v>44469</v>
          </cell>
          <cell r="J8743">
            <v>109.9</v>
          </cell>
          <cell r="K8743">
            <v>36.42</v>
          </cell>
          <cell r="M8743">
            <v>202.31</v>
          </cell>
        </row>
        <row r="8744">
          <cell r="D8744" t="str">
            <v>RIOMAR KENNEDY</v>
          </cell>
          <cell r="E8744">
            <v>44469</v>
          </cell>
          <cell r="J8744">
            <v>60</v>
          </cell>
          <cell r="K8744">
            <v>44.98</v>
          </cell>
          <cell r="M8744">
            <v>249.9</v>
          </cell>
        </row>
        <row r="8745">
          <cell r="D8745" t="str">
            <v>RIOMAR KENNEDY</v>
          </cell>
          <cell r="E8745">
            <v>44469</v>
          </cell>
          <cell r="J8745">
            <v>65</v>
          </cell>
          <cell r="K8745">
            <v>42.1</v>
          </cell>
          <cell r="M8745">
            <v>233.91</v>
          </cell>
        </row>
        <row r="8746">
          <cell r="D8746" t="str">
            <v>RIOMAR KENNEDY</v>
          </cell>
          <cell r="E8746">
            <v>44469</v>
          </cell>
          <cell r="J8746">
            <v>60</v>
          </cell>
          <cell r="K8746">
            <v>40.479999999999997</v>
          </cell>
          <cell r="M8746">
            <v>224.91</v>
          </cell>
        </row>
        <row r="8747">
          <cell r="D8747" t="str">
            <v>RIOMAR KENNEDY</v>
          </cell>
          <cell r="E8747">
            <v>44469</v>
          </cell>
          <cell r="J8747">
            <v>49.95</v>
          </cell>
          <cell r="K8747">
            <v>21.04</v>
          </cell>
          <cell r="M8747">
            <v>116.91</v>
          </cell>
        </row>
        <row r="8748">
          <cell r="D8748" t="str">
            <v>RIOMAR KENNEDY</v>
          </cell>
          <cell r="E8748">
            <v>44469</v>
          </cell>
          <cell r="J8748">
            <v>57.56</v>
          </cell>
          <cell r="K8748">
            <v>22.16</v>
          </cell>
          <cell r="M8748">
            <v>123.11</v>
          </cell>
        </row>
        <row r="8749">
          <cell r="D8749" t="str">
            <v>RIOMAR KENNEDY</v>
          </cell>
          <cell r="E8749">
            <v>44469</v>
          </cell>
          <cell r="J8749">
            <v>50</v>
          </cell>
          <cell r="K8749">
            <v>12.59</v>
          </cell>
          <cell r="M8749">
            <v>69.95</v>
          </cell>
        </row>
        <row r="8750">
          <cell r="D8750" t="str">
            <v>RIOMAR KENNEDY</v>
          </cell>
          <cell r="E8750">
            <v>44469</v>
          </cell>
          <cell r="J8750">
            <v>50</v>
          </cell>
          <cell r="K8750">
            <v>11.33</v>
          </cell>
          <cell r="M8750">
            <v>62.96</v>
          </cell>
        </row>
        <row r="8751">
          <cell r="D8751" t="str">
            <v>RIOMAR KENNEDY</v>
          </cell>
          <cell r="E8751">
            <v>44469</v>
          </cell>
          <cell r="J8751">
            <v>55</v>
          </cell>
          <cell r="K8751">
            <v>21.41</v>
          </cell>
          <cell r="M8751">
            <v>118.92</v>
          </cell>
        </row>
        <row r="8752">
          <cell r="D8752" t="str">
            <v>RIOMAR KENNEDY</v>
          </cell>
          <cell r="E8752">
            <v>44469</v>
          </cell>
          <cell r="J8752">
            <v>54</v>
          </cell>
          <cell r="K8752">
            <v>25.18</v>
          </cell>
          <cell r="M8752">
            <v>139.9</v>
          </cell>
        </row>
        <row r="8753">
          <cell r="D8753" t="str">
            <v>RIOMAR KENNEDY</v>
          </cell>
          <cell r="E8753">
            <v>44469</v>
          </cell>
          <cell r="J8753">
            <v>79.8</v>
          </cell>
          <cell r="K8753">
            <v>30.05</v>
          </cell>
          <cell r="M8753">
            <v>164.8</v>
          </cell>
        </row>
        <row r="8754">
          <cell r="D8754" t="str">
            <v>RIOMAR KENNEDY</v>
          </cell>
          <cell r="E8754">
            <v>44469</v>
          </cell>
          <cell r="J8754">
            <v>115.4</v>
          </cell>
          <cell r="K8754">
            <v>51.84</v>
          </cell>
          <cell r="M8754">
            <v>286.76</v>
          </cell>
        </row>
        <row r="8755">
          <cell r="D8755" t="str">
            <v>RIOMAR KENNEDY</v>
          </cell>
          <cell r="E8755">
            <v>44469</v>
          </cell>
          <cell r="J8755">
            <v>145.80000000000001</v>
          </cell>
          <cell r="K8755">
            <v>45</v>
          </cell>
          <cell r="M8755">
            <v>250</v>
          </cell>
        </row>
        <row r="8756">
          <cell r="D8756" t="str">
            <v>RIOMAR KENNEDY</v>
          </cell>
          <cell r="E8756">
            <v>44469</v>
          </cell>
          <cell r="J8756">
            <v>150</v>
          </cell>
          <cell r="K8756">
            <v>80.02</v>
          </cell>
          <cell r="M8756">
            <v>440.4</v>
          </cell>
        </row>
        <row r="8757">
          <cell r="D8757" t="str">
            <v>RIOMAR KENNEDY</v>
          </cell>
          <cell r="E8757">
            <v>44469</v>
          </cell>
          <cell r="J8757">
            <v>117.8</v>
          </cell>
          <cell r="K8757">
            <v>73.02</v>
          </cell>
          <cell r="M8757">
            <v>265.82</v>
          </cell>
        </row>
        <row r="8758">
          <cell r="D8758" t="str">
            <v>RIOMAR KENNEDY</v>
          </cell>
          <cell r="E8758">
            <v>44469</v>
          </cell>
          <cell r="J8758">
            <v>117.8</v>
          </cell>
          <cell r="K8758">
            <v>95.06</v>
          </cell>
          <cell r="M8758">
            <v>245.84</v>
          </cell>
        </row>
        <row r="8759">
          <cell r="D8759" t="str">
            <v>RIOMAR KENNEDY</v>
          </cell>
          <cell r="E8759">
            <v>44469</v>
          </cell>
          <cell r="J8759">
            <v>139.80000000000001</v>
          </cell>
          <cell r="K8759">
            <v>47.34</v>
          </cell>
          <cell r="M8759">
            <v>263</v>
          </cell>
        </row>
        <row r="8760">
          <cell r="D8760" t="str">
            <v>RIOMAR KENNEDY</v>
          </cell>
          <cell r="E8760">
            <v>44469</v>
          </cell>
          <cell r="J8760">
            <v>113.8</v>
          </cell>
          <cell r="K8760">
            <v>45.05</v>
          </cell>
          <cell r="M8760">
            <v>248.34</v>
          </cell>
        </row>
        <row r="8761">
          <cell r="D8761" t="str">
            <v>RIOMAR KENNEDY</v>
          </cell>
          <cell r="E8761">
            <v>44469</v>
          </cell>
          <cell r="J8761">
            <v>120</v>
          </cell>
          <cell r="K8761">
            <v>121.7</v>
          </cell>
          <cell r="M8761">
            <v>423.5</v>
          </cell>
        </row>
        <row r="8762">
          <cell r="D8762" t="str">
            <v>RIOMAR KENNEDY</v>
          </cell>
          <cell r="E8762">
            <v>44469</v>
          </cell>
          <cell r="J8762">
            <v>100</v>
          </cell>
          <cell r="K8762">
            <v>123.32</v>
          </cell>
          <cell r="M8762">
            <v>445.08</v>
          </cell>
        </row>
        <row r="8763">
          <cell r="D8763" t="str">
            <v>RIOMAR KENNEDY</v>
          </cell>
          <cell r="E8763">
            <v>44469</v>
          </cell>
          <cell r="J8763">
            <v>114.94</v>
          </cell>
          <cell r="K8763">
            <v>50.36</v>
          </cell>
          <cell r="M8763">
            <v>279.8</v>
          </cell>
        </row>
        <row r="8764">
          <cell r="D8764" t="str">
            <v>RIOMAR KENNEDY</v>
          </cell>
          <cell r="E8764">
            <v>44469</v>
          </cell>
          <cell r="J8764">
            <v>110</v>
          </cell>
          <cell r="K8764">
            <v>47.84</v>
          </cell>
          <cell r="M8764">
            <v>264.24</v>
          </cell>
        </row>
        <row r="8765">
          <cell r="D8765" t="str">
            <v>RIOMAR KENNEDY</v>
          </cell>
          <cell r="E8765">
            <v>44469</v>
          </cell>
          <cell r="J8765">
            <v>110</v>
          </cell>
          <cell r="K8765">
            <v>42.15</v>
          </cell>
          <cell r="M8765">
            <v>233.62</v>
          </cell>
        </row>
        <row r="8766">
          <cell r="D8766" t="str">
            <v>RIOMAR KENNEDY</v>
          </cell>
          <cell r="E8766">
            <v>44469</v>
          </cell>
          <cell r="J8766">
            <v>150.78</v>
          </cell>
          <cell r="K8766">
            <v>45.8001</v>
          </cell>
          <cell r="M8766">
            <v>251.37</v>
          </cell>
        </row>
        <row r="8767">
          <cell r="D8767" t="str">
            <v>RIOMAR KENNEDY</v>
          </cell>
          <cell r="E8767">
            <v>44469</v>
          </cell>
          <cell r="J8767">
            <v>198</v>
          </cell>
          <cell r="K8767">
            <v>102.53999999999999</v>
          </cell>
          <cell r="M8767">
            <v>569.70000000000005</v>
          </cell>
        </row>
        <row r="8768">
          <cell r="D8768" t="str">
            <v>RIOMAR KENNEDY</v>
          </cell>
          <cell r="E8768">
            <v>44469</v>
          </cell>
          <cell r="J8768">
            <v>198</v>
          </cell>
          <cell r="K8768">
            <v>65.67</v>
          </cell>
          <cell r="M8768">
            <v>363.93</v>
          </cell>
        </row>
        <row r="8769">
          <cell r="D8769" t="str">
            <v>RIOMAR KENNEDY</v>
          </cell>
          <cell r="E8769">
            <v>44469</v>
          </cell>
          <cell r="J8769">
            <v>211.5</v>
          </cell>
          <cell r="K8769">
            <v>69.249899999999997</v>
          </cell>
          <cell r="M8769">
            <v>384.72</v>
          </cell>
        </row>
        <row r="8770">
          <cell r="D8770" t="str">
            <v>RIOMAR KENNEDY</v>
          </cell>
          <cell r="E8770">
            <v>44469</v>
          </cell>
          <cell r="J8770">
            <v>172.68</v>
          </cell>
          <cell r="K8770">
            <v>124.8399</v>
          </cell>
          <cell r="M8770">
            <v>388.98</v>
          </cell>
        </row>
        <row r="8771">
          <cell r="D8771" t="str">
            <v>RIOMAR KENNEDY</v>
          </cell>
          <cell r="E8771">
            <v>44469</v>
          </cell>
          <cell r="J8771">
            <v>150</v>
          </cell>
          <cell r="K8771">
            <v>161.93010000000001</v>
          </cell>
          <cell r="M8771">
            <v>659.73</v>
          </cell>
        </row>
        <row r="8772">
          <cell r="D8772" t="str">
            <v>RIOMAR KENNEDY</v>
          </cell>
          <cell r="E8772">
            <v>44469</v>
          </cell>
          <cell r="J8772">
            <v>240</v>
          </cell>
          <cell r="K8772">
            <v>169.61</v>
          </cell>
          <cell r="M8772">
            <v>938.96</v>
          </cell>
        </row>
        <row r="8773">
          <cell r="D8773" t="str">
            <v>RIOMAR KENNEDY</v>
          </cell>
          <cell r="E8773">
            <v>44469</v>
          </cell>
          <cell r="J8773">
            <v>85</v>
          </cell>
          <cell r="K8773">
            <v>29.36</v>
          </cell>
          <cell r="M8773">
            <v>159.55000000000001</v>
          </cell>
        </row>
        <row r="8774">
          <cell r="D8774" t="str">
            <v>RIOMAR KENNEDY</v>
          </cell>
          <cell r="E8774">
            <v>44469</v>
          </cell>
          <cell r="J8774">
            <v>374.5</v>
          </cell>
          <cell r="K8774">
            <v>210.23</v>
          </cell>
          <cell r="M8774">
            <v>1167</v>
          </cell>
        </row>
        <row r="8775">
          <cell r="D8775" t="str">
            <v>RIOMAR KENNEDY</v>
          </cell>
          <cell r="E8775">
            <v>44469</v>
          </cell>
          <cell r="J8775">
            <v>374.5</v>
          </cell>
          <cell r="K8775">
            <v>210.5</v>
          </cell>
          <cell r="M8775">
            <v>1169.55</v>
          </cell>
        </row>
        <row r="8776">
          <cell r="D8776" t="str">
            <v>RIOMAR KENNEDY</v>
          </cell>
          <cell r="E8776">
            <v>44469</v>
          </cell>
          <cell r="J8776">
            <v>345</v>
          </cell>
          <cell r="K8776">
            <v>198.39</v>
          </cell>
          <cell r="M8776">
            <v>1091.05</v>
          </cell>
        </row>
        <row r="8777">
          <cell r="D8777" t="str">
            <v>RIOMAR KENNEDY</v>
          </cell>
          <cell r="E8777">
            <v>44469</v>
          </cell>
          <cell r="J8777">
            <v>345</v>
          </cell>
          <cell r="K8777">
            <v>118.59</v>
          </cell>
          <cell r="M8777">
            <v>654.9</v>
          </cell>
        </row>
        <row r="8778">
          <cell r="D8778" t="str">
            <v>RIOMAR KENNEDY</v>
          </cell>
          <cell r="E8778">
            <v>44469</v>
          </cell>
          <cell r="J8778">
            <v>345</v>
          </cell>
          <cell r="K8778">
            <v>88.44</v>
          </cell>
          <cell r="M8778">
            <v>490.65</v>
          </cell>
        </row>
        <row r="8779">
          <cell r="D8779" t="str">
            <v>RIOMAR KENNEDY</v>
          </cell>
          <cell r="E8779">
            <v>44469</v>
          </cell>
          <cell r="J8779">
            <v>275</v>
          </cell>
          <cell r="K8779">
            <v>141.03</v>
          </cell>
          <cell r="M8779">
            <v>640.90000000000009</v>
          </cell>
        </row>
        <row r="8780">
          <cell r="D8780" t="str">
            <v>RIOMAR KENNEDY</v>
          </cell>
          <cell r="E8780">
            <v>44469</v>
          </cell>
          <cell r="J8780">
            <v>414</v>
          </cell>
          <cell r="K8780">
            <v>231.04020000000003</v>
          </cell>
          <cell r="M8780">
            <v>1278.3000000000002</v>
          </cell>
        </row>
        <row r="8781">
          <cell r="D8781" t="str">
            <v>RIOMAR KENNEDY</v>
          </cell>
          <cell r="E8781">
            <v>44469</v>
          </cell>
          <cell r="J8781">
            <v>341.4</v>
          </cell>
          <cell r="K8781">
            <v>237.94979999999998</v>
          </cell>
          <cell r="M8781">
            <v>1321.92</v>
          </cell>
        </row>
        <row r="8782">
          <cell r="D8782" t="str">
            <v>RIOMAR KENNEDY</v>
          </cell>
          <cell r="E8782">
            <v>44469</v>
          </cell>
          <cell r="J8782">
            <v>353.4</v>
          </cell>
          <cell r="K8782">
            <v>173.74020000000002</v>
          </cell>
          <cell r="M8782">
            <v>825.42</v>
          </cell>
        </row>
        <row r="8783">
          <cell r="D8783" t="str">
            <v>RIOMAR KENNEDY</v>
          </cell>
          <cell r="E8783">
            <v>44469</v>
          </cell>
          <cell r="J8783">
            <v>160</v>
          </cell>
          <cell r="K8783">
            <v>58.66</v>
          </cell>
          <cell r="M8783">
            <v>310.16000000000003</v>
          </cell>
        </row>
        <row r="8784">
          <cell r="D8784" t="str">
            <v>RIOMAR KENNEDY</v>
          </cell>
          <cell r="E8784">
            <v>44469</v>
          </cell>
          <cell r="J8784">
            <v>599.20000000000005</v>
          </cell>
          <cell r="K8784">
            <v>342.92</v>
          </cell>
          <cell r="M8784">
            <v>1904.16</v>
          </cell>
        </row>
        <row r="8785">
          <cell r="D8785" t="str">
            <v>RIOMAR KENNEDY</v>
          </cell>
          <cell r="E8785">
            <v>44469</v>
          </cell>
          <cell r="J8785">
            <v>599.20000000000005</v>
          </cell>
          <cell r="K8785">
            <v>173.74</v>
          </cell>
          <cell r="M8785">
            <v>956.88</v>
          </cell>
        </row>
        <row r="8786">
          <cell r="D8786" t="str">
            <v>RIOMAR KENNEDY</v>
          </cell>
          <cell r="E8786">
            <v>44469</v>
          </cell>
          <cell r="J8786">
            <v>419.28</v>
          </cell>
          <cell r="K8786">
            <v>176.98</v>
          </cell>
          <cell r="M8786">
            <v>967.6</v>
          </cell>
        </row>
        <row r="8787">
          <cell r="D8787" t="str">
            <v>RIOMAR KENNEDY</v>
          </cell>
          <cell r="E8787">
            <v>44469</v>
          </cell>
          <cell r="J8787">
            <v>584.1</v>
          </cell>
          <cell r="K8787">
            <v>203.85</v>
          </cell>
          <cell r="M8787">
            <v>1110.78</v>
          </cell>
        </row>
        <row r="8788">
          <cell r="D8788" t="str">
            <v>RIOMAR KENNEDY</v>
          </cell>
          <cell r="E8788">
            <v>44469</v>
          </cell>
          <cell r="J8788">
            <v>471.68999999999994</v>
          </cell>
          <cell r="K8788">
            <v>311.3802</v>
          </cell>
          <cell r="M8788">
            <v>1179.3599999999999</v>
          </cell>
        </row>
        <row r="8789">
          <cell r="D8789" t="str">
            <v>RIOMAR KENNEDY</v>
          </cell>
          <cell r="E8789">
            <v>44469</v>
          </cell>
          <cell r="J8789">
            <v>749</v>
          </cell>
          <cell r="K8789">
            <v>427.73</v>
          </cell>
          <cell r="M8789">
            <v>2370.8000000000002</v>
          </cell>
        </row>
        <row r="8790">
          <cell r="D8790" t="str">
            <v>RIOMAR KENNEDY</v>
          </cell>
          <cell r="E8790">
            <v>44469</v>
          </cell>
          <cell r="J8790">
            <v>600</v>
          </cell>
          <cell r="K8790">
            <v>468.34000000000003</v>
          </cell>
          <cell r="M8790">
            <v>2382.8000000000002</v>
          </cell>
        </row>
        <row r="8791">
          <cell r="D8791" t="str">
            <v>RIOMAR KENNEDY</v>
          </cell>
          <cell r="E8791">
            <v>44469</v>
          </cell>
          <cell r="J8791">
            <v>187</v>
          </cell>
          <cell r="K8791">
            <v>93.710099999999997</v>
          </cell>
          <cell r="M8791">
            <v>493.68</v>
          </cell>
        </row>
        <row r="8792">
          <cell r="D8792" t="str">
            <v>RIOMAR KENNEDY</v>
          </cell>
          <cell r="E8792">
            <v>44469</v>
          </cell>
          <cell r="J8792">
            <v>632.16999999999996</v>
          </cell>
          <cell r="K8792">
            <v>320.5301</v>
          </cell>
          <cell r="M8792">
            <v>1630.86</v>
          </cell>
        </row>
        <row r="8793">
          <cell r="D8793" t="str">
            <v>RIOMAR KENNEDY</v>
          </cell>
          <cell r="E8793">
            <v>44469</v>
          </cell>
          <cell r="J8793">
            <v>1118.6000000000001</v>
          </cell>
          <cell r="K8793">
            <v>585.94060000000002</v>
          </cell>
          <cell r="M8793">
            <v>3239.6</v>
          </cell>
        </row>
        <row r="8794">
          <cell r="D8794" t="str">
            <v>RIOMAR KENNEDY</v>
          </cell>
          <cell r="E8794">
            <v>44469</v>
          </cell>
          <cell r="J8794">
            <v>1168.5</v>
          </cell>
          <cell r="K8794">
            <v>536.29049999999995</v>
          </cell>
          <cell r="M8794">
            <v>2793.6000000000004</v>
          </cell>
        </row>
        <row r="8795">
          <cell r="D8795" t="str">
            <v>RIOMAR KENNEDY</v>
          </cell>
          <cell r="E8795">
            <v>44469</v>
          </cell>
          <cell r="J8795">
            <v>1328.1000000000001</v>
          </cell>
          <cell r="K8795">
            <v>907.60910000000001</v>
          </cell>
          <cell r="M8795">
            <v>4315.28</v>
          </cell>
        </row>
        <row r="8796">
          <cell r="D8796" t="str">
            <v>RIOMAR KENNEDY</v>
          </cell>
          <cell r="E8796">
            <v>44469</v>
          </cell>
          <cell r="J8796">
            <v>1659</v>
          </cell>
          <cell r="K8796">
            <v>361.9896</v>
          </cell>
          <cell r="M8796">
            <v>1984.29</v>
          </cell>
        </row>
        <row r="8797">
          <cell r="D8797" t="str">
            <v>RIOMAR KENNEDY</v>
          </cell>
          <cell r="E8797">
            <v>44469</v>
          </cell>
          <cell r="J8797">
            <v>1518</v>
          </cell>
          <cell r="K8797">
            <v>832.37919999999997</v>
          </cell>
          <cell r="M8797">
            <v>4031.44</v>
          </cell>
        </row>
        <row r="8798">
          <cell r="D8798" t="str">
            <v>RIOMAR KENNEDY</v>
          </cell>
          <cell r="E8798">
            <v>44469</v>
          </cell>
          <cell r="J8798">
            <v>425</v>
          </cell>
          <cell r="K8798">
            <v>152.41999999999999</v>
          </cell>
          <cell r="M8798">
            <v>821.5</v>
          </cell>
        </row>
        <row r="8799">
          <cell r="D8799" t="str">
            <v>RIOMAR KENNEDY</v>
          </cell>
          <cell r="E8799">
            <v>44469</v>
          </cell>
          <cell r="J8799">
            <v>725</v>
          </cell>
          <cell r="K8799">
            <v>154.9905</v>
          </cell>
          <cell r="M8799">
            <v>838.09999999999991</v>
          </cell>
        </row>
        <row r="8800">
          <cell r="D8800" t="str">
            <v>RIOMAR KENNEDY</v>
          </cell>
          <cell r="E8800">
            <v>44469</v>
          </cell>
          <cell r="J8800">
            <v>2636.7000000000003</v>
          </cell>
          <cell r="K8800">
            <v>1487.1515999999999</v>
          </cell>
          <cell r="M8800">
            <v>7740.8099999999995</v>
          </cell>
        </row>
        <row r="8801">
          <cell r="D8801" t="str">
            <v>RIOMAR KENNEDY</v>
          </cell>
          <cell r="E8801">
            <v>44469</v>
          </cell>
          <cell r="J8801">
            <v>1776</v>
          </cell>
          <cell r="K8801">
            <v>916.03859999999997</v>
          </cell>
          <cell r="M8801">
            <v>5080.1000000000004</v>
          </cell>
        </row>
        <row r="8802">
          <cell r="D8802" t="str">
            <v>RIOMAR KENNEDY</v>
          </cell>
          <cell r="E8802">
            <v>44469</v>
          </cell>
          <cell r="J8802">
            <v>2297.7000000000003</v>
          </cell>
          <cell r="K8802">
            <v>1162.6684</v>
          </cell>
          <cell r="M8802">
            <v>6160.7800000000007</v>
          </cell>
        </row>
        <row r="8803">
          <cell r="D8803" t="str">
            <v>RIOMAR KENNEDY</v>
          </cell>
          <cell r="E8803">
            <v>44469</v>
          </cell>
          <cell r="J8803">
            <v>4159.5</v>
          </cell>
          <cell r="K8803">
            <v>2518.5271000000002</v>
          </cell>
          <cell r="M8803">
            <v>10761.009999999998</v>
          </cell>
        </row>
        <row r="8804">
          <cell r="D8804" t="str">
            <v>RIOMAR KENNEDY</v>
          </cell>
          <cell r="E8804">
            <v>44469</v>
          </cell>
          <cell r="J8804">
            <v>3958.9000000000005</v>
          </cell>
          <cell r="K8804">
            <v>2020.0394000000001</v>
          </cell>
          <cell r="M8804">
            <v>10087.57</v>
          </cell>
        </row>
        <row r="8805">
          <cell r="D8805" t="str">
            <v>RIOMAR KENNEDY</v>
          </cell>
          <cell r="E8805">
            <v>44469</v>
          </cell>
          <cell r="J8805">
            <v>9024</v>
          </cell>
          <cell r="K8805">
            <v>4765.9647999999997</v>
          </cell>
          <cell r="M8805">
            <v>22936.32</v>
          </cell>
        </row>
        <row r="8806">
          <cell r="D8806" t="str">
            <v>RIOMAR KENNEDY</v>
          </cell>
          <cell r="E8806">
            <v>44469</v>
          </cell>
          <cell r="J8806">
            <v>20</v>
          </cell>
          <cell r="K8806">
            <v>7.24</v>
          </cell>
          <cell r="M8806">
            <v>39.65</v>
          </cell>
        </row>
        <row r="8807">
          <cell r="D8807" t="str">
            <v>RIOMAR KENNEDY</v>
          </cell>
          <cell r="E8807">
            <v>44469</v>
          </cell>
          <cell r="J8807">
            <v>48</v>
          </cell>
          <cell r="K8807">
            <v>12.83</v>
          </cell>
          <cell r="M8807">
            <v>66.41</v>
          </cell>
        </row>
        <row r="8808">
          <cell r="D8808" t="str">
            <v>RIOMAR KENNEDY</v>
          </cell>
          <cell r="E8808">
            <v>44469</v>
          </cell>
          <cell r="J8808">
            <v>48</v>
          </cell>
          <cell r="K8808">
            <v>14.97</v>
          </cell>
          <cell r="M8808">
            <v>82.65</v>
          </cell>
        </row>
        <row r="8809">
          <cell r="D8809" t="str">
            <v>RIOMAR KENNEDY</v>
          </cell>
          <cell r="E8809">
            <v>44469</v>
          </cell>
          <cell r="J8809">
            <v>51.2</v>
          </cell>
          <cell r="K8809">
            <v>16.18</v>
          </cell>
          <cell r="M8809">
            <v>89.9</v>
          </cell>
        </row>
        <row r="8810">
          <cell r="D8810" t="str">
            <v>RIOMAR KENNEDY</v>
          </cell>
          <cell r="E8810">
            <v>44469</v>
          </cell>
          <cell r="J8810">
            <v>42.9</v>
          </cell>
          <cell r="K8810">
            <v>16.18</v>
          </cell>
          <cell r="M8810">
            <v>89.9</v>
          </cell>
        </row>
        <row r="8811">
          <cell r="D8811" t="str">
            <v>RIOMAR KENNEDY</v>
          </cell>
          <cell r="E8811">
            <v>44469</v>
          </cell>
          <cell r="J8811">
            <v>39.9</v>
          </cell>
          <cell r="K8811">
            <v>14.64</v>
          </cell>
          <cell r="M8811">
            <v>80.430000000000007</v>
          </cell>
        </row>
        <row r="8812">
          <cell r="D8812" t="str">
            <v>RIOMAR KENNEDY</v>
          </cell>
          <cell r="E8812">
            <v>44469</v>
          </cell>
          <cell r="J8812">
            <v>50.9</v>
          </cell>
          <cell r="K8812">
            <v>18.350000000000001</v>
          </cell>
          <cell r="M8812">
            <v>101.92</v>
          </cell>
        </row>
        <row r="8813">
          <cell r="D8813" t="str">
            <v>RIOMAR KENNEDY</v>
          </cell>
          <cell r="E8813">
            <v>44469</v>
          </cell>
          <cell r="J8813">
            <v>105.8</v>
          </cell>
          <cell r="K8813">
            <v>28.96</v>
          </cell>
          <cell r="M8813">
            <v>155.84</v>
          </cell>
        </row>
        <row r="8814">
          <cell r="D8814" t="str">
            <v>RIOMAR KENNEDY</v>
          </cell>
          <cell r="E8814">
            <v>44469</v>
          </cell>
          <cell r="J8814">
            <v>104.3</v>
          </cell>
          <cell r="K8814">
            <v>32.36</v>
          </cell>
          <cell r="M8814">
            <v>179.8</v>
          </cell>
        </row>
        <row r="8815">
          <cell r="D8815" t="str">
            <v>RIOMAR KENNEDY</v>
          </cell>
          <cell r="E8815">
            <v>44469</v>
          </cell>
          <cell r="J8815">
            <v>170.64</v>
          </cell>
          <cell r="K8815">
            <v>69.760000000000005</v>
          </cell>
          <cell r="M8815">
            <v>385.96</v>
          </cell>
        </row>
        <row r="8816">
          <cell r="D8816" t="str">
            <v>RIOMAR KENNEDY</v>
          </cell>
          <cell r="E8816">
            <v>44469</v>
          </cell>
          <cell r="J8816">
            <v>240</v>
          </cell>
          <cell r="K8816">
            <v>78.42</v>
          </cell>
          <cell r="M8816">
            <v>433.15</v>
          </cell>
        </row>
        <row r="8817">
          <cell r="D8817" t="str">
            <v>RIOMAR KENNEDY</v>
          </cell>
          <cell r="E8817">
            <v>44469</v>
          </cell>
          <cell r="J8817">
            <v>213.29999999999998</v>
          </cell>
          <cell r="K8817">
            <v>88.44</v>
          </cell>
          <cell r="M8817">
            <v>490.6</v>
          </cell>
        </row>
        <row r="8818">
          <cell r="D8818" t="str">
            <v>RIOMAR KENNEDY</v>
          </cell>
          <cell r="E8818">
            <v>44469</v>
          </cell>
          <cell r="J8818">
            <v>180</v>
          </cell>
          <cell r="K8818">
            <v>65.4696</v>
          </cell>
          <cell r="M8818">
            <v>350.46</v>
          </cell>
        </row>
        <row r="8819">
          <cell r="D8819" t="str">
            <v>RIOMAR KENNEDY</v>
          </cell>
          <cell r="E8819">
            <v>44469</v>
          </cell>
          <cell r="J8819">
            <v>579.28</v>
          </cell>
          <cell r="K8819">
            <v>241.65960000000001</v>
          </cell>
          <cell r="M8819">
            <v>1325.48</v>
          </cell>
        </row>
        <row r="8820">
          <cell r="D8820" t="str">
            <v>RIOMAR KENNEDY</v>
          </cell>
          <cell r="E8820">
            <v>44469</v>
          </cell>
          <cell r="J8820">
            <v>712.96</v>
          </cell>
          <cell r="K8820">
            <v>367.67039999999997</v>
          </cell>
          <cell r="M8820">
            <v>1573.6</v>
          </cell>
        </row>
        <row r="8821">
          <cell r="D8821" t="str">
            <v>RIOMAR KENNEDY</v>
          </cell>
          <cell r="E8821">
            <v>44469</v>
          </cell>
          <cell r="J8821">
            <v>-66.900000000000006</v>
          </cell>
          <cell r="K8821">
            <v>30.58</v>
          </cell>
          <cell r="M8821">
            <v>-169.9</v>
          </cell>
        </row>
        <row r="8822">
          <cell r="D8822" t="str">
            <v>RIOMAR KENNEDY</v>
          </cell>
          <cell r="E8822">
            <v>44469</v>
          </cell>
          <cell r="J8822">
            <v>52.9</v>
          </cell>
          <cell r="K8822">
            <v>19.78</v>
          </cell>
          <cell r="M8822">
            <v>109.9</v>
          </cell>
        </row>
        <row r="8823">
          <cell r="D8823" t="str">
            <v>RIOMAR KENNEDY</v>
          </cell>
          <cell r="E8823">
            <v>44469</v>
          </cell>
          <cell r="J8823">
            <v>54.9</v>
          </cell>
          <cell r="K8823">
            <v>16.18</v>
          </cell>
          <cell r="M8823">
            <v>89.9</v>
          </cell>
        </row>
        <row r="8824">
          <cell r="D8824" t="str">
            <v>RIOMAR KENNEDY</v>
          </cell>
          <cell r="E8824">
            <v>44469</v>
          </cell>
          <cell r="J8824">
            <v>56.9</v>
          </cell>
          <cell r="K8824">
            <v>16.18</v>
          </cell>
          <cell r="M8824">
            <v>89.9</v>
          </cell>
        </row>
        <row r="8825">
          <cell r="D8825" t="str">
            <v>RIOMAR KENNEDY</v>
          </cell>
          <cell r="E8825">
            <v>44469</v>
          </cell>
          <cell r="J8825">
            <v>42</v>
          </cell>
          <cell r="K8825">
            <v>16.18</v>
          </cell>
          <cell r="M8825">
            <v>89.9</v>
          </cell>
        </row>
        <row r="8826">
          <cell r="D8826" t="str">
            <v>RIOMAR KENNEDY</v>
          </cell>
          <cell r="E8826">
            <v>44469</v>
          </cell>
          <cell r="J8826">
            <v>57.9</v>
          </cell>
          <cell r="K8826">
            <v>16.18</v>
          </cell>
          <cell r="M8826">
            <v>89.9</v>
          </cell>
        </row>
        <row r="8827">
          <cell r="D8827" t="str">
            <v>RIOMAR KENNEDY</v>
          </cell>
          <cell r="E8827">
            <v>44469</v>
          </cell>
          <cell r="J8827">
            <v>56.9</v>
          </cell>
          <cell r="K8827">
            <v>16.18</v>
          </cell>
          <cell r="M8827">
            <v>89.9</v>
          </cell>
        </row>
        <row r="8828">
          <cell r="D8828" t="str">
            <v>RIOMAR KENNEDY</v>
          </cell>
          <cell r="E8828">
            <v>44469</v>
          </cell>
          <cell r="J8828">
            <v>43</v>
          </cell>
          <cell r="K8828">
            <v>13.87</v>
          </cell>
          <cell r="M8828">
            <v>74.930000000000007</v>
          </cell>
        </row>
        <row r="8829">
          <cell r="D8829" t="str">
            <v>RIOMAR KENNEDY</v>
          </cell>
          <cell r="E8829">
            <v>44469</v>
          </cell>
          <cell r="J8829">
            <v>57.9</v>
          </cell>
          <cell r="K8829">
            <v>16.18</v>
          </cell>
          <cell r="M8829">
            <v>89.9</v>
          </cell>
        </row>
        <row r="8830">
          <cell r="D8830" t="str">
            <v>RIOMAR KENNEDY</v>
          </cell>
          <cell r="E8830">
            <v>44469</v>
          </cell>
          <cell r="J8830">
            <v>46.46</v>
          </cell>
          <cell r="K8830">
            <v>16.18</v>
          </cell>
          <cell r="M8830">
            <v>89.9</v>
          </cell>
        </row>
        <row r="8831">
          <cell r="D8831" t="str">
            <v>RIOMAR KENNEDY</v>
          </cell>
          <cell r="E8831">
            <v>44469</v>
          </cell>
          <cell r="J8831">
            <v>66.900000000000006</v>
          </cell>
          <cell r="K8831">
            <v>30.58</v>
          </cell>
          <cell r="M8831">
            <v>169.9</v>
          </cell>
        </row>
        <row r="8832">
          <cell r="D8832" t="str">
            <v>RIOMAR KENNEDY</v>
          </cell>
          <cell r="E8832">
            <v>44469</v>
          </cell>
          <cell r="J8832">
            <v>52.9</v>
          </cell>
          <cell r="K8832">
            <v>18.3</v>
          </cell>
          <cell r="M8832">
            <v>93.85</v>
          </cell>
        </row>
        <row r="8833">
          <cell r="D8833" t="str">
            <v>RIOMAR KENNEDY</v>
          </cell>
          <cell r="E8833">
            <v>44469</v>
          </cell>
          <cell r="J8833">
            <v>44.9</v>
          </cell>
          <cell r="K8833">
            <v>14.78</v>
          </cell>
          <cell r="M8833">
            <v>81.39</v>
          </cell>
        </row>
        <row r="8834">
          <cell r="D8834" t="str">
            <v>RIOMAR KENNEDY</v>
          </cell>
          <cell r="E8834">
            <v>44469</v>
          </cell>
          <cell r="J8834">
            <v>99.8</v>
          </cell>
          <cell r="K8834">
            <v>30.25</v>
          </cell>
          <cell r="M8834">
            <v>166.32</v>
          </cell>
        </row>
        <row r="8835">
          <cell r="D8835" t="str">
            <v>RIOMAR KENNEDY</v>
          </cell>
          <cell r="E8835">
            <v>44469</v>
          </cell>
          <cell r="J8835">
            <v>115.88</v>
          </cell>
          <cell r="K8835">
            <v>32.36</v>
          </cell>
          <cell r="M8835">
            <v>179.8</v>
          </cell>
        </row>
        <row r="8836">
          <cell r="D8836" t="str">
            <v>RIOMAR KENNEDY</v>
          </cell>
          <cell r="E8836">
            <v>44469</v>
          </cell>
          <cell r="J8836">
            <v>90</v>
          </cell>
          <cell r="K8836">
            <v>30.05</v>
          </cell>
          <cell r="M8836">
            <v>164.84</v>
          </cell>
        </row>
        <row r="8837">
          <cell r="D8837" t="str">
            <v>RIOMAR KENNEDY</v>
          </cell>
          <cell r="E8837">
            <v>44469</v>
          </cell>
          <cell r="J8837">
            <v>80</v>
          </cell>
          <cell r="K8837">
            <v>32.36</v>
          </cell>
          <cell r="M8837">
            <v>179.8</v>
          </cell>
        </row>
        <row r="8838">
          <cell r="D8838" t="str">
            <v>RIOMAR KENNEDY</v>
          </cell>
          <cell r="E8838">
            <v>44469</v>
          </cell>
          <cell r="J8838">
            <v>80</v>
          </cell>
          <cell r="K8838">
            <v>30.27</v>
          </cell>
          <cell r="M8838">
            <v>167.38</v>
          </cell>
        </row>
        <row r="8839">
          <cell r="D8839" t="str">
            <v>RIOMAR KENNEDY</v>
          </cell>
          <cell r="E8839">
            <v>44469</v>
          </cell>
          <cell r="J8839">
            <v>79.8</v>
          </cell>
          <cell r="K8839">
            <v>32.36</v>
          </cell>
          <cell r="M8839">
            <v>179.8</v>
          </cell>
        </row>
        <row r="8840">
          <cell r="D8840" t="str">
            <v>RIOMAR KENNEDY</v>
          </cell>
          <cell r="E8840">
            <v>44469</v>
          </cell>
          <cell r="J8840">
            <v>133.68</v>
          </cell>
          <cell r="K8840">
            <v>71.769900000000007</v>
          </cell>
          <cell r="M8840">
            <v>398.73</v>
          </cell>
        </row>
        <row r="8841">
          <cell r="D8841" t="str">
            <v>RIOMAR KENNEDY</v>
          </cell>
          <cell r="E8841">
            <v>44469</v>
          </cell>
          <cell r="J8841">
            <v>211.6</v>
          </cell>
          <cell r="K8841">
            <v>62.08</v>
          </cell>
          <cell r="M8841">
            <v>343.6</v>
          </cell>
        </row>
        <row r="8842">
          <cell r="D8842" t="str">
            <v>RIOMAR KENNEDY</v>
          </cell>
          <cell r="E8842">
            <v>44469</v>
          </cell>
          <cell r="J8842">
            <v>249.5</v>
          </cell>
          <cell r="K8842">
            <v>75.650000000000006</v>
          </cell>
          <cell r="M8842">
            <v>414.6</v>
          </cell>
        </row>
        <row r="8843">
          <cell r="D8843" t="str">
            <v>RIOMAR KENNEDY</v>
          </cell>
          <cell r="E8843">
            <v>44469</v>
          </cell>
          <cell r="J8843">
            <v>210</v>
          </cell>
          <cell r="K8843">
            <v>73.89</v>
          </cell>
          <cell r="M8843">
            <v>405.3</v>
          </cell>
        </row>
        <row r="8844">
          <cell r="D8844" t="str">
            <v>RIOMAR KENNEDY</v>
          </cell>
          <cell r="E8844">
            <v>44469</v>
          </cell>
          <cell r="J8844">
            <v>55.9</v>
          </cell>
          <cell r="K8844">
            <v>14.15</v>
          </cell>
          <cell r="M8844">
            <v>78.099999999999994</v>
          </cell>
        </row>
        <row r="8845">
          <cell r="D8845" t="str">
            <v>RIOMAR KENNEDY</v>
          </cell>
          <cell r="E8845">
            <v>44469</v>
          </cell>
          <cell r="J8845">
            <v>51.96</v>
          </cell>
          <cell r="K8845">
            <v>23.38</v>
          </cell>
          <cell r="M8845">
            <v>129.9</v>
          </cell>
        </row>
        <row r="8846">
          <cell r="D8846" t="str">
            <v>RIOMAR KENNEDY</v>
          </cell>
          <cell r="E8846">
            <v>44469</v>
          </cell>
          <cell r="J8846">
            <v>560</v>
          </cell>
          <cell r="K8846">
            <v>232.68</v>
          </cell>
          <cell r="M8846">
            <v>1292.5999999999999</v>
          </cell>
        </row>
        <row r="8847">
          <cell r="D8847" t="str">
            <v>RIOMAR KENNEDY</v>
          </cell>
          <cell r="E8847">
            <v>44469</v>
          </cell>
          <cell r="J8847">
            <v>0</v>
          </cell>
          <cell r="K8847">
            <v>0</v>
          </cell>
          <cell r="M8847">
            <v>0</v>
          </cell>
        </row>
        <row r="8848">
          <cell r="D8848" t="str">
            <v>RIOMAR KENNEDY</v>
          </cell>
          <cell r="E8848">
            <v>44469</v>
          </cell>
          <cell r="J8848">
            <v>52.9</v>
          </cell>
          <cell r="K8848">
            <v>46.76</v>
          </cell>
          <cell r="M8848">
            <v>129.9</v>
          </cell>
        </row>
        <row r="8849">
          <cell r="D8849" t="str">
            <v>RIOMAR KENNEDY</v>
          </cell>
          <cell r="E8849">
            <v>44469</v>
          </cell>
          <cell r="J8849">
            <v>49.9</v>
          </cell>
          <cell r="K8849">
            <v>19.78</v>
          </cell>
          <cell r="M8849">
            <v>109.9</v>
          </cell>
        </row>
        <row r="8850">
          <cell r="D8850" t="str">
            <v>RIOMAR KENNEDY</v>
          </cell>
          <cell r="E8850">
            <v>44469</v>
          </cell>
          <cell r="J8850">
            <v>34.950000000000003</v>
          </cell>
          <cell r="K8850">
            <v>12.59</v>
          </cell>
          <cell r="M8850">
            <v>69.95</v>
          </cell>
        </row>
        <row r="8851">
          <cell r="D8851" t="str">
            <v>RIOMAR KENNEDY</v>
          </cell>
          <cell r="E8851">
            <v>44469</v>
          </cell>
          <cell r="J8851">
            <v>34.950000000000003</v>
          </cell>
          <cell r="K8851">
            <v>11.33</v>
          </cell>
          <cell r="M8851">
            <v>62.96</v>
          </cell>
        </row>
        <row r="8852">
          <cell r="D8852" t="str">
            <v>RIOMAR KENNEDY</v>
          </cell>
          <cell r="E8852">
            <v>44469</v>
          </cell>
          <cell r="J8852">
            <v>61.9</v>
          </cell>
          <cell r="K8852">
            <v>23.94</v>
          </cell>
          <cell r="M8852">
            <v>130.85</v>
          </cell>
        </row>
        <row r="8853">
          <cell r="D8853" t="str">
            <v>RIOMAR KENNEDY</v>
          </cell>
          <cell r="E8853">
            <v>44469</v>
          </cell>
          <cell r="J8853">
            <v>123.8</v>
          </cell>
          <cell r="K8853">
            <v>44.76</v>
          </cell>
          <cell r="M8853">
            <v>239.82</v>
          </cell>
        </row>
        <row r="8854">
          <cell r="D8854" t="str">
            <v>RIOMAR KENNEDY</v>
          </cell>
          <cell r="E8854">
            <v>44469</v>
          </cell>
          <cell r="J8854">
            <v>63.9</v>
          </cell>
          <cell r="K8854">
            <v>24.28</v>
          </cell>
          <cell r="M8854">
            <v>134.91</v>
          </cell>
        </row>
        <row r="8855">
          <cell r="D8855" t="str">
            <v>RIOMAR KENNEDY</v>
          </cell>
          <cell r="E8855">
            <v>44469</v>
          </cell>
          <cell r="J8855">
            <v>49.9</v>
          </cell>
          <cell r="K8855">
            <v>18.23</v>
          </cell>
          <cell r="M8855">
            <v>97.84</v>
          </cell>
        </row>
        <row r="8856">
          <cell r="D8856" t="str">
            <v>RIOMAR KENNEDY</v>
          </cell>
          <cell r="E8856">
            <v>44469</v>
          </cell>
          <cell r="J8856">
            <v>55.9</v>
          </cell>
          <cell r="K8856">
            <v>23.38</v>
          </cell>
          <cell r="M8856">
            <v>129.9</v>
          </cell>
        </row>
        <row r="8857">
          <cell r="D8857" t="str">
            <v>RIOMAR KENNEDY</v>
          </cell>
          <cell r="E8857">
            <v>44469</v>
          </cell>
          <cell r="J8857">
            <v>42.9</v>
          </cell>
          <cell r="K8857">
            <v>17.98</v>
          </cell>
          <cell r="M8857">
            <v>99.9</v>
          </cell>
        </row>
        <row r="8858">
          <cell r="D8858" t="str">
            <v>RIOMAR KENNEDY</v>
          </cell>
          <cell r="E8858">
            <v>44469</v>
          </cell>
          <cell r="J8858">
            <v>85.8</v>
          </cell>
          <cell r="K8858">
            <v>31.11</v>
          </cell>
          <cell r="M8858">
            <v>172.84</v>
          </cell>
        </row>
        <row r="8859">
          <cell r="D8859" t="str">
            <v>RIOMAR KENNEDY</v>
          </cell>
          <cell r="E8859">
            <v>44469</v>
          </cell>
          <cell r="J8859">
            <v>37.979999999999997</v>
          </cell>
          <cell r="K8859">
            <v>17.059999999999999</v>
          </cell>
          <cell r="M8859">
            <v>94.82</v>
          </cell>
        </row>
        <row r="8860">
          <cell r="D8860" t="str">
            <v>RIOMAR KENNEDY</v>
          </cell>
          <cell r="E8860">
            <v>44469</v>
          </cell>
          <cell r="J8860">
            <v>62.9</v>
          </cell>
          <cell r="K8860">
            <v>20.7</v>
          </cell>
          <cell r="M8860">
            <v>113.94</v>
          </cell>
        </row>
        <row r="8861">
          <cell r="D8861" t="str">
            <v>RIOMAR KENNEDY</v>
          </cell>
          <cell r="E8861">
            <v>44469</v>
          </cell>
          <cell r="J8861">
            <v>61.51</v>
          </cell>
          <cell r="K8861">
            <v>25.18</v>
          </cell>
          <cell r="M8861">
            <v>139.9</v>
          </cell>
        </row>
        <row r="8862">
          <cell r="D8862" t="str">
            <v>RIOMAR KENNEDY</v>
          </cell>
          <cell r="E8862">
            <v>44469</v>
          </cell>
          <cell r="J8862">
            <v>69.900000000000006</v>
          </cell>
          <cell r="K8862">
            <v>16.18</v>
          </cell>
          <cell r="M8862">
            <v>89.9</v>
          </cell>
        </row>
        <row r="8863">
          <cell r="D8863" t="str">
            <v>RIOMAR KENNEDY</v>
          </cell>
          <cell r="E8863">
            <v>44469</v>
          </cell>
          <cell r="J8863">
            <v>15</v>
          </cell>
          <cell r="K8863">
            <v>6.46</v>
          </cell>
          <cell r="M8863">
            <v>35.909999999999997</v>
          </cell>
        </row>
        <row r="8864">
          <cell r="D8864" t="str">
            <v>RIOMAR KENNEDY</v>
          </cell>
          <cell r="E8864">
            <v>44469</v>
          </cell>
          <cell r="J8864">
            <v>26</v>
          </cell>
          <cell r="K8864">
            <v>8.9600000000000009</v>
          </cell>
          <cell r="M8864">
            <v>49.6</v>
          </cell>
        </row>
        <row r="8865">
          <cell r="D8865" t="str">
            <v>RIOMAR KENNEDY</v>
          </cell>
          <cell r="E8865">
            <v>44469</v>
          </cell>
          <cell r="J8865">
            <v>50</v>
          </cell>
          <cell r="K8865">
            <v>19.739999999999998</v>
          </cell>
          <cell r="M8865">
            <v>109.5</v>
          </cell>
        </row>
        <row r="8866">
          <cell r="D8866" t="str">
            <v>RIOMAR KENNEDY</v>
          </cell>
          <cell r="E8866">
            <v>44469</v>
          </cell>
          <cell r="J8866">
            <v>32</v>
          </cell>
          <cell r="K8866">
            <v>11.92</v>
          </cell>
          <cell r="M8866">
            <v>65.2</v>
          </cell>
        </row>
        <row r="8867">
          <cell r="D8867" t="str">
            <v>RIOMAR KENNEDY</v>
          </cell>
          <cell r="E8867">
            <v>44469</v>
          </cell>
          <cell r="J8867">
            <v>29.9</v>
          </cell>
          <cell r="K8867">
            <v>10.46</v>
          </cell>
          <cell r="M8867">
            <v>57.89</v>
          </cell>
        </row>
        <row r="8868">
          <cell r="D8868" t="str">
            <v>RIOMAR KENNEDY</v>
          </cell>
          <cell r="E8868">
            <v>44469</v>
          </cell>
          <cell r="J8868">
            <v>19.899999999999999</v>
          </cell>
          <cell r="K8868">
            <v>8.9600000000000009</v>
          </cell>
          <cell r="M8868">
            <v>49.6</v>
          </cell>
        </row>
        <row r="8869">
          <cell r="D8869" t="str">
            <v>RIOMAR KENNEDY</v>
          </cell>
          <cell r="E8869">
            <v>44469</v>
          </cell>
          <cell r="J8869">
            <v>-55.1</v>
          </cell>
          <cell r="K8869">
            <v>0</v>
          </cell>
          <cell r="M8869">
            <v>-149.9</v>
          </cell>
        </row>
        <row r="8870">
          <cell r="D8870" t="str">
            <v>RIOMAR KENNEDY</v>
          </cell>
          <cell r="E8870">
            <v>44469</v>
          </cell>
          <cell r="J8870">
            <v>23.9</v>
          </cell>
          <cell r="K8870">
            <v>10.78</v>
          </cell>
          <cell r="M8870">
            <v>59.9</v>
          </cell>
        </row>
        <row r="8871">
          <cell r="D8871" t="str">
            <v>RIOMAR KENNEDY</v>
          </cell>
          <cell r="E8871">
            <v>44469</v>
          </cell>
          <cell r="J8871">
            <v>23.9</v>
          </cell>
          <cell r="K8871">
            <v>10.78</v>
          </cell>
          <cell r="M8871">
            <v>59.9</v>
          </cell>
        </row>
        <row r="8872">
          <cell r="D8872" t="str">
            <v>RIOMAR KENNEDY</v>
          </cell>
          <cell r="E8872">
            <v>44469</v>
          </cell>
          <cell r="J8872">
            <v>35.9</v>
          </cell>
          <cell r="K8872">
            <v>12.59</v>
          </cell>
          <cell r="M8872">
            <v>64.2</v>
          </cell>
        </row>
        <row r="8873">
          <cell r="D8873" t="str">
            <v>RIOMAR KENNEDY</v>
          </cell>
          <cell r="E8873">
            <v>44469</v>
          </cell>
          <cell r="J8873">
            <v>35.9</v>
          </cell>
          <cell r="K8873">
            <v>16.18</v>
          </cell>
          <cell r="M8873">
            <v>89.9</v>
          </cell>
        </row>
        <row r="8874">
          <cell r="D8874" t="str">
            <v>RIOMAR KENNEDY</v>
          </cell>
          <cell r="E8874">
            <v>44469</v>
          </cell>
          <cell r="J8874">
            <v>35.9</v>
          </cell>
          <cell r="K8874">
            <v>16.18</v>
          </cell>
          <cell r="M8874">
            <v>89.9</v>
          </cell>
        </row>
        <row r="8875">
          <cell r="D8875" t="str">
            <v>RIOMAR KENNEDY</v>
          </cell>
          <cell r="E8875">
            <v>44469</v>
          </cell>
          <cell r="J8875">
            <v>35.9</v>
          </cell>
          <cell r="K8875">
            <v>13.03</v>
          </cell>
          <cell r="M8875">
            <v>68.12</v>
          </cell>
        </row>
        <row r="8876">
          <cell r="D8876" t="str">
            <v>RIOMAR KENNEDY</v>
          </cell>
          <cell r="E8876">
            <v>44469</v>
          </cell>
          <cell r="J8876">
            <v>59.9</v>
          </cell>
          <cell r="K8876">
            <v>24.47</v>
          </cell>
          <cell r="M8876">
            <v>135.91999999999999</v>
          </cell>
        </row>
        <row r="8877">
          <cell r="D8877" t="str">
            <v>RIOMAR KENNEDY</v>
          </cell>
          <cell r="E8877">
            <v>44469</v>
          </cell>
          <cell r="J8877">
            <v>31.5</v>
          </cell>
          <cell r="K8877">
            <v>14.38</v>
          </cell>
          <cell r="M8877">
            <v>79.900000000000006</v>
          </cell>
        </row>
        <row r="8878">
          <cell r="D8878" t="str">
            <v>RIOMAR KENNEDY</v>
          </cell>
          <cell r="E8878">
            <v>44469</v>
          </cell>
          <cell r="J8878">
            <v>22</v>
          </cell>
          <cell r="K8878">
            <v>7.75</v>
          </cell>
          <cell r="M8878">
            <v>40.299999999999997</v>
          </cell>
        </row>
        <row r="8879">
          <cell r="D8879" t="str">
            <v>RIOMAR KENNEDY</v>
          </cell>
          <cell r="E8879">
            <v>44469</v>
          </cell>
          <cell r="J8879">
            <v>-27.9</v>
          </cell>
          <cell r="K8879">
            <v>0</v>
          </cell>
          <cell r="M8879">
            <v>-71.91</v>
          </cell>
        </row>
        <row r="8880">
          <cell r="D8880" t="str">
            <v>RIOMAR KENNEDY</v>
          </cell>
          <cell r="E8880">
            <v>44469</v>
          </cell>
          <cell r="J8880">
            <v>49.9</v>
          </cell>
          <cell r="K8880">
            <v>16.18</v>
          </cell>
          <cell r="M8880">
            <v>89.9</v>
          </cell>
        </row>
        <row r="8881">
          <cell r="D8881" t="str">
            <v>RIOMAR KENNEDY</v>
          </cell>
          <cell r="E8881">
            <v>44469</v>
          </cell>
          <cell r="J8881">
            <v>64.900000000000006</v>
          </cell>
          <cell r="K8881">
            <v>17.8</v>
          </cell>
          <cell r="M8881">
            <v>98.91</v>
          </cell>
        </row>
        <row r="8882">
          <cell r="D8882" t="str">
            <v>RIOMAR KENNEDY</v>
          </cell>
          <cell r="E8882">
            <v>44469</v>
          </cell>
          <cell r="J8882">
            <v>35</v>
          </cell>
          <cell r="K8882">
            <v>16.18</v>
          </cell>
          <cell r="M8882">
            <v>89.9</v>
          </cell>
        </row>
        <row r="8883">
          <cell r="D8883" t="str">
            <v>RIOMAR KENNEDY</v>
          </cell>
          <cell r="E8883">
            <v>44469</v>
          </cell>
          <cell r="J8883">
            <v>89.8</v>
          </cell>
          <cell r="K8883">
            <v>30.52</v>
          </cell>
          <cell r="M8883">
            <v>163.66</v>
          </cell>
        </row>
        <row r="8884">
          <cell r="D8884" t="str">
            <v>RIOMAR KENNEDY</v>
          </cell>
          <cell r="E8884">
            <v>44469</v>
          </cell>
          <cell r="J8884">
            <v>101.69999999999999</v>
          </cell>
          <cell r="K8884">
            <v>35.859900000000003</v>
          </cell>
          <cell r="M8884">
            <v>199.23</v>
          </cell>
        </row>
        <row r="8885">
          <cell r="D8885" t="str">
            <v>RIOMAR KENNEDY</v>
          </cell>
          <cell r="E8885">
            <v>44469</v>
          </cell>
          <cell r="J8885">
            <v>119.69999999999999</v>
          </cell>
          <cell r="K8885">
            <v>46.119900000000001</v>
          </cell>
          <cell r="M8885">
            <v>256.23</v>
          </cell>
        </row>
        <row r="8886">
          <cell r="D8886" t="str">
            <v>RIOMAR KENNEDY</v>
          </cell>
          <cell r="E8886">
            <v>44469</v>
          </cell>
          <cell r="J8886">
            <v>24.9</v>
          </cell>
          <cell r="K8886">
            <v>10.78</v>
          </cell>
          <cell r="M8886">
            <v>59.9</v>
          </cell>
        </row>
        <row r="8887">
          <cell r="D8887" t="str">
            <v>RIOMAR KENNEDY</v>
          </cell>
          <cell r="E8887">
            <v>44469</v>
          </cell>
          <cell r="J8887">
            <v>27.9</v>
          </cell>
          <cell r="K8887">
            <v>12.66</v>
          </cell>
          <cell r="M8887">
            <v>70.31</v>
          </cell>
        </row>
        <row r="8888">
          <cell r="D8888" t="str">
            <v>RIOMAR KENNEDY</v>
          </cell>
          <cell r="E8888">
            <v>44469</v>
          </cell>
          <cell r="J8888">
            <v>13.2</v>
          </cell>
          <cell r="K8888">
            <v>5.47</v>
          </cell>
          <cell r="M8888">
            <v>29.64</v>
          </cell>
        </row>
        <row r="8889">
          <cell r="D8889" t="str">
            <v>RIOMAR KENNEDY</v>
          </cell>
          <cell r="E8889">
            <v>44469</v>
          </cell>
          <cell r="J8889">
            <v>44.9</v>
          </cell>
          <cell r="K8889">
            <v>17.98</v>
          </cell>
          <cell r="M8889">
            <v>99.9</v>
          </cell>
        </row>
        <row r="8890">
          <cell r="D8890" t="str">
            <v>RIOMAR KENNEDY</v>
          </cell>
          <cell r="E8890">
            <v>44469</v>
          </cell>
          <cell r="J8890">
            <v>26.23</v>
          </cell>
          <cell r="K8890">
            <v>11.86</v>
          </cell>
          <cell r="M8890">
            <v>65.900000000000006</v>
          </cell>
        </row>
        <row r="8891">
          <cell r="D8891" t="str">
            <v>RIOMAR KENNEDY</v>
          </cell>
          <cell r="E8891">
            <v>44469</v>
          </cell>
          <cell r="J8891">
            <v>21.53</v>
          </cell>
          <cell r="K8891">
            <v>9.8800000000000008</v>
          </cell>
          <cell r="M8891">
            <v>54.9</v>
          </cell>
        </row>
        <row r="8892">
          <cell r="D8892" t="str">
            <v>RIOMAR KENNEDY</v>
          </cell>
          <cell r="E8892">
            <v>44469</v>
          </cell>
          <cell r="J8892">
            <v>21.53</v>
          </cell>
          <cell r="K8892">
            <v>9.8800000000000008</v>
          </cell>
          <cell r="M8892">
            <v>54.9</v>
          </cell>
        </row>
        <row r="8893">
          <cell r="D8893" t="str">
            <v>RIOMAR KENNEDY</v>
          </cell>
          <cell r="E8893">
            <v>44469</v>
          </cell>
          <cell r="J8893">
            <v>21.53</v>
          </cell>
          <cell r="K8893">
            <v>9.8800000000000008</v>
          </cell>
          <cell r="M8893">
            <v>54.9</v>
          </cell>
        </row>
        <row r="8894">
          <cell r="D8894" t="str">
            <v>RIOMAR KENNEDY</v>
          </cell>
          <cell r="E8894">
            <v>44469</v>
          </cell>
          <cell r="J8894">
            <v>89.8</v>
          </cell>
          <cell r="K8894">
            <v>32.299999999999997</v>
          </cell>
          <cell r="M8894">
            <v>178.56</v>
          </cell>
        </row>
        <row r="8895">
          <cell r="D8895" t="str">
            <v>RIOMAR KENNEDY</v>
          </cell>
          <cell r="E8895">
            <v>44469</v>
          </cell>
          <cell r="J8895">
            <v>33.659999999999997</v>
          </cell>
          <cell r="K8895">
            <v>15.44</v>
          </cell>
          <cell r="M8895">
            <v>85.8</v>
          </cell>
        </row>
        <row r="8896">
          <cell r="D8896" t="str">
            <v>RIOMAR KENNEDY</v>
          </cell>
          <cell r="E8896">
            <v>44469</v>
          </cell>
          <cell r="J8896">
            <v>44.95</v>
          </cell>
          <cell r="K8896">
            <v>19.34</v>
          </cell>
          <cell r="M8896">
            <v>106.25</v>
          </cell>
        </row>
        <row r="8897">
          <cell r="D8897" t="str">
            <v>RIOMAR KENNEDY</v>
          </cell>
          <cell r="E8897">
            <v>44469</v>
          </cell>
          <cell r="J8897">
            <v>92.399999999999991</v>
          </cell>
          <cell r="K8897">
            <v>42.709800000000001</v>
          </cell>
          <cell r="M8897">
            <v>237.29999999999998</v>
          </cell>
        </row>
        <row r="8898">
          <cell r="D8898" t="str">
            <v>RIOMAR KENNEDY</v>
          </cell>
          <cell r="E8898">
            <v>44469</v>
          </cell>
          <cell r="J8898">
            <v>15</v>
          </cell>
          <cell r="K8898">
            <v>7.18</v>
          </cell>
          <cell r="M8898">
            <v>39.9</v>
          </cell>
        </row>
        <row r="8899">
          <cell r="D8899" t="str">
            <v>RIOMAR KENNEDY</v>
          </cell>
          <cell r="E8899">
            <v>44469</v>
          </cell>
          <cell r="J8899">
            <v>29</v>
          </cell>
          <cell r="K8899">
            <v>12.58</v>
          </cell>
          <cell r="M8899">
            <v>69.900000000000006</v>
          </cell>
        </row>
        <row r="8900">
          <cell r="D8900" t="str">
            <v>RIOMAR KENNEDY</v>
          </cell>
          <cell r="E8900">
            <v>44469</v>
          </cell>
          <cell r="J8900">
            <v>47</v>
          </cell>
          <cell r="K8900">
            <v>20.170000000000002</v>
          </cell>
          <cell r="M8900">
            <v>110.9</v>
          </cell>
        </row>
        <row r="8901">
          <cell r="D8901" t="str">
            <v>RIOMAR KENNEDY</v>
          </cell>
          <cell r="E8901">
            <v>44469</v>
          </cell>
          <cell r="J8901">
            <v>53.8</v>
          </cell>
          <cell r="K8901">
            <v>21.56</v>
          </cell>
          <cell r="M8901">
            <v>119.8</v>
          </cell>
        </row>
        <row r="8902">
          <cell r="D8902" t="str">
            <v>RIOMAR KENNEDY</v>
          </cell>
          <cell r="E8902">
            <v>44469</v>
          </cell>
          <cell r="J8902">
            <v>109</v>
          </cell>
          <cell r="K8902">
            <v>39.19</v>
          </cell>
          <cell r="M8902">
            <v>212.76</v>
          </cell>
        </row>
        <row r="8903">
          <cell r="D8903" t="str">
            <v>RIOMAR KENNEDY</v>
          </cell>
          <cell r="E8903">
            <v>44469</v>
          </cell>
          <cell r="J8903">
            <v>30</v>
          </cell>
          <cell r="K8903">
            <v>12.6</v>
          </cell>
          <cell r="M8903">
            <v>70</v>
          </cell>
        </row>
        <row r="8904">
          <cell r="D8904" t="str">
            <v>RIOMAR KENNEDY</v>
          </cell>
          <cell r="E8904">
            <v>44469</v>
          </cell>
          <cell r="J8904">
            <v>60</v>
          </cell>
          <cell r="K8904">
            <v>23.38</v>
          </cell>
          <cell r="M8904">
            <v>129.9</v>
          </cell>
        </row>
        <row r="8905">
          <cell r="D8905" t="str">
            <v>RIOMAR KENNEDY</v>
          </cell>
          <cell r="E8905">
            <v>44469</v>
          </cell>
          <cell r="J8905">
            <v>7.9</v>
          </cell>
          <cell r="K8905">
            <v>3.58</v>
          </cell>
          <cell r="M8905">
            <v>19.899999999999999</v>
          </cell>
        </row>
        <row r="8906">
          <cell r="D8906" t="str">
            <v>RIOMAR KENNEDY</v>
          </cell>
          <cell r="E8906">
            <v>44469</v>
          </cell>
          <cell r="J8906">
            <v>7.9</v>
          </cell>
          <cell r="K8906">
            <v>3.07</v>
          </cell>
          <cell r="M8906">
            <v>16.59</v>
          </cell>
        </row>
        <row r="8907">
          <cell r="D8907" t="str">
            <v>RIOMAR KENNEDY</v>
          </cell>
          <cell r="E8907">
            <v>44469</v>
          </cell>
          <cell r="J8907">
            <v>9</v>
          </cell>
          <cell r="K8907">
            <v>4.74</v>
          </cell>
          <cell r="M8907">
            <v>26.31</v>
          </cell>
        </row>
        <row r="8908">
          <cell r="D8908" t="str">
            <v>RIOMAR KENNEDY</v>
          </cell>
          <cell r="E8908">
            <v>44469</v>
          </cell>
          <cell r="J8908">
            <v>9</v>
          </cell>
          <cell r="K8908">
            <v>4.84</v>
          </cell>
          <cell r="M8908">
            <v>26.91</v>
          </cell>
        </row>
        <row r="8909">
          <cell r="D8909" t="str">
            <v>RIOMAR KENNEDY</v>
          </cell>
          <cell r="E8909">
            <v>44469</v>
          </cell>
          <cell r="J8909">
            <v>10</v>
          </cell>
          <cell r="K8909">
            <v>3.94</v>
          </cell>
          <cell r="M8909">
            <v>21.91</v>
          </cell>
        </row>
        <row r="8910">
          <cell r="D8910" t="str">
            <v>RIOMAR KENNEDY</v>
          </cell>
          <cell r="E8910">
            <v>44469</v>
          </cell>
          <cell r="J8910">
            <v>14.99</v>
          </cell>
          <cell r="K8910">
            <v>6.82</v>
          </cell>
          <cell r="M8910">
            <v>37.9</v>
          </cell>
        </row>
        <row r="8911">
          <cell r="D8911" t="str">
            <v>RIOMAR KENNEDY</v>
          </cell>
          <cell r="E8911">
            <v>44469</v>
          </cell>
          <cell r="J8911">
            <v>9.9</v>
          </cell>
          <cell r="K8911">
            <v>2.77</v>
          </cell>
          <cell r="M8911">
            <v>14.09</v>
          </cell>
        </row>
        <row r="8912">
          <cell r="D8912" t="str">
            <v>RIOMAR KENNEDY</v>
          </cell>
          <cell r="E8912">
            <v>44469</v>
          </cell>
          <cell r="J8912">
            <v>22.38</v>
          </cell>
          <cell r="K8912">
            <v>8.98</v>
          </cell>
          <cell r="M8912">
            <v>49.9</v>
          </cell>
        </row>
        <row r="8913">
          <cell r="D8913" t="str">
            <v>RIOMAR KENNEDY</v>
          </cell>
          <cell r="E8913">
            <v>44469</v>
          </cell>
          <cell r="J8913">
            <v>12.6</v>
          </cell>
          <cell r="K8913">
            <v>4.0999999999999996</v>
          </cell>
          <cell r="M8913">
            <v>22.21</v>
          </cell>
        </row>
        <row r="8914">
          <cell r="D8914" t="str">
            <v>RIOMAR KENNEDY</v>
          </cell>
          <cell r="E8914">
            <v>44469</v>
          </cell>
          <cell r="J8914">
            <v>8</v>
          </cell>
          <cell r="K8914">
            <v>3.05</v>
          </cell>
          <cell r="M8914">
            <v>16.920000000000002</v>
          </cell>
        </row>
        <row r="8915">
          <cell r="D8915" t="str">
            <v>RIOMAR KENNEDY</v>
          </cell>
          <cell r="E8915">
            <v>44469</v>
          </cell>
          <cell r="J8915">
            <v>7.5</v>
          </cell>
          <cell r="K8915">
            <v>2.85</v>
          </cell>
          <cell r="M8915">
            <v>15.67</v>
          </cell>
        </row>
        <row r="8916">
          <cell r="D8916" t="str">
            <v>RIOMAR KENNEDY</v>
          </cell>
          <cell r="E8916">
            <v>44469</v>
          </cell>
          <cell r="J8916">
            <v>7.5</v>
          </cell>
          <cell r="K8916">
            <v>2.79</v>
          </cell>
          <cell r="M8916">
            <v>14.21</v>
          </cell>
        </row>
        <row r="8917">
          <cell r="D8917" t="str">
            <v>RIOMAR KENNEDY</v>
          </cell>
          <cell r="E8917">
            <v>44469</v>
          </cell>
          <cell r="J8917">
            <v>7.5</v>
          </cell>
          <cell r="K8917">
            <v>3.22</v>
          </cell>
          <cell r="M8917">
            <v>17.91</v>
          </cell>
        </row>
        <row r="8918">
          <cell r="D8918" t="str">
            <v>RIOMAR KENNEDY</v>
          </cell>
          <cell r="E8918">
            <v>44469</v>
          </cell>
          <cell r="J8918">
            <v>7.5</v>
          </cell>
          <cell r="K8918">
            <v>3.58</v>
          </cell>
          <cell r="M8918">
            <v>19.899999999999999</v>
          </cell>
        </row>
        <row r="8919">
          <cell r="D8919" t="str">
            <v>RIOMAR KENNEDY</v>
          </cell>
          <cell r="E8919">
            <v>44469</v>
          </cell>
          <cell r="J8919">
            <v>8</v>
          </cell>
          <cell r="K8919">
            <v>3.22</v>
          </cell>
          <cell r="M8919">
            <v>17.690000000000001</v>
          </cell>
        </row>
        <row r="8920">
          <cell r="D8920" t="str">
            <v>RIOMAR KENNEDY</v>
          </cell>
          <cell r="E8920">
            <v>44469</v>
          </cell>
          <cell r="J8920">
            <v>8</v>
          </cell>
          <cell r="K8920">
            <v>3.05</v>
          </cell>
          <cell r="M8920">
            <v>16.920000000000002</v>
          </cell>
        </row>
        <row r="8921">
          <cell r="D8921" t="str">
            <v>RIOMAR KENNEDY</v>
          </cell>
          <cell r="E8921">
            <v>44469</v>
          </cell>
          <cell r="J8921">
            <v>13.79</v>
          </cell>
          <cell r="K8921">
            <v>7.18</v>
          </cell>
          <cell r="M8921">
            <v>39.9</v>
          </cell>
        </row>
        <row r="8922">
          <cell r="D8922" t="str">
            <v>RIOMAR KENNEDY</v>
          </cell>
          <cell r="E8922">
            <v>44469</v>
          </cell>
          <cell r="J8922">
            <v>16</v>
          </cell>
          <cell r="K8922">
            <v>6.45</v>
          </cell>
          <cell r="M8922">
            <v>35.82</v>
          </cell>
        </row>
        <row r="8923">
          <cell r="D8923" t="str">
            <v>RIOMAR KENNEDY</v>
          </cell>
          <cell r="E8923">
            <v>44469</v>
          </cell>
          <cell r="J8923">
            <v>16</v>
          </cell>
          <cell r="K8923">
            <v>6.26</v>
          </cell>
          <cell r="M8923">
            <v>34.82</v>
          </cell>
        </row>
        <row r="8924">
          <cell r="D8924" t="str">
            <v>RIOMAR KENNEDY</v>
          </cell>
          <cell r="E8924">
            <v>44469</v>
          </cell>
          <cell r="J8924">
            <v>27.58</v>
          </cell>
          <cell r="K8924">
            <v>12.56</v>
          </cell>
          <cell r="M8924">
            <v>69.8</v>
          </cell>
        </row>
        <row r="8925">
          <cell r="D8925" t="str">
            <v>RIOMAR KENNEDY</v>
          </cell>
          <cell r="E8925">
            <v>44469</v>
          </cell>
          <cell r="J8925">
            <v>22.5</v>
          </cell>
          <cell r="K8925">
            <v>9.629999999999999</v>
          </cell>
          <cell r="M8925">
            <v>52.320000000000007</v>
          </cell>
        </row>
        <row r="8926">
          <cell r="D8926" t="str">
            <v>RIOMAR KENNEDY</v>
          </cell>
          <cell r="E8926">
            <v>44469</v>
          </cell>
          <cell r="J8926">
            <v>65.599999999999994</v>
          </cell>
          <cell r="K8926">
            <v>25.93</v>
          </cell>
          <cell r="M8926">
            <v>143.96</v>
          </cell>
        </row>
        <row r="8927">
          <cell r="D8927" t="str">
            <v>RIOMAR KENNEDY</v>
          </cell>
          <cell r="E8927">
            <v>44469</v>
          </cell>
          <cell r="J8927">
            <v>40</v>
          </cell>
          <cell r="K8927">
            <v>16.66</v>
          </cell>
          <cell r="M8927">
            <v>92.550000000000011</v>
          </cell>
        </row>
        <row r="8928">
          <cell r="D8928" t="str">
            <v>RIOMAR KENNEDY</v>
          </cell>
          <cell r="E8928">
            <v>44469</v>
          </cell>
          <cell r="J8928">
            <v>37.5</v>
          </cell>
          <cell r="K8928">
            <v>15.72</v>
          </cell>
          <cell r="M8928">
            <v>84.9</v>
          </cell>
        </row>
        <row r="8929">
          <cell r="D8929" t="str">
            <v>RIOMAR KENNEDY</v>
          </cell>
          <cell r="E8929">
            <v>44469</v>
          </cell>
          <cell r="J8929">
            <v>45</v>
          </cell>
          <cell r="K8929">
            <v>19.090200000000003</v>
          </cell>
          <cell r="M8929">
            <v>105.66</v>
          </cell>
        </row>
        <row r="8930">
          <cell r="D8930" t="str">
            <v>RIOMAR KENNEDY</v>
          </cell>
          <cell r="E8930">
            <v>44469</v>
          </cell>
          <cell r="J8930">
            <v>77</v>
          </cell>
          <cell r="K8930">
            <v>35.229700000000001</v>
          </cell>
          <cell r="M8930">
            <v>193.92999999999998</v>
          </cell>
        </row>
        <row r="8931">
          <cell r="D8931" t="str">
            <v>RIOMAR KENNEDY</v>
          </cell>
          <cell r="E8931">
            <v>44469</v>
          </cell>
          <cell r="J8931">
            <v>38.72</v>
          </cell>
          <cell r="K8931">
            <v>15.93</v>
          </cell>
          <cell r="M8931">
            <v>85.24</v>
          </cell>
        </row>
        <row r="8932">
          <cell r="D8932" t="str">
            <v>RIOMAR KENNEDY</v>
          </cell>
          <cell r="E8932">
            <v>44469</v>
          </cell>
          <cell r="J8932">
            <v>38.97</v>
          </cell>
          <cell r="K8932">
            <v>19.7499</v>
          </cell>
          <cell r="M8932">
            <v>109.38</v>
          </cell>
        </row>
        <row r="8933">
          <cell r="D8933" t="str">
            <v>RIOMAR KENNEDY</v>
          </cell>
          <cell r="E8933">
            <v>44469</v>
          </cell>
          <cell r="J8933">
            <v>30.87</v>
          </cell>
          <cell r="K8933">
            <v>11.19</v>
          </cell>
          <cell r="M8933">
            <v>61.07</v>
          </cell>
        </row>
        <row r="8934">
          <cell r="D8934" t="str">
            <v>RIOMAR KENNEDY</v>
          </cell>
          <cell r="E8934">
            <v>44469</v>
          </cell>
          <cell r="J8934">
            <v>26.4</v>
          </cell>
          <cell r="K8934">
            <v>12.58</v>
          </cell>
          <cell r="M8934">
            <v>69.900000000000006</v>
          </cell>
        </row>
        <row r="8935">
          <cell r="D8935" t="str">
            <v>RIOMAR KENNEDY</v>
          </cell>
          <cell r="E8935">
            <v>44469</v>
          </cell>
          <cell r="J8935">
            <v>69.900000000000006</v>
          </cell>
          <cell r="K8935">
            <v>23.38</v>
          </cell>
          <cell r="M8935">
            <v>129.9</v>
          </cell>
        </row>
        <row r="8936">
          <cell r="D8936" t="str">
            <v>RIOMAR KENNEDY</v>
          </cell>
          <cell r="E8936">
            <v>44469</v>
          </cell>
          <cell r="J8936">
            <v>22</v>
          </cell>
          <cell r="K8936">
            <v>10.18</v>
          </cell>
          <cell r="M8936">
            <v>56.6</v>
          </cell>
        </row>
        <row r="8937">
          <cell r="D8937" t="str">
            <v>RIOMAR KENNEDY</v>
          </cell>
          <cell r="E8937">
            <v>44469</v>
          </cell>
          <cell r="J8937">
            <v>869</v>
          </cell>
          <cell r="K8937">
            <v>191.1096</v>
          </cell>
          <cell r="M8937">
            <v>1053.1399999999999</v>
          </cell>
        </row>
        <row r="8938">
          <cell r="D8938" t="str">
            <v>RIOMAR KENNEDY</v>
          </cell>
          <cell r="E8938">
            <v>44469</v>
          </cell>
          <cell r="J8938">
            <v>20.440000000000001</v>
          </cell>
          <cell r="K8938">
            <v>10.78</v>
          </cell>
          <cell r="M8938">
            <v>59.9</v>
          </cell>
        </row>
        <row r="8939">
          <cell r="D8939" t="str">
            <v>RIOMAR KENNEDY</v>
          </cell>
          <cell r="E8939">
            <v>44469</v>
          </cell>
          <cell r="J8939">
            <v>39.9</v>
          </cell>
          <cell r="K8939">
            <v>11.07</v>
          </cell>
          <cell r="M8939">
            <v>61.51</v>
          </cell>
        </row>
        <row r="8940">
          <cell r="D8940" t="str">
            <v>RIOMAR KENNEDY</v>
          </cell>
          <cell r="E8940">
            <v>44469</v>
          </cell>
          <cell r="J8940">
            <v>7.26</v>
          </cell>
          <cell r="K8940">
            <v>4.5</v>
          </cell>
          <cell r="M8940">
            <v>25</v>
          </cell>
        </row>
        <row r="8941">
          <cell r="D8941" t="str">
            <v>RIOMAR KENNEDY</v>
          </cell>
          <cell r="E8941">
            <v>44469</v>
          </cell>
          <cell r="J8941">
            <v>14.3</v>
          </cell>
          <cell r="K8941">
            <v>5.38</v>
          </cell>
          <cell r="M8941">
            <v>29.9</v>
          </cell>
        </row>
        <row r="8942">
          <cell r="D8942" t="str">
            <v>RIOMAR KENNEDY</v>
          </cell>
          <cell r="E8942">
            <v>44469</v>
          </cell>
          <cell r="J8942">
            <v>7.27</v>
          </cell>
          <cell r="K8942">
            <v>4.05</v>
          </cell>
          <cell r="M8942">
            <v>22.5</v>
          </cell>
        </row>
        <row r="8943">
          <cell r="D8943" t="str">
            <v>RIOMAR KENNEDY</v>
          </cell>
          <cell r="E8943">
            <v>44469</v>
          </cell>
          <cell r="J8943">
            <v>14.9</v>
          </cell>
          <cell r="K8943">
            <v>5.92</v>
          </cell>
          <cell r="M8943">
            <v>32.9</v>
          </cell>
        </row>
        <row r="8944">
          <cell r="D8944" t="str">
            <v>RIOMAR KENNEDY</v>
          </cell>
          <cell r="E8944">
            <v>44469</v>
          </cell>
          <cell r="J8944">
            <v>19.899999999999999</v>
          </cell>
          <cell r="K8944">
            <v>7.29</v>
          </cell>
          <cell r="M8944">
            <v>40.5</v>
          </cell>
        </row>
        <row r="8945">
          <cell r="D8945" t="str">
            <v>RIOMAR KENNEDY</v>
          </cell>
          <cell r="E8945">
            <v>44469</v>
          </cell>
          <cell r="J8945">
            <v>49.8</v>
          </cell>
          <cell r="K8945">
            <v>20.48</v>
          </cell>
          <cell r="M8945">
            <v>113.82</v>
          </cell>
        </row>
        <row r="8946">
          <cell r="D8946" t="str">
            <v>RIOMAR KENNEDY</v>
          </cell>
          <cell r="E8946">
            <v>44469</v>
          </cell>
          <cell r="J8946">
            <v>32.67</v>
          </cell>
          <cell r="K8946">
            <v>13.5</v>
          </cell>
          <cell r="M8946">
            <v>75</v>
          </cell>
        </row>
        <row r="8947">
          <cell r="D8947" t="str">
            <v>RIOMAR KENNEDY</v>
          </cell>
          <cell r="E8947">
            <v>44469</v>
          </cell>
          <cell r="J8947">
            <v>55.44</v>
          </cell>
          <cell r="K8947">
            <v>28.76</v>
          </cell>
          <cell r="M8947">
            <v>159.80000000000001</v>
          </cell>
        </row>
        <row r="8948">
          <cell r="D8948" t="str">
            <v>RIOMAR KENNEDY</v>
          </cell>
          <cell r="E8948">
            <v>44469</v>
          </cell>
          <cell r="J8948">
            <v>55.44</v>
          </cell>
          <cell r="K8948">
            <v>20.48</v>
          </cell>
          <cell r="M8948">
            <v>113.82</v>
          </cell>
        </row>
        <row r="8949">
          <cell r="D8949" t="str">
            <v>RIOMAR KENNEDY</v>
          </cell>
          <cell r="E8949">
            <v>44469</v>
          </cell>
          <cell r="J8949">
            <v>141.63</v>
          </cell>
          <cell r="K8949">
            <v>53.94</v>
          </cell>
          <cell r="M8949">
            <v>299.70000000000005</v>
          </cell>
        </row>
        <row r="8950">
          <cell r="D8950" t="str">
            <v>RIOMAR KENNEDY</v>
          </cell>
          <cell r="E8950">
            <v>44469</v>
          </cell>
          <cell r="J8950">
            <v>0</v>
          </cell>
          <cell r="K8950">
            <v>0</v>
          </cell>
          <cell r="M8950">
            <v>0</v>
          </cell>
        </row>
        <row r="8951">
          <cell r="D8951" t="str">
            <v>RIOMAR KENNEDY</v>
          </cell>
          <cell r="E8951">
            <v>44469</v>
          </cell>
          <cell r="J8951">
            <v>19.2</v>
          </cell>
          <cell r="K8951">
            <v>10.48</v>
          </cell>
          <cell r="M8951">
            <v>58.2</v>
          </cell>
        </row>
        <row r="8952">
          <cell r="D8952" t="str">
            <v>RIOMAR KENNEDY</v>
          </cell>
          <cell r="E8952">
            <v>44469</v>
          </cell>
          <cell r="J8952">
            <v>40</v>
          </cell>
          <cell r="K8952">
            <v>19.18</v>
          </cell>
          <cell r="M8952">
            <v>105.52</v>
          </cell>
        </row>
        <row r="8953">
          <cell r="D8953" t="str">
            <v>RIOMAR KENNEDY</v>
          </cell>
          <cell r="E8953">
            <v>44469</v>
          </cell>
          <cell r="J8953">
            <v>43.199999999999996</v>
          </cell>
          <cell r="K8953">
            <v>20.660399999999999</v>
          </cell>
          <cell r="M8953">
            <v>113.76</v>
          </cell>
        </row>
        <row r="8954">
          <cell r="D8954" t="str">
            <v>RIOMAR KENNEDY</v>
          </cell>
          <cell r="E8954">
            <v>44469</v>
          </cell>
          <cell r="J8954">
            <v>90</v>
          </cell>
          <cell r="K8954">
            <v>46.14</v>
          </cell>
          <cell r="M8954">
            <v>251</v>
          </cell>
        </row>
        <row r="8955">
          <cell r="D8955" t="str">
            <v>RIOMAR KENNEDY</v>
          </cell>
          <cell r="E8955">
            <v>44469</v>
          </cell>
          <cell r="J8955">
            <v>100</v>
          </cell>
          <cell r="K8955">
            <v>51.260000000000005</v>
          </cell>
          <cell r="M8955">
            <v>283.8</v>
          </cell>
        </row>
        <row r="8956">
          <cell r="D8956" t="str">
            <v>RIOMAR KENNEDY</v>
          </cell>
          <cell r="E8956">
            <v>44469</v>
          </cell>
          <cell r="J8956">
            <v>0</v>
          </cell>
          <cell r="K8956">
            <v>0</v>
          </cell>
          <cell r="M8956">
            <v>0</v>
          </cell>
        </row>
        <row r="8957">
          <cell r="D8957" t="str">
            <v>RIOMAR KENNEDY</v>
          </cell>
          <cell r="E8957">
            <v>44469</v>
          </cell>
          <cell r="J8957">
            <v>31</v>
          </cell>
          <cell r="K8957">
            <v>12.58</v>
          </cell>
          <cell r="M8957">
            <v>69.900000000000006</v>
          </cell>
        </row>
        <row r="8958">
          <cell r="D8958" t="str">
            <v>RIOMAR KENNEDY</v>
          </cell>
          <cell r="E8958">
            <v>44469</v>
          </cell>
          <cell r="J8958">
            <v>88</v>
          </cell>
          <cell r="K8958">
            <v>35.96</v>
          </cell>
          <cell r="M8958">
            <v>199.8</v>
          </cell>
        </row>
        <row r="8959">
          <cell r="D8959" t="str">
            <v>RIOMAR KENNEDY</v>
          </cell>
          <cell r="E8959">
            <v>44469</v>
          </cell>
          <cell r="J8959">
            <v>38.97</v>
          </cell>
          <cell r="K8959">
            <v>19.460100000000001</v>
          </cell>
          <cell r="M8959">
            <v>106.41</v>
          </cell>
        </row>
        <row r="8960">
          <cell r="D8960" t="str">
            <v>RIOMAR KENNEDY</v>
          </cell>
          <cell r="E8960">
            <v>44469</v>
          </cell>
          <cell r="J8960">
            <v>68.900000000000006</v>
          </cell>
          <cell r="K8960">
            <v>28.3</v>
          </cell>
          <cell r="M8960">
            <v>156.19</v>
          </cell>
        </row>
        <row r="8961">
          <cell r="D8961" t="str">
            <v>RIOMAR KENNEDY</v>
          </cell>
          <cell r="E8961">
            <v>44469</v>
          </cell>
          <cell r="J8961">
            <v>68.900000000000006</v>
          </cell>
          <cell r="K8961">
            <v>29.84</v>
          </cell>
          <cell r="M8961">
            <v>165.7</v>
          </cell>
        </row>
        <row r="8962">
          <cell r="D8962" t="str">
            <v>RIOMAR KENNEDY</v>
          </cell>
          <cell r="E8962">
            <v>44469</v>
          </cell>
          <cell r="J8962">
            <v>137.80000000000001</v>
          </cell>
          <cell r="K8962">
            <v>61.16</v>
          </cell>
          <cell r="M8962">
            <v>339.8</v>
          </cell>
        </row>
        <row r="8963">
          <cell r="D8963" t="str">
            <v>RIOMAR KENNEDY</v>
          </cell>
          <cell r="E8963">
            <v>44469</v>
          </cell>
          <cell r="J8963">
            <v>575.20000000000005</v>
          </cell>
          <cell r="K8963">
            <v>277.7296</v>
          </cell>
          <cell r="M8963">
            <v>1358</v>
          </cell>
        </row>
        <row r="8964">
          <cell r="D8964" t="str">
            <v>RIOMAR KENNEDY</v>
          </cell>
          <cell r="E8964">
            <v>44469</v>
          </cell>
          <cell r="J8964">
            <v>647.1</v>
          </cell>
          <cell r="K8964">
            <v>299.88</v>
          </cell>
          <cell r="M8964">
            <v>1472.94</v>
          </cell>
        </row>
        <row r="8965">
          <cell r="D8965" t="str">
            <v>RIOMAR KENNEDY</v>
          </cell>
          <cell r="E8965">
            <v>44469</v>
          </cell>
          <cell r="J8965">
            <v>1294.2</v>
          </cell>
          <cell r="K8965">
            <v>559.29959999999994</v>
          </cell>
          <cell r="M8965">
            <v>2902.5</v>
          </cell>
        </row>
        <row r="8966">
          <cell r="D8966" t="str">
            <v>RIOMAR KENNEDY</v>
          </cell>
          <cell r="E8966">
            <v>44469</v>
          </cell>
          <cell r="J8966">
            <v>0</v>
          </cell>
          <cell r="K8966">
            <v>0</v>
          </cell>
          <cell r="M8966">
            <v>0</v>
          </cell>
        </row>
        <row r="8967">
          <cell r="D8967" t="str">
            <v>RIOMAR KENNEDY</v>
          </cell>
          <cell r="E8967">
            <v>44469</v>
          </cell>
          <cell r="J8967">
            <v>13.9</v>
          </cell>
          <cell r="K8967">
            <v>7.18</v>
          </cell>
          <cell r="M8967">
            <v>39.9</v>
          </cell>
        </row>
        <row r="8968">
          <cell r="D8968" t="str">
            <v>RIOMAR KENNEDY</v>
          </cell>
          <cell r="E8968">
            <v>44469</v>
          </cell>
          <cell r="J8968">
            <v>10</v>
          </cell>
          <cell r="K8968">
            <v>3.59</v>
          </cell>
          <cell r="M8968">
            <v>19.649999999999999</v>
          </cell>
        </row>
        <row r="8969">
          <cell r="D8969" t="str">
            <v>RIOMAR KENNEDY</v>
          </cell>
          <cell r="E8969">
            <v>44469</v>
          </cell>
          <cell r="J8969">
            <v>27.8</v>
          </cell>
          <cell r="K8969">
            <v>14.36</v>
          </cell>
          <cell r="M8969">
            <v>79.8</v>
          </cell>
        </row>
        <row r="8970">
          <cell r="D8970" t="str">
            <v>RIOMAR KENNEDY</v>
          </cell>
          <cell r="E8970">
            <v>44469</v>
          </cell>
          <cell r="J8970">
            <v>20</v>
          </cell>
          <cell r="K8970">
            <v>8.5299999999999994</v>
          </cell>
          <cell r="M8970">
            <v>47.06</v>
          </cell>
        </row>
        <row r="8971">
          <cell r="D8971" t="str">
            <v>RIOMAR KENNEDY</v>
          </cell>
          <cell r="E8971">
            <v>44469</v>
          </cell>
          <cell r="J8971">
            <v>20</v>
          </cell>
          <cell r="K8971">
            <v>8.98</v>
          </cell>
          <cell r="M8971">
            <v>49.9</v>
          </cell>
        </row>
        <row r="8972">
          <cell r="D8972" t="str">
            <v>RIOMAR KENNEDY</v>
          </cell>
          <cell r="E8972">
            <v>44469</v>
          </cell>
          <cell r="J8972">
            <v>10</v>
          </cell>
          <cell r="K8972">
            <v>4.4800000000000004</v>
          </cell>
          <cell r="M8972">
            <v>24.9</v>
          </cell>
        </row>
        <row r="8973">
          <cell r="D8973" t="str">
            <v>VIA SUL</v>
          </cell>
          <cell r="E8973">
            <v>44469</v>
          </cell>
          <cell r="J8973">
            <v>-59.9</v>
          </cell>
          <cell r="K8973">
            <v>0</v>
          </cell>
          <cell r="M8973">
            <v>-149.9</v>
          </cell>
        </row>
        <row r="8974">
          <cell r="D8974" t="str">
            <v>VIA SUL</v>
          </cell>
          <cell r="E8974">
            <v>44469</v>
          </cell>
          <cell r="J8974">
            <v>-60</v>
          </cell>
          <cell r="K8974">
            <v>44.98</v>
          </cell>
          <cell r="M8974">
            <v>-249.9</v>
          </cell>
        </row>
        <row r="8975">
          <cell r="D8975" t="str">
            <v>VIA SUL</v>
          </cell>
          <cell r="E8975">
            <v>44469</v>
          </cell>
          <cell r="J8975">
            <v>44.9</v>
          </cell>
          <cell r="K8975">
            <v>16.18</v>
          </cell>
          <cell r="M8975">
            <v>89.9</v>
          </cell>
        </row>
        <row r="8976">
          <cell r="D8976" t="str">
            <v>VIA SUL</v>
          </cell>
          <cell r="E8976">
            <v>44469</v>
          </cell>
          <cell r="J8976">
            <v>52.9</v>
          </cell>
          <cell r="K8976">
            <v>16.18</v>
          </cell>
          <cell r="M8976">
            <v>89.9</v>
          </cell>
        </row>
        <row r="8977">
          <cell r="D8977" t="str">
            <v>VIA SUL</v>
          </cell>
          <cell r="E8977">
            <v>44469</v>
          </cell>
          <cell r="J8977">
            <v>50.26</v>
          </cell>
          <cell r="K8977">
            <v>16.18</v>
          </cell>
          <cell r="M8977">
            <v>89.9</v>
          </cell>
        </row>
        <row r="8978">
          <cell r="D8978" t="str">
            <v>VIA SUL</v>
          </cell>
          <cell r="E8978">
            <v>44469</v>
          </cell>
          <cell r="J8978">
            <v>57.7</v>
          </cell>
          <cell r="K8978">
            <v>27.09</v>
          </cell>
          <cell r="M8978">
            <v>150.5</v>
          </cell>
        </row>
        <row r="8979">
          <cell r="D8979" t="str">
            <v>VIA SUL</v>
          </cell>
          <cell r="E8979">
            <v>44469</v>
          </cell>
          <cell r="J8979">
            <v>66.900000000000006</v>
          </cell>
          <cell r="K8979">
            <v>28.78</v>
          </cell>
          <cell r="M8979">
            <v>159.9</v>
          </cell>
        </row>
        <row r="8980">
          <cell r="D8980" t="str">
            <v>VIA SUL</v>
          </cell>
          <cell r="E8980">
            <v>44469</v>
          </cell>
          <cell r="J8980">
            <v>86.9</v>
          </cell>
          <cell r="K8980">
            <v>18.37</v>
          </cell>
          <cell r="M8980">
            <v>96.9</v>
          </cell>
        </row>
        <row r="8981">
          <cell r="D8981" t="str">
            <v>VIA SUL</v>
          </cell>
          <cell r="E8981">
            <v>44469</v>
          </cell>
          <cell r="J8981">
            <v>72.900000000000006</v>
          </cell>
          <cell r="K8981">
            <v>22.5</v>
          </cell>
          <cell r="M8981">
            <v>125</v>
          </cell>
        </row>
        <row r="8982">
          <cell r="D8982" t="str">
            <v>VIA SUL</v>
          </cell>
          <cell r="E8982">
            <v>44469</v>
          </cell>
          <cell r="J8982">
            <v>72.900000000000006</v>
          </cell>
          <cell r="K8982">
            <v>22.5</v>
          </cell>
          <cell r="M8982">
            <v>125</v>
          </cell>
        </row>
        <row r="8983">
          <cell r="D8983" t="str">
            <v>VIA SUL</v>
          </cell>
          <cell r="E8983">
            <v>44469</v>
          </cell>
          <cell r="J8983">
            <v>89.9</v>
          </cell>
          <cell r="K8983">
            <v>46.78</v>
          </cell>
          <cell r="M8983">
            <v>259.89999999999998</v>
          </cell>
        </row>
        <row r="8984">
          <cell r="D8984" t="str">
            <v>VIA SUL</v>
          </cell>
          <cell r="E8984">
            <v>44469</v>
          </cell>
          <cell r="J8984">
            <v>52.9</v>
          </cell>
          <cell r="K8984">
            <v>19.78</v>
          </cell>
          <cell r="M8984">
            <v>109.9</v>
          </cell>
        </row>
        <row r="8985">
          <cell r="D8985" t="str">
            <v>VIA SUL</v>
          </cell>
          <cell r="E8985">
            <v>44469</v>
          </cell>
          <cell r="J8985">
            <v>52.9</v>
          </cell>
          <cell r="K8985">
            <v>30.58</v>
          </cell>
          <cell r="M8985">
            <v>169.9</v>
          </cell>
        </row>
        <row r="8986">
          <cell r="D8986" t="str">
            <v>VIA SUL</v>
          </cell>
          <cell r="E8986">
            <v>44469</v>
          </cell>
          <cell r="J8986">
            <v>49.9</v>
          </cell>
          <cell r="K8986">
            <v>23.34</v>
          </cell>
          <cell r="M8986">
            <v>128.85</v>
          </cell>
        </row>
        <row r="8987">
          <cell r="D8987" t="str">
            <v>VIA SUL</v>
          </cell>
          <cell r="E8987">
            <v>44469</v>
          </cell>
          <cell r="J8987">
            <v>71.900000000000006</v>
          </cell>
          <cell r="K8987">
            <v>22.5</v>
          </cell>
          <cell r="M8987">
            <v>125</v>
          </cell>
        </row>
        <row r="8988">
          <cell r="D8988" t="str">
            <v>VIA SUL</v>
          </cell>
          <cell r="E8988">
            <v>44469</v>
          </cell>
          <cell r="J8988">
            <v>69</v>
          </cell>
          <cell r="K8988">
            <v>17.98</v>
          </cell>
          <cell r="M8988">
            <v>99.9</v>
          </cell>
        </row>
        <row r="8989">
          <cell r="D8989" t="str">
            <v>VIA SUL</v>
          </cell>
          <cell r="E8989">
            <v>44469</v>
          </cell>
          <cell r="J8989">
            <v>66</v>
          </cell>
          <cell r="K8989">
            <v>22.5</v>
          </cell>
          <cell r="M8989">
            <v>125</v>
          </cell>
        </row>
        <row r="8990">
          <cell r="D8990" t="str">
            <v>VIA SUL</v>
          </cell>
          <cell r="E8990">
            <v>44469</v>
          </cell>
          <cell r="J8990">
            <v>66</v>
          </cell>
          <cell r="K8990">
            <v>22.5</v>
          </cell>
          <cell r="M8990">
            <v>125</v>
          </cell>
        </row>
        <row r="8991">
          <cell r="D8991" t="str">
            <v>VIA SUL</v>
          </cell>
          <cell r="E8991">
            <v>44469</v>
          </cell>
          <cell r="J8991">
            <v>66</v>
          </cell>
          <cell r="K8991">
            <v>22.5</v>
          </cell>
          <cell r="M8991">
            <v>125</v>
          </cell>
        </row>
        <row r="8992">
          <cell r="D8992" t="str">
            <v>VIA SUL</v>
          </cell>
          <cell r="E8992">
            <v>44469</v>
          </cell>
          <cell r="J8992">
            <v>63</v>
          </cell>
          <cell r="K8992">
            <v>25.18</v>
          </cell>
          <cell r="M8992">
            <v>139.9</v>
          </cell>
        </row>
        <row r="8993">
          <cell r="D8993" t="str">
            <v>VIA SUL</v>
          </cell>
          <cell r="E8993">
            <v>44469</v>
          </cell>
          <cell r="J8993">
            <v>58.9</v>
          </cell>
          <cell r="K8993">
            <v>25.18</v>
          </cell>
          <cell r="M8993">
            <v>139.9</v>
          </cell>
        </row>
        <row r="8994">
          <cell r="D8994" t="str">
            <v>VIA SUL</v>
          </cell>
          <cell r="E8994">
            <v>44469</v>
          </cell>
          <cell r="J8994">
            <v>58.9</v>
          </cell>
          <cell r="K8994">
            <v>22.66</v>
          </cell>
          <cell r="M8994">
            <v>125.91</v>
          </cell>
        </row>
        <row r="8995">
          <cell r="D8995" t="str">
            <v>VIA SUL</v>
          </cell>
          <cell r="E8995">
            <v>44469</v>
          </cell>
          <cell r="J8995">
            <v>49.9</v>
          </cell>
          <cell r="K8995">
            <v>25.18</v>
          </cell>
          <cell r="M8995">
            <v>139.9</v>
          </cell>
        </row>
        <row r="8996">
          <cell r="D8996" t="str">
            <v>VIA SUL</v>
          </cell>
          <cell r="E8996">
            <v>44469</v>
          </cell>
          <cell r="J8996">
            <v>58.9</v>
          </cell>
          <cell r="K8996">
            <v>25.18</v>
          </cell>
          <cell r="M8996">
            <v>139.9</v>
          </cell>
        </row>
        <row r="8997">
          <cell r="D8997" t="str">
            <v>VIA SUL</v>
          </cell>
          <cell r="E8997">
            <v>44469</v>
          </cell>
          <cell r="J8997">
            <v>49.9</v>
          </cell>
          <cell r="K8997">
            <v>25.18</v>
          </cell>
          <cell r="M8997">
            <v>139.9</v>
          </cell>
        </row>
        <row r="8998">
          <cell r="D8998" t="str">
            <v>VIA SUL</v>
          </cell>
          <cell r="E8998">
            <v>44469</v>
          </cell>
          <cell r="J8998">
            <v>49.9</v>
          </cell>
          <cell r="K8998">
            <v>25.18</v>
          </cell>
          <cell r="M8998">
            <v>139.9</v>
          </cell>
        </row>
        <row r="8999">
          <cell r="D8999" t="str">
            <v>VIA SUL</v>
          </cell>
          <cell r="E8999">
            <v>44469</v>
          </cell>
          <cell r="J8999">
            <v>56.9</v>
          </cell>
          <cell r="K8999">
            <v>22.5</v>
          </cell>
          <cell r="M8999">
            <v>125</v>
          </cell>
        </row>
        <row r="9000">
          <cell r="D9000" t="str">
            <v>VIA SUL</v>
          </cell>
          <cell r="E9000">
            <v>44469</v>
          </cell>
          <cell r="J9000">
            <v>69.900000000000006</v>
          </cell>
          <cell r="K9000">
            <v>25.18</v>
          </cell>
          <cell r="M9000">
            <v>139.9</v>
          </cell>
        </row>
        <row r="9001">
          <cell r="D9001" t="str">
            <v>VIA SUL</v>
          </cell>
          <cell r="E9001">
            <v>44469</v>
          </cell>
          <cell r="J9001">
            <v>69</v>
          </cell>
          <cell r="K9001">
            <v>17.98</v>
          </cell>
          <cell r="M9001">
            <v>99.9</v>
          </cell>
        </row>
        <row r="9002">
          <cell r="D9002" t="str">
            <v>VIA SUL</v>
          </cell>
          <cell r="E9002">
            <v>44469</v>
          </cell>
          <cell r="J9002">
            <v>109.9</v>
          </cell>
          <cell r="K9002">
            <v>37.24</v>
          </cell>
          <cell r="M9002">
            <v>206.91</v>
          </cell>
        </row>
        <row r="9003">
          <cell r="D9003" t="str">
            <v>VIA SUL</v>
          </cell>
          <cell r="E9003">
            <v>44469</v>
          </cell>
          <cell r="J9003">
            <v>60</v>
          </cell>
          <cell r="K9003">
            <v>39.58</v>
          </cell>
          <cell r="M9003">
            <v>219.91</v>
          </cell>
        </row>
        <row r="9004">
          <cell r="D9004" t="str">
            <v>VIA SUL</v>
          </cell>
          <cell r="E9004">
            <v>44469</v>
          </cell>
          <cell r="J9004">
            <v>65</v>
          </cell>
          <cell r="K9004">
            <v>46.78</v>
          </cell>
          <cell r="M9004">
            <v>259.89999999999998</v>
          </cell>
        </row>
        <row r="9005">
          <cell r="D9005" t="str">
            <v>VIA SUL</v>
          </cell>
          <cell r="E9005">
            <v>44469</v>
          </cell>
          <cell r="J9005">
            <v>60.47</v>
          </cell>
          <cell r="K9005">
            <v>26.9</v>
          </cell>
          <cell r="M9005">
            <v>148.74</v>
          </cell>
        </row>
        <row r="9006">
          <cell r="D9006" t="str">
            <v>VIA SUL</v>
          </cell>
          <cell r="E9006">
            <v>44469</v>
          </cell>
          <cell r="J9006">
            <v>48</v>
          </cell>
          <cell r="K9006">
            <v>23.38</v>
          </cell>
          <cell r="M9006">
            <v>129.9</v>
          </cell>
        </row>
        <row r="9007">
          <cell r="D9007" t="str">
            <v>VIA SUL</v>
          </cell>
          <cell r="E9007">
            <v>44469</v>
          </cell>
          <cell r="J9007">
            <v>49.95</v>
          </cell>
          <cell r="K9007">
            <v>23.38</v>
          </cell>
          <cell r="M9007">
            <v>129.9</v>
          </cell>
        </row>
        <row r="9008">
          <cell r="D9008" t="str">
            <v>VIA SUL</v>
          </cell>
          <cell r="E9008">
            <v>44469</v>
          </cell>
          <cell r="J9008">
            <v>50</v>
          </cell>
          <cell r="K9008">
            <v>86.36</v>
          </cell>
          <cell r="M9008">
            <v>239.9</v>
          </cell>
        </row>
        <row r="9009">
          <cell r="D9009" t="str">
            <v>VIA SUL</v>
          </cell>
          <cell r="E9009">
            <v>44469</v>
          </cell>
          <cell r="J9009">
            <v>50</v>
          </cell>
          <cell r="K9009">
            <v>12.59</v>
          </cell>
          <cell r="M9009">
            <v>69.95</v>
          </cell>
        </row>
        <row r="9010">
          <cell r="D9010" t="str">
            <v>VIA SUL</v>
          </cell>
          <cell r="E9010">
            <v>44469</v>
          </cell>
          <cell r="J9010">
            <v>55</v>
          </cell>
          <cell r="K9010">
            <v>25.18</v>
          </cell>
          <cell r="M9010">
            <v>139.9</v>
          </cell>
        </row>
        <row r="9011">
          <cell r="D9011" t="str">
            <v>VIA SUL</v>
          </cell>
          <cell r="E9011">
            <v>44469</v>
          </cell>
          <cell r="J9011">
            <v>54</v>
          </cell>
          <cell r="K9011">
            <v>25.18</v>
          </cell>
          <cell r="M9011">
            <v>139.9</v>
          </cell>
        </row>
        <row r="9012">
          <cell r="D9012" t="str">
            <v>VIA SUL</v>
          </cell>
          <cell r="E9012">
            <v>44469</v>
          </cell>
          <cell r="J9012">
            <v>54</v>
          </cell>
          <cell r="K9012">
            <v>25.18</v>
          </cell>
          <cell r="M9012">
            <v>139.9</v>
          </cell>
        </row>
        <row r="9013">
          <cell r="D9013" t="str">
            <v>VIA SUL</v>
          </cell>
          <cell r="E9013">
            <v>44469</v>
          </cell>
          <cell r="J9013">
            <v>43</v>
          </cell>
          <cell r="K9013">
            <v>17.41</v>
          </cell>
          <cell r="M9013">
            <v>96.71</v>
          </cell>
        </row>
        <row r="9014">
          <cell r="D9014" t="str">
            <v>VIA SUL</v>
          </cell>
          <cell r="E9014">
            <v>44469</v>
          </cell>
          <cell r="J9014">
            <v>43</v>
          </cell>
          <cell r="K9014">
            <v>17.8</v>
          </cell>
          <cell r="M9014">
            <v>98.91</v>
          </cell>
        </row>
        <row r="9015">
          <cell r="D9015" t="str">
            <v>VIA SUL</v>
          </cell>
          <cell r="E9015">
            <v>44469</v>
          </cell>
          <cell r="J9015">
            <v>145.80000000000001</v>
          </cell>
          <cell r="K9015">
            <v>45</v>
          </cell>
          <cell r="M9015">
            <v>250</v>
          </cell>
        </row>
        <row r="9016">
          <cell r="D9016" t="str">
            <v>VIA SUL</v>
          </cell>
          <cell r="E9016">
            <v>44469</v>
          </cell>
          <cell r="J9016">
            <v>150</v>
          </cell>
          <cell r="K9016">
            <v>89.96</v>
          </cell>
          <cell r="M9016">
            <v>499.8</v>
          </cell>
        </row>
        <row r="9017">
          <cell r="D9017" t="str">
            <v>VIA SUL</v>
          </cell>
          <cell r="E9017">
            <v>44469</v>
          </cell>
          <cell r="J9017">
            <v>132</v>
          </cell>
          <cell r="K9017">
            <v>98.44</v>
          </cell>
          <cell r="M9017">
            <v>357</v>
          </cell>
        </row>
        <row r="9018">
          <cell r="D9018" t="str">
            <v>VIA SUL</v>
          </cell>
          <cell r="E9018">
            <v>44469</v>
          </cell>
          <cell r="J9018">
            <v>147.80000000000001</v>
          </cell>
          <cell r="K9018">
            <v>71.959999999999994</v>
          </cell>
          <cell r="M9018">
            <v>399.8</v>
          </cell>
        </row>
        <row r="9019">
          <cell r="D9019" t="str">
            <v>VIA SUL</v>
          </cell>
          <cell r="E9019">
            <v>44469</v>
          </cell>
          <cell r="J9019">
            <v>143.80000000000001</v>
          </cell>
          <cell r="K9019">
            <v>45</v>
          </cell>
          <cell r="M9019">
            <v>250</v>
          </cell>
        </row>
        <row r="9020">
          <cell r="D9020" t="str">
            <v>VIA SUL</v>
          </cell>
          <cell r="E9020">
            <v>44469</v>
          </cell>
          <cell r="J9020">
            <v>119.8</v>
          </cell>
          <cell r="K9020">
            <v>61.52</v>
          </cell>
          <cell r="M9020">
            <v>341.82</v>
          </cell>
        </row>
        <row r="9021">
          <cell r="D9021" t="str">
            <v>VIA SUL</v>
          </cell>
          <cell r="E9021">
            <v>44469</v>
          </cell>
          <cell r="J9021">
            <v>119.8</v>
          </cell>
          <cell r="K9021">
            <v>64.760000000000005</v>
          </cell>
          <cell r="M9021">
            <v>359.8</v>
          </cell>
        </row>
        <row r="9022">
          <cell r="D9022" t="str">
            <v>VIA SUL</v>
          </cell>
          <cell r="E9022">
            <v>44469</v>
          </cell>
          <cell r="J9022">
            <v>149.80000000000001</v>
          </cell>
          <cell r="K9022">
            <v>45</v>
          </cell>
          <cell r="M9022">
            <v>250</v>
          </cell>
        </row>
        <row r="9023">
          <cell r="D9023" t="str">
            <v>VIA SUL</v>
          </cell>
          <cell r="E9023">
            <v>44469</v>
          </cell>
          <cell r="J9023">
            <v>109.8</v>
          </cell>
          <cell r="K9023">
            <v>50.36</v>
          </cell>
          <cell r="M9023">
            <v>279.8</v>
          </cell>
        </row>
        <row r="9024">
          <cell r="D9024" t="str">
            <v>VIA SUL</v>
          </cell>
          <cell r="E9024">
            <v>44469</v>
          </cell>
          <cell r="J9024">
            <v>100</v>
          </cell>
          <cell r="K9024">
            <v>124.36</v>
          </cell>
          <cell r="M9024">
            <v>451</v>
          </cell>
        </row>
        <row r="9025">
          <cell r="D9025" t="str">
            <v>VIA SUL</v>
          </cell>
          <cell r="E9025">
            <v>44469</v>
          </cell>
          <cell r="J9025">
            <v>100</v>
          </cell>
          <cell r="K9025">
            <v>74.709999999999994</v>
          </cell>
          <cell r="M9025">
            <v>415.02</v>
          </cell>
        </row>
        <row r="9026">
          <cell r="D9026" t="str">
            <v>VIA SUL</v>
          </cell>
          <cell r="E9026">
            <v>44469</v>
          </cell>
          <cell r="J9026">
            <v>115.12</v>
          </cell>
          <cell r="K9026">
            <v>75.540000000000006</v>
          </cell>
          <cell r="M9026">
            <v>279.8</v>
          </cell>
        </row>
        <row r="9027">
          <cell r="D9027" t="str">
            <v>VIA SUL</v>
          </cell>
          <cell r="E9027">
            <v>44469</v>
          </cell>
          <cell r="J9027">
            <v>114.94</v>
          </cell>
          <cell r="K9027">
            <v>44.75</v>
          </cell>
          <cell r="M9027">
            <v>247.78</v>
          </cell>
        </row>
        <row r="9028">
          <cell r="D9028" t="str">
            <v>VIA SUL</v>
          </cell>
          <cell r="E9028">
            <v>44469</v>
          </cell>
          <cell r="J9028">
            <v>100</v>
          </cell>
          <cell r="K9028">
            <v>23.67</v>
          </cell>
          <cell r="M9028">
            <v>131.5</v>
          </cell>
        </row>
        <row r="9029">
          <cell r="D9029" t="str">
            <v>VIA SUL</v>
          </cell>
          <cell r="E9029">
            <v>44469</v>
          </cell>
          <cell r="J9029">
            <v>110</v>
          </cell>
          <cell r="K9029">
            <v>50.36</v>
          </cell>
          <cell r="M9029">
            <v>279.8</v>
          </cell>
        </row>
        <row r="9030">
          <cell r="D9030" t="str">
            <v>VIA SUL</v>
          </cell>
          <cell r="E9030">
            <v>44469</v>
          </cell>
          <cell r="J9030">
            <v>110</v>
          </cell>
          <cell r="K9030">
            <v>50.36</v>
          </cell>
          <cell r="M9030">
            <v>279.8</v>
          </cell>
        </row>
        <row r="9031">
          <cell r="D9031" t="str">
            <v>VIA SUL</v>
          </cell>
          <cell r="E9031">
            <v>44469</v>
          </cell>
          <cell r="J9031">
            <v>86</v>
          </cell>
          <cell r="K9031">
            <v>37.19</v>
          </cell>
          <cell r="M9031">
            <v>206.62</v>
          </cell>
        </row>
        <row r="9032">
          <cell r="D9032" t="str">
            <v>VIA SUL</v>
          </cell>
          <cell r="E9032">
            <v>44469</v>
          </cell>
          <cell r="J9032">
            <v>198</v>
          </cell>
          <cell r="K9032">
            <v>128.52000000000001</v>
          </cell>
          <cell r="M9032">
            <v>524.13</v>
          </cell>
        </row>
        <row r="9033">
          <cell r="D9033" t="str">
            <v>VIA SUL</v>
          </cell>
          <cell r="E9033">
            <v>44469</v>
          </cell>
          <cell r="J9033">
            <v>170.7</v>
          </cell>
          <cell r="K9033">
            <v>124.1499</v>
          </cell>
          <cell r="M9033">
            <v>689.7</v>
          </cell>
        </row>
        <row r="9034">
          <cell r="D9034" t="str">
            <v>VIA SUL</v>
          </cell>
          <cell r="E9034">
            <v>44469</v>
          </cell>
          <cell r="J9034">
            <v>207</v>
          </cell>
          <cell r="K9034">
            <v>123.06989999999999</v>
          </cell>
          <cell r="M9034">
            <v>683.73</v>
          </cell>
        </row>
        <row r="9035">
          <cell r="D9035" t="str">
            <v>VIA SUL</v>
          </cell>
          <cell r="E9035">
            <v>44469</v>
          </cell>
          <cell r="J9035">
            <v>211.5</v>
          </cell>
          <cell r="K9035">
            <v>70.199999999999989</v>
          </cell>
          <cell r="M9035">
            <v>389.34000000000003</v>
          </cell>
        </row>
        <row r="9036">
          <cell r="D9036" t="str">
            <v>VIA SUL</v>
          </cell>
          <cell r="E9036">
            <v>44469</v>
          </cell>
          <cell r="J9036">
            <v>165</v>
          </cell>
          <cell r="K9036">
            <v>72.519900000000007</v>
          </cell>
          <cell r="M9036">
            <v>402.90000000000003</v>
          </cell>
        </row>
        <row r="9037">
          <cell r="D9037" t="str">
            <v>VIA SUL</v>
          </cell>
          <cell r="E9037">
            <v>44469</v>
          </cell>
          <cell r="J9037">
            <v>287.60000000000002</v>
          </cell>
          <cell r="K9037">
            <v>111.42</v>
          </cell>
          <cell r="M9037">
            <v>493.72</v>
          </cell>
        </row>
        <row r="9038">
          <cell r="D9038" t="str">
            <v>VIA SUL</v>
          </cell>
          <cell r="E9038">
            <v>44469</v>
          </cell>
          <cell r="J9038">
            <v>399.5</v>
          </cell>
          <cell r="K9038">
            <v>344.54</v>
          </cell>
          <cell r="M9038">
            <v>1164.55</v>
          </cell>
        </row>
        <row r="9039">
          <cell r="D9039" t="str">
            <v>VIA SUL</v>
          </cell>
          <cell r="E9039">
            <v>44469</v>
          </cell>
          <cell r="J9039">
            <v>275</v>
          </cell>
          <cell r="K9039">
            <v>122.13</v>
          </cell>
          <cell r="M9039">
            <v>678.5</v>
          </cell>
        </row>
        <row r="9040">
          <cell r="D9040" t="str">
            <v>VIA SUL</v>
          </cell>
          <cell r="E9040">
            <v>44469</v>
          </cell>
          <cell r="J9040">
            <v>467.40000000000003</v>
          </cell>
          <cell r="K9040">
            <v>216.70979999999997</v>
          </cell>
          <cell r="M9040">
            <v>1125.6600000000001</v>
          </cell>
        </row>
        <row r="9041">
          <cell r="D9041" t="str">
            <v>VIA SUL</v>
          </cell>
          <cell r="E9041">
            <v>44469</v>
          </cell>
          <cell r="J9041">
            <v>449.40000000000003</v>
          </cell>
          <cell r="K9041">
            <v>300.04020000000003</v>
          </cell>
          <cell r="M9041">
            <v>1407.1200000000001</v>
          </cell>
        </row>
        <row r="9042">
          <cell r="D9042" t="str">
            <v>VIA SUL</v>
          </cell>
          <cell r="E9042">
            <v>44469</v>
          </cell>
          <cell r="J9042">
            <v>414</v>
          </cell>
          <cell r="K9042">
            <v>228.58019999999999</v>
          </cell>
          <cell r="M9042">
            <v>1258.32</v>
          </cell>
        </row>
        <row r="9043">
          <cell r="D9043" t="str">
            <v>VIA SUL</v>
          </cell>
          <cell r="E9043">
            <v>44469</v>
          </cell>
          <cell r="J9043">
            <v>389.40000000000003</v>
          </cell>
          <cell r="K9043">
            <v>135.8802</v>
          </cell>
          <cell r="M9043">
            <v>733.5</v>
          </cell>
        </row>
        <row r="9044">
          <cell r="D9044" t="str">
            <v>VIA SUL</v>
          </cell>
          <cell r="E9044">
            <v>44469</v>
          </cell>
          <cell r="J9044">
            <v>360</v>
          </cell>
          <cell r="K9044">
            <v>259.09980000000002</v>
          </cell>
          <cell r="M9044">
            <v>1439.4</v>
          </cell>
        </row>
        <row r="9045">
          <cell r="D9045" t="str">
            <v>VIA SUL</v>
          </cell>
          <cell r="E9045">
            <v>44469</v>
          </cell>
          <cell r="J9045">
            <v>524.30000000000007</v>
          </cell>
          <cell r="K9045">
            <v>302.72970000000004</v>
          </cell>
          <cell r="M9045">
            <v>1681.82</v>
          </cell>
        </row>
        <row r="9046">
          <cell r="D9046" t="str">
            <v>VIA SUL</v>
          </cell>
          <cell r="E9046">
            <v>44469</v>
          </cell>
          <cell r="J9046">
            <v>366.87</v>
          </cell>
          <cell r="K9046">
            <v>184.7097</v>
          </cell>
          <cell r="M9046">
            <v>896.28</v>
          </cell>
        </row>
        <row r="9047">
          <cell r="D9047" t="str">
            <v>VIA SUL</v>
          </cell>
          <cell r="E9047">
            <v>44469</v>
          </cell>
          <cell r="J9047">
            <v>460.48</v>
          </cell>
          <cell r="K9047">
            <v>212.6096</v>
          </cell>
          <cell r="M9047">
            <v>1181.2</v>
          </cell>
        </row>
        <row r="9048">
          <cell r="D9048" t="str">
            <v>VIA SUL</v>
          </cell>
          <cell r="E9048">
            <v>44469</v>
          </cell>
          <cell r="J9048">
            <v>674.1</v>
          </cell>
          <cell r="K9048">
            <v>460.61009999999999</v>
          </cell>
          <cell r="M9048">
            <v>2059.2000000000003</v>
          </cell>
        </row>
        <row r="9049">
          <cell r="D9049" t="str">
            <v>VIA SUL</v>
          </cell>
          <cell r="E9049">
            <v>44469</v>
          </cell>
          <cell r="J9049">
            <v>471.68999999999994</v>
          </cell>
          <cell r="K9049">
            <v>224.7903</v>
          </cell>
          <cell r="M9049">
            <v>1248.03</v>
          </cell>
        </row>
        <row r="9050">
          <cell r="D9050" t="str">
            <v>VIA SUL</v>
          </cell>
          <cell r="E9050">
            <v>44469</v>
          </cell>
          <cell r="J9050">
            <v>699</v>
          </cell>
          <cell r="K9050">
            <v>408.29</v>
          </cell>
          <cell r="M9050">
            <v>2264</v>
          </cell>
        </row>
        <row r="9051">
          <cell r="D9051" t="str">
            <v>VIA SUL</v>
          </cell>
          <cell r="E9051">
            <v>44469</v>
          </cell>
          <cell r="J9051">
            <v>828</v>
          </cell>
          <cell r="K9051">
            <v>501.33960000000002</v>
          </cell>
          <cell r="M9051">
            <v>2795.2799999999997</v>
          </cell>
        </row>
        <row r="9052">
          <cell r="D9052" t="str">
            <v>VIA SUL</v>
          </cell>
          <cell r="E9052">
            <v>44469</v>
          </cell>
          <cell r="J9052">
            <v>898.80000000000007</v>
          </cell>
          <cell r="K9052">
            <v>528.99</v>
          </cell>
          <cell r="M9052">
            <v>2938.8</v>
          </cell>
        </row>
        <row r="9053">
          <cell r="D9053" t="str">
            <v>VIA SUL</v>
          </cell>
          <cell r="E9053">
            <v>44469</v>
          </cell>
          <cell r="J9053">
            <v>689.64</v>
          </cell>
          <cell r="K9053">
            <v>350.76</v>
          </cell>
          <cell r="M9053">
            <v>1798.8000000000002</v>
          </cell>
        </row>
        <row r="9054">
          <cell r="D9054" t="str">
            <v>VIA SUL</v>
          </cell>
          <cell r="E9054">
            <v>44469</v>
          </cell>
          <cell r="J9054">
            <v>1188</v>
          </cell>
          <cell r="K9054">
            <v>626.18939999999998</v>
          </cell>
          <cell r="M9054">
            <v>3289.14</v>
          </cell>
        </row>
        <row r="9055">
          <cell r="D9055" t="str">
            <v>VIA SUL</v>
          </cell>
          <cell r="E9055">
            <v>44469</v>
          </cell>
          <cell r="J9055">
            <v>1659</v>
          </cell>
          <cell r="K9055">
            <v>376.92059999999998</v>
          </cell>
          <cell r="M9055">
            <v>2093.91</v>
          </cell>
        </row>
        <row r="9056">
          <cell r="D9056" t="str">
            <v>VIA SUL</v>
          </cell>
          <cell r="E9056">
            <v>44469</v>
          </cell>
          <cell r="J9056">
            <v>2077.4</v>
          </cell>
          <cell r="K9056">
            <v>1187.511</v>
          </cell>
          <cell r="M9056">
            <v>6347.38</v>
          </cell>
        </row>
        <row r="9057">
          <cell r="D9057" t="str">
            <v>VIA SUL</v>
          </cell>
          <cell r="E9057">
            <v>44469</v>
          </cell>
          <cell r="J9057">
            <v>1296</v>
          </cell>
          <cell r="K9057">
            <v>715.4298</v>
          </cell>
          <cell r="M9057">
            <v>3690.0899999999997</v>
          </cell>
        </row>
        <row r="9058">
          <cell r="D9058" t="str">
            <v>VIA SUL</v>
          </cell>
          <cell r="E9058">
            <v>44469</v>
          </cell>
          <cell r="J9058">
            <v>2185.5</v>
          </cell>
          <cell r="K9058">
            <v>1203.2898</v>
          </cell>
          <cell r="M9058">
            <v>5796.07</v>
          </cell>
        </row>
        <row r="9059">
          <cell r="D9059" t="str">
            <v>VIA SUL</v>
          </cell>
          <cell r="E9059">
            <v>44469</v>
          </cell>
          <cell r="J9059">
            <v>2076.8000000000002</v>
          </cell>
          <cell r="K9059">
            <v>1082.4192</v>
          </cell>
          <cell r="M9059">
            <v>5544</v>
          </cell>
        </row>
        <row r="9060">
          <cell r="D9060" t="str">
            <v>VIA SUL</v>
          </cell>
          <cell r="E9060">
            <v>44469</v>
          </cell>
          <cell r="J9060">
            <v>1848.15</v>
          </cell>
          <cell r="K9060">
            <v>937.83160000000009</v>
          </cell>
          <cell r="M9060">
            <v>4930.25</v>
          </cell>
        </row>
        <row r="9061">
          <cell r="D9061" t="str">
            <v>VIA SUL</v>
          </cell>
          <cell r="E9061">
            <v>44469</v>
          </cell>
          <cell r="J9061">
            <v>6627</v>
          </cell>
          <cell r="K9061">
            <v>3468.4214000000002</v>
          </cell>
          <cell r="M9061">
            <v>17478.36</v>
          </cell>
        </row>
        <row r="9062">
          <cell r="D9062" t="str">
            <v>VIA SUL</v>
          </cell>
          <cell r="E9062">
            <v>44469</v>
          </cell>
          <cell r="J9062">
            <v>-20</v>
          </cell>
          <cell r="K9062">
            <v>0</v>
          </cell>
          <cell r="M9062">
            <v>-49.9</v>
          </cell>
        </row>
        <row r="9063">
          <cell r="D9063" t="str">
            <v>VIA SUL</v>
          </cell>
          <cell r="E9063">
            <v>44469</v>
          </cell>
          <cell r="J9063">
            <v>-51.21</v>
          </cell>
          <cell r="K9063">
            <v>0</v>
          </cell>
          <cell r="M9063">
            <v>-129.9</v>
          </cell>
        </row>
        <row r="9064">
          <cell r="D9064" t="str">
            <v>VIA SUL</v>
          </cell>
          <cell r="E9064">
            <v>44469</v>
          </cell>
          <cell r="J9064">
            <v>-42.9</v>
          </cell>
          <cell r="K9064">
            <v>0</v>
          </cell>
          <cell r="M9064">
            <v>-99.9</v>
          </cell>
        </row>
        <row r="9065">
          <cell r="D9065" t="str">
            <v>VIA SUL</v>
          </cell>
          <cell r="E9065">
            <v>44469</v>
          </cell>
          <cell r="J9065">
            <v>0</v>
          </cell>
          <cell r="K9065">
            <v>0</v>
          </cell>
          <cell r="M9065">
            <v>0</v>
          </cell>
        </row>
        <row r="9066">
          <cell r="D9066" t="str">
            <v>VIA SUL</v>
          </cell>
          <cell r="E9066">
            <v>44469</v>
          </cell>
          <cell r="J9066">
            <v>52.9</v>
          </cell>
          <cell r="K9066">
            <v>15.82</v>
          </cell>
          <cell r="M9066">
            <v>87.84</v>
          </cell>
        </row>
        <row r="9067">
          <cell r="D9067" t="str">
            <v>VIA SUL</v>
          </cell>
          <cell r="E9067">
            <v>44469</v>
          </cell>
          <cell r="J9067">
            <v>45</v>
          </cell>
          <cell r="K9067">
            <v>15.23</v>
          </cell>
          <cell r="M9067">
            <v>84.28</v>
          </cell>
        </row>
        <row r="9068">
          <cell r="D9068" t="str">
            <v>VIA SUL</v>
          </cell>
          <cell r="E9068">
            <v>44469</v>
          </cell>
          <cell r="J9068">
            <v>51.21</v>
          </cell>
          <cell r="K9068">
            <v>16.18</v>
          </cell>
          <cell r="M9068">
            <v>89.9</v>
          </cell>
        </row>
        <row r="9069">
          <cell r="D9069" t="str">
            <v>VIA SUL</v>
          </cell>
          <cell r="E9069">
            <v>44469</v>
          </cell>
          <cell r="J9069">
            <v>53.1</v>
          </cell>
          <cell r="K9069">
            <v>15.82</v>
          </cell>
          <cell r="M9069">
            <v>87.84</v>
          </cell>
        </row>
        <row r="9070">
          <cell r="D9070" t="str">
            <v>VIA SUL</v>
          </cell>
          <cell r="E9070">
            <v>44469</v>
          </cell>
          <cell r="J9070">
            <v>53.11</v>
          </cell>
          <cell r="K9070">
            <v>23.38</v>
          </cell>
          <cell r="M9070">
            <v>129.9</v>
          </cell>
        </row>
        <row r="9071">
          <cell r="D9071" t="str">
            <v>VIA SUL</v>
          </cell>
          <cell r="E9071">
            <v>44469</v>
          </cell>
          <cell r="J9071">
            <v>48.36</v>
          </cell>
          <cell r="K9071">
            <v>16.18</v>
          </cell>
          <cell r="M9071">
            <v>89.9</v>
          </cell>
        </row>
        <row r="9072">
          <cell r="D9072" t="str">
            <v>VIA SUL</v>
          </cell>
          <cell r="E9072">
            <v>44469</v>
          </cell>
          <cell r="J9072">
            <v>42.66</v>
          </cell>
          <cell r="K9072">
            <v>71.930000000000007</v>
          </cell>
          <cell r="M9072">
            <v>99.9</v>
          </cell>
        </row>
        <row r="9073">
          <cell r="D9073" t="str">
            <v>VIA SUL</v>
          </cell>
          <cell r="E9073">
            <v>44469</v>
          </cell>
          <cell r="J9073">
            <v>55.5</v>
          </cell>
          <cell r="K9073">
            <v>25.18</v>
          </cell>
          <cell r="M9073">
            <v>139.9</v>
          </cell>
        </row>
        <row r="9074">
          <cell r="D9074" t="str">
            <v>VIA SUL</v>
          </cell>
          <cell r="E9074">
            <v>44469</v>
          </cell>
          <cell r="J9074">
            <v>36.9</v>
          </cell>
          <cell r="K9074">
            <v>17.98</v>
          </cell>
          <cell r="M9074">
            <v>99.9</v>
          </cell>
        </row>
        <row r="9075">
          <cell r="D9075" t="str">
            <v>VIA SUL</v>
          </cell>
          <cell r="E9075">
            <v>44469</v>
          </cell>
          <cell r="J9075">
            <v>42.9</v>
          </cell>
          <cell r="K9075">
            <v>17.98</v>
          </cell>
          <cell r="M9075">
            <v>99.9</v>
          </cell>
        </row>
        <row r="9076">
          <cell r="D9076" t="str">
            <v>VIA SUL</v>
          </cell>
          <cell r="E9076">
            <v>44469</v>
          </cell>
          <cell r="J9076">
            <v>46.9</v>
          </cell>
          <cell r="K9076">
            <v>19.78</v>
          </cell>
          <cell r="M9076">
            <v>109.9</v>
          </cell>
        </row>
        <row r="9077">
          <cell r="D9077" t="str">
            <v>VIA SUL</v>
          </cell>
          <cell r="E9077">
            <v>44469</v>
          </cell>
          <cell r="J9077">
            <v>104.3</v>
          </cell>
          <cell r="K9077">
            <v>47.59</v>
          </cell>
          <cell r="M9077">
            <v>174.18</v>
          </cell>
        </row>
        <row r="9078">
          <cell r="D9078" t="str">
            <v>VIA SUL</v>
          </cell>
          <cell r="E9078">
            <v>44469</v>
          </cell>
          <cell r="J9078">
            <v>222.8</v>
          </cell>
          <cell r="K9078">
            <v>110.9</v>
          </cell>
          <cell r="M9078">
            <v>505.90000000000003</v>
          </cell>
        </row>
        <row r="9079">
          <cell r="D9079" t="str">
            <v>VIA SUL</v>
          </cell>
          <cell r="E9079">
            <v>44469</v>
          </cell>
          <cell r="J9079">
            <v>311.92</v>
          </cell>
          <cell r="K9079">
            <v>155.8802</v>
          </cell>
          <cell r="M9079">
            <v>756.14</v>
          </cell>
        </row>
        <row r="9080">
          <cell r="D9080" t="str">
            <v>VIA SUL</v>
          </cell>
          <cell r="E9080">
            <v>44469</v>
          </cell>
          <cell r="J9080">
            <v>298.62</v>
          </cell>
          <cell r="K9080">
            <v>125.8698</v>
          </cell>
          <cell r="M9080">
            <v>699.30000000000007</v>
          </cell>
        </row>
        <row r="9081">
          <cell r="D9081" t="str">
            <v>VIA SUL</v>
          </cell>
          <cell r="E9081">
            <v>44469</v>
          </cell>
          <cell r="J9081">
            <v>0</v>
          </cell>
          <cell r="K9081">
            <v>0</v>
          </cell>
          <cell r="M9081">
            <v>0</v>
          </cell>
        </row>
        <row r="9082">
          <cell r="D9082" t="str">
            <v>VIA SUL</v>
          </cell>
          <cell r="E9082">
            <v>44469</v>
          </cell>
          <cell r="J9082">
            <v>0</v>
          </cell>
          <cell r="K9082">
            <v>0</v>
          </cell>
          <cell r="M9082">
            <v>0</v>
          </cell>
        </row>
        <row r="9083">
          <cell r="D9083" t="str">
            <v>VIA SUL</v>
          </cell>
          <cell r="E9083">
            <v>44469</v>
          </cell>
          <cell r="J9083">
            <v>0</v>
          </cell>
          <cell r="K9083">
            <v>0</v>
          </cell>
          <cell r="M9083">
            <v>0</v>
          </cell>
        </row>
        <row r="9084">
          <cell r="D9084" t="str">
            <v>VIA SUL</v>
          </cell>
          <cell r="E9084">
            <v>44469</v>
          </cell>
          <cell r="J9084">
            <v>56.9</v>
          </cell>
          <cell r="K9084">
            <v>16.18</v>
          </cell>
          <cell r="M9084">
            <v>89.9</v>
          </cell>
        </row>
        <row r="9085">
          <cell r="D9085" t="str">
            <v>VIA SUL</v>
          </cell>
          <cell r="E9085">
            <v>44469</v>
          </cell>
          <cell r="J9085">
            <v>42</v>
          </cell>
          <cell r="K9085">
            <v>16.18</v>
          </cell>
          <cell r="M9085">
            <v>89.9</v>
          </cell>
        </row>
        <row r="9086">
          <cell r="D9086" t="str">
            <v>VIA SUL</v>
          </cell>
          <cell r="E9086">
            <v>44469</v>
          </cell>
          <cell r="J9086">
            <v>45</v>
          </cell>
          <cell r="K9086">
            <v>16.18</v>
          </cell>
          <cell r="M9086">
            <v>89.9</v>
          </cell>
        </row>
        <row r="9087">
          <cell r="D9087" t="str">
            <v>VIA SUL</v>
          </cell>
          <cell r="E9087">
            <v>44469</v>
          </cell>
          <cell r="J9087">
            <v>54.9</v>
          </cell>
          <cell r="K9087">
            <v>16.18</v>
          </cell>
          <cell r="M9087">
            <v>89.9</v>
          </cell>
        </row>
        <row r="9088">
          <cell r="D9088" t="str">
            <v>VIA SUL</v>
          </cell>
          <cell r="E9088">
            <v>44469</v>
          </cell>
          <cell r="J9088">
            <v>55</v>
          </cell>
          <cell r="K9088">
            <v>14.48</v>
          </cell>
          <cell r="M9088">
            <v>79.31</v>
          </cell>
        </row>
        <row r="9089">
          <cell r="D9089" t="str">
            <v>VIA SUL</v>
          </cell>
          <cell r="E9089">
            <v>44469</v>
          </cell>
          <cell r="J9089">
            <v>50.9</v>
          </cell>
          <cell r="K9089">
            <v>15.82</v>
          </cell>
          <cell r="M9089">
            <v>87.84</v>
          </cell>
        </row>
        <row r="9090">
          <cell r="D9090" t="str">
            <v>VIA SUL</v>
          </cell>
          <cell r="E9090">
            <v>44469</v>
          </cell>
          <cell r="J9090">
            <v>40</v>
          </cell>
          <cell r="K9090">
            <v>16.18</v>
          </cell>
          <cell r="M9090">
            <v>89.9</v>
          </cell>
        </row>
        <row r="9091">
          <cell r="D9091" t="str">
            <v>VIA SUL</v>
          </cell>
          <cell r="E9091">
            <v>44469</v>
          </cell>
          <cell r="J9091">
            <v>43</v>
          </cell>
          <cell r="K9091">
            <v>16.18</v>
          </cell>
          <cell r="M9091">
            <v>89.9</v>
          </cell>
        </row>
        <row r="9092">
          <cell r="D9092" t="str">
            <v>VIA SUL</v>
          </cell>
          <cell r="E9092">
            <v>44469</v>
          </cell>
          <cell r="J9092">
            <v>43.6</v>
          </cell>
          <cell r="K9092">
            <v>16.18</v>
          </cell>
          <cell r="M9092">
            <v>89.9</v>
          </cell>
        </row>
        <row r="9093">
          <cell r="D9093" t="str">
            <v>VIA SUL</v>
          </cell>
          <cell r="E9093">
            <v>44469</v>
          </cell>
          <cell r="J9093">
            <v>46.45</v>
          </cell>
          <cell r="K9093">
            <v>16.18</v>
          </cell>
          <cell r="M9093">
            <v>89.9</v>
          </cell>
        </row>
        <row r="9094">
          <cell r="D9094" t="str">
            <v>VIA SUL</v>
          </cell>
          <cell r="E9094">
            <v>44469</v>
          </cell>
          <cell r="J9094">
            <v>46.45</v>
          </cell>
          <cell r="K9094">
            <v>15.82</v>
          </cell>
          <cell r="M9094">
            <v>87.84</v>
          </cell>
        </row>
        <row r="9095">
          <cell r="D9095" t="str">
            <v>VIA SUL</v>
          </cell>
          <cell r="E9095">
            <v>44469</v>
          </cell>
          <cell r="J9095">
            <v>66.900000000000006</v>
          </cell>
          <cell r="K9095">
            <v>30.58</v>
          </cell>
          <cell r="M9095">
            <v>169.9</v>
          </cell>
        </row>
        <row r="9096">
          <cell r="D9096" t="str">
            <v>VIA SUL</v>
          </cell>
          <cell r="E9096">
            <v>44469</v>
          </cell>
          <cell r="J9096">
            <v>64.900000000000006</v>
          </cell>
          <cell r="K9096">
            <v>26.98</v>
          </cell>
          <cell r="M9096">
            <v>149.9</v>
          </cell>
        </row>
        <row r="9097">
          <cell r="D9097" t="str">
            <v>VIA SUL</v>
          </cell>
          <cell r="E9097">
            <v>44469</v>
          </cell>
          <cell r="J9097">
            <v>64.900000000000006</v>
          </cell>
          <cell r="K9097">
            <v>23.74</v>
          </cell>
          <cell r="M9097">
            <v>131.91</v>
          </cell>
        </row>
        <row r="9098">
          <cell r="D9098" t="str">
            <v>VIA SUL</v>
          </cell>
          <cell r="E9098">
            <v>44469</v>
          </cell>
          <cell r="J9098">
            <v>77.900000000000006</v>
          </cell>
          <cell r="K9098">
            <v>32.380000000000003</v>
          </cell>
          <cell r="M9098">
            <v>179.9</v>
          </cell>
        </row>
        <row r="9099">
          <cell r="D9099" t="str">
            <v>VIA SUL</v>
          </cell>
          <cell r="E9099">
            <v>44469</v>
          </cell>
          <cell r="J9099">
            <v>105.8</v>
          </cell>
          <cell r="K9099">
            <v>32.36</v>
          </cell>
          <cell r="M9099">
            <v>179.8</v>
          </cell>
        </row>
        <row r="9100">
          <cell r="D9100" t="str">
            <v>VIA SUL</v>
          </cell>
          <cell r="E9100">
            <v>44469</v>
          </cell>
          <cell r="J9100">
            <v>99.8</v>
          </cell>
          <cell r="K9100">
            <v>46.76</v>
          </cell>
          <cell r="M9100">
            <v>259.8</v>
          </cell>
        </row>
        <row r="9101">
          <cell r="D9101" t="str">
            <v>VIA SUL</v>
          </cell>
          <cell r="E9101">
            <v>44469</v>
          </cell>
          <cell r="J9101">
            <v>133.80000000000001</v>
          </cell>
          <cell r="K9101">
            <v>61.16</v>
          </cell>
          <cell r="M9101">
            <v>339.8</v>
          </cell>
        </row>
        <row r="9102">
          <cell r="D9102" t="str">
            <v>VIA SUL</v>
          </cell>
          <cell r="E9102">
            <v>44469</v>
          </cell>
          <cell r="J9102">
            <v>133.80000000000001</v>
          </cell>
          <cell r="K9102">
            <v>58.1</v>
          </cell>
          <cell r="M9102">
            <v>322.82</v>
          </cell>
        </row>
        <row r="9103">
          <cell r="D9103" t="str">
            <v>VIA SUL</v>
          </cell>
          <cell r="E9103">
            <v>44469</v>
          </cell>
          <cell r="J9103">
            <v>135.80000000000001</v>
          </cell>
          <cell r="K9103">
            <v>57.56</v>
          </cell>
          <cell r="M9103">
            <v>319.8</v>
          </cell>
        </row>
        <row r="9104">
          <cell r="D9104" t="str">
            <v>VIA SUL</v>
          </cell>
          <cell r="E9104">
            <v>44469</v>
          </cell>
          <cell r="J9104">
            <v>449.09999999999997</v>
          </cell>
          <cell r="K9104">
            <v>144.39959999999999</v>
          </cell>
          <cell r="M9104">
            <v>801.99</v>
          </cell>
        </row>
        <row r="9105">
          <cell r="D9105" t="str">
            <v>VIA SUL</v>
          </cell>
          <cell r="E9105">
            <v>44469</v>
          </cell>
          <cell r="J9105">
            <v>56.9</v>
          </cell>
          <cell r="K9105">
            <v>16.18</v>
          </cell>
          <cell r="M9105">
            <v>89.9</v>
          </cell>
        </row>
        <row r="9106">
          <cell r="D9106" t="str">
            <v>VIA SUL</v>
          </cell>
          <cell r="E9106">
            <v>44469</v>
          </cell>
          <cell r="J9106">
            <v>55.9</v>
          </cell>
          <cell r="K9106">
            <v>13.46</v>
          </cell>
          <cell r="M9106">
            <v>74.760000000000005</v>
          </cell>
        </row>
        <row r="9107">
          <cell r="D9107" t="str">
            <v>VIA SUL</v>
          </cell>
          <cell r="E9107">
            <v>44469</v>
          </cell>
          <cell r="J9107">
            <v>99.9</v>
          </cell>
          <cell r="K9107">
            <v>43.18</v>
          </cell>
          <cell r="M9107">
            <v>239.9</v>
          </cell>
        </row>
        <row r="9108">
          <cell r="D9108" t="str">
            <v>VIA SUL</v>
          </cell>
          <cell r="E9108">
            <v>44469</v>
          </cell>
          <cell r="J9108">
            <v>69.900000000000006</v>
          </cell>
          <cell r="K9108">
            <v>16.18</v>
          </cell>
          <cell r="M9108">
            <v>89.9</v>
          </cell>
        </row>
        <row r="9109">
          <cell r="D9109" t="str">
            <v>VIA SUL</v>
          </cell>
          <cell r="E9109">
            <v>44469</v>
          </cell>
          <cell r="J9109">
            <v>51.96</v>
          </cell>
          <cell r="K9109">
            <v>23.38</v>
          </cell>
          <cell r="M9109">
            <v>129.9</v>
          </cell>
        </row>
        <row r="9110">
          <cell r="D9110" t="str">
            <v>VIA SUL</v>
          </cell>
          <cell r="E9110">
            <v>44469</v>
          </cell>
          <cell r="J9110">
            <v>336</v>
          </cell>
          <cell r="K9110">
            <v>139.85999999999999</v>
          </cell>
          <cell r="M9110">
            <v>766.71</v>
          </cell>
        </row>
        <row r="9111">
          <cell r="D9111" t="str">
            <v>VIA SUL</v>
          </cell>
          <cell r="E9111">
            <v>44469</v>
          </cell>
          <cell r="J9111">
            <v>43.9</v>
          </cell>
          <cell r="K9111">
            <v>11.33</v>
          </cell>
          <cell r="M9111">
            <v>62.93</v>
          </cell>
        </row>
        <row r="9112">
          <cell r="D9112" t="str">
            <v>VIA SUL</v>
          </cell>
          <cell r="E9112">
            <v>44469</v>
          </cell>
          <cell r="J9112">
            <v>47.9</v>
          </cell>
          <cell r="K9112">
            <v>15.41</v>
          </cell>
          <cell r="M9112">
            <v>85.39</v>
          </cell>
        </row>
        <row r="9113">
          <cell r="D9113" t="str">
            <v>VIA SUL</v>
          </cell>
          <cell r="E9113">
            <v>44469</v>
          </cell>
          <cell r="J9113">
            <v>49.9</v>
          </cell>
          <cell r="K9113">
            <v>17.41</v>
          </cell>
          <cell r="M9113">
            <v>96.71</v>
          </cell>
        </row>
        <row r="9114">
          <cell r="D9114" t="str">
            <v>VIA SUL</v>
          </cell>
          <cell r="E9114">
            <v>44469</v>
          </cell>
          <cell r="J9114">
            <v>34.950000000000003</v>
          </cell>
          <cell r="K9114">
            <v>12.59</v>
          </cell>
          <cell r="M9114">
            <v>69.95</v>
          </cell>
        </row>
        <row r="9115">
          <cell r="D9115" t="str">
            <v>VIA SUL</v>
          </cell>
          <cell r="E9115">
            <v>44469</v>
          </cell>
          <cell r="J9115">
            <v>34.950000000000003</v>
          </cell>
          <cell r="K9115">
            <v>12.59</v>
          </cell>
          <cell r="M9115">
            <v>69.95</v>
          </cell>
        </row>
        <row r="9116">
          <cell r="D9116" t="str">
            <v>VIA SUL</v>
          </cell>
          <cell r="E9116">
            <v>44469</v>
          </cell>
          <cell r="J9116">
            <v>109.8</v>
          </cell>
          <cell r="K9116">
            <v>34.82</v>
          </cell>
          <cell r="M9116">
            <v>193.42</v>
          </cell>
        </row>
        <row r="9117">
          <cell r="D9117" t="str">
            <v>VIA SUL</v>
          </cell>
          <cell r="E9117">
            <v>44469</v>
          </cell>
          <cell r="J9117">
            <v>158.69999999999999</v>
          </cell>
          <cell r="K9117">
            <v>52.230000000000004</v>
          </cell>
          <cell r="M9117">
            <v>290.13</v>
          </cell>
        </row>
        <row r="9118">
          <cell r="D9118" t="str">
            <v>VIA SUL</v>
          </cell>
          <cell r="E9118">
            <v>44469</v>
          </cell>
          <cell r="J9118">
            <v>61.9</v>
          </cell>
          <cell r="K9118">
            <v>22.94</v>
          </cell>
          <cell r="M9118">
            <v>127.42</v>
          </cell>
        </row>
        <row r="9119">
          <cell r="D9119" t="str">
            <v>VIA SUL</v>
          </cell>
          <cell r="E9119">
            <v>44469</v>
          </cell>
          <cell r="J9119">
            <v>32</v>
          </cell>
          <cell r="K9119">
            <v>12.58</v>
          </cell>
          <cell r="M9119">
            <v>69.900000000000006</v>
          </cell>
        </row>
        <row r="9120">
          <cell r="D9120" t="str">
            <v>VIA SUL</v>
          </cell>
          <cell r="E9120">
            <v>44469</v>
          </cell>
          <cell r="J9120">
            <v>44.9</v>
          </cell>
          <cell r="K9120">
            <v>21.58</v>
          </cell>
          <cell r="M9120">
            <v>119.9</v>
          </cell>
        </row>
        <row r="9121">
          <cell r="D9121" t="str">
            <v>VIA SUL</v>
          </cell>
          <cell r="E9121">
            <v>44469</v>
          </cell>
          <cell r="J9121">
            <v>49.9</v>
          </cell>
          <cell r="K9121">
            <v>18.350000000000001</v>
          </cell>
          <cell r="M9121">
            <v>101.92</v>
          </cell>
        </row>
        <row r="9122">
          <cell r="D9122" t="str">
            <v>VIA SUL</v>
          </cell>
          <cell r="E9122">
            <v>44469</v>
          </cell>
          <cell r="J9122">
            <v>55.9</v>
          </cell>
          <cell r="K9122">
            <v>21.56</v>
          </cell>
          <cell r="M9122">
            <v>118.91</v>
          </cell>
        </row>
        <row r="9123">
          <cell r="D9123" t="str">
            <v>VIA SUL</v>
          </cell>
          <cell r="E9123">
            <v>44469</v>
          </cell>
          <cell r="J9123">
            <v>85.8</v>
          </cell>
          <cell r="K9123">
            <v>34.159999999999997</v>
          </cell>
          <cell r="M9123">
            <v>189.82</v>
          </cell>
        </row>
        <row r="9124">
          <cell r="D9124" t="str">
            <v>VIA SUL</v>
          </cell>
          <cell r="E9124">
            <v>44469</v>
          </cell>
          <cell r="J9124">
            <v>25.29</v>
          </cell>
          <cell r="K9124">
            <v>12.58</v>
          </cell>
          <cell r="M9124">
            <v>69.900000000000006</v>
          </cell>
        </row>
        <row r="9125">
          <cell r="D9125" t="str">
            <v>VIA SUL</v>
          </cell>
          <cell r="E9125">
            <v>44469</v>
          </cell>
          <cell r="J9125">
            <v>13</v>
          </cell>
          <cell r="K9125">
            <v>8.98</v>
          </cell>
          <cell r="M9125">
            <v>49.9</v>
          </cell>
        </row>
        <row r="9126">
          <cell r="D9126" t="str">
            <v>VIA SUL</v>
          </cell>
          <cell r="E9126">
            <v>44469</v>
          </cell>
          <cell r="J9126">
            <v>12.74</v>
          </cell>
          <cell r="K9126">
            <v>7.18</v>
          </cell>
          <cell r="M9126">
            <v>39.9</v>
          </cell>
        </row>
        <row r="9127">
          <cell r="D9127" t="str">
            <v>VIA SUL</v>
          </cell>
          <cell r="E9127">
            <v>44469</v>
          </cell>
          <cell r="J9127">
            <v>12.74</v>
          </cell>
          <cell r="K9127">
            <v>7.18</v>
          </cell>
          <cell r="M9127">
            <v>39.9</v>
          </cell>
        </row>
        <row r="9128">
          <cell r="D9128" t="str">
            <v>VIA SUL</v>
          </cell>
          <cell r="E9128">
            <v>44469</v>
          </cell>
          <cell r="J9128">
            <v>200</v>
          </cell>
          <cell r="K9128">
            <v>33.840000000000003</v>
          </cell>
          <cell r="M9128">
            <v>188</v>
          </cell>
        </row>
        <row r="9129">
          <cell r="D9129" t="str">
            <v>VIA SUL</v>
          </cell>
          <cell r="E9129">
            <v>44469</v>
          </cell>
          <cell r="J9129">
            <v>184.53</v>
          </cell>
          <cell r="K9129">
            <v>93.669899999999998</v>
          </cell>
          <cell r="M9129">
            <v>375.03000000000003</v>
          </cell>
        </row>
        <row r="9130">
          <cell r="D9130" t="str">
            <v>VIA SUL</v>
          </cell>
          <cell r="E9130">
            <v>44469</v>
          </cell>
          <cell r="J9130">
            <v>42.68</v>
          </cell>
          <cell r="K9130">
            <v>32</v>
          </cell>
          <cell r="M9130">
            <v>177.82</v>
          </cell>
        </row>
        <row r="9131">
          <cell r="D9131" t="str">
            <v>VIA SUL</v>
          </cell>
          <cell r="E9131">
            <v>44469</v>
          </cell>
          <cell r="J9131">
            <v>38.14</v>
          </cell>
          <cell r="K9131">
            <v>14.36</v>
          </cell>
          <cell r="M9131">
            <v>79.8</v>
          </cell>
        </row>
        <row r="9132">
          <cell r="D9132" t="str">
            <v>VIA SUL</v>
          </cell>
          <cell r="E9132">
            <v>44469</v>
          </cell>
          <cell r="J9132">
            <v>15</v>
          </cell>
          <cell r="K9132">
            <v>7.18</v>
          </cell>
          <cell r="M9132">
            <v>39.9</v>
          </cell>
        </row>
        <row r="9133">
          <cell r="D9133" t="str">
            <v>VIA SUL</v>
          </cell>
          <cell r="E9133">
            <v>44469</v>
          </cell>
          <cell r="J9133">
            <v>50</v>
          </cell>
          <cell r="K9133">
            <v>18.98</v>
          </cell>
          <cell r="M9133">
            <v>105.42</v>
          </cell>
        </row>
        <row r="9134">
          <cell r="D9134" t="str">
            <v>VIA SUL</v>
          </cell>
          <cell r="E9134">
            <v>44469</v>
          </cell>
          <cell r="J9134">
            <v>55.1</v>
          </cell>
          <cell r="K9134">
            <v>26.98</v>
          </cell>
          <cell r="M9134">
            <v>149.9</v>
          </cell>
        </row>
        <row r="9135">
          <cell r="D9135" t="str">
            <v>VIA SUL</v>
          </cell>
          <cell r="E9135">
            <v>44469</v>
          </cell>
          <cell r="J9135">
            <v>23.9</v>
          </cell>
          <cell r="K9135">
            <v>10.78</v>
          </cell>
          <cell r="M9135">
            <v>59.9</v>
          </cell>
        </row>
        <row r="9136">
          <cell r="D9136" t="str">
            <v>VIA SUL</v>
          </cell>
          <cell r="E9136">
            <v>44469</v>
          </cell>
          <cell r="J9136">
            <v>23.9</v>
          </cell>
          <cell r="K9136">
            <v>10.78</v>
          </cell>
          <cell r="M9136">
            <v>59.9</v>
          </cell>
        </row>
        <row r="9137">
          <cell r="D9137" t="str">
            <v>VIA SUL</v>
          </cell>
          <cell r="E9137">
            <v>44469</v>
          </cell>
          <cell r="J9137">
            <v>35.9</v>
          </cell>
          <cell r="K9137">
            <v>14.48</v>
          </cell>
          <cell r="M9137">
            <v>79.31</v>
          </cell>
        </row>
        <row r="9138">
          <cell r="D9138" t="str">
            <v>VIA SUL</v>
          </cell>
          <cell r="E9138">
            <v>44469</v>
          </cell>
          <cell r="J9138">
            <v>35.9</v>
          </cell>
          <cell r="K9138">
            <v>14.24</v>
          </cell>
          <cell r="M9138">
            <v>79.11</v>
          </cell>
        </row>
        <row r="9139">
          <cell r="D9139" t="str">
            <v>VIA SUL</v>
          </cell>
          <cell r="E9139">
            <v>44469</v>
          </cell>
          <cell r="J9139">
            <v>59.9</v>
          </cell>
          <cell r="K9139">
            <v>25.33</v>
          </cell>
          <cell r="M9139">
            <v>140.71</v>
          </cell>
        </row>
        <row r="9140">
          <cell r="D9140" t="str">
            <v>VIA SUL</v>
          </cell>
          <cell r="E9140">
            <v>44469</v>
          </cell>
          <cell r="J9140">
            <v>39.979999999999997</v>
          </cell>
          <cell r="K9140">
            <v>14.24</v>
          </cell>
          <cell r="M9140">
            <v>79.11</v>
          </cell>
        </row>
        <row r="9141">
          <cell r="D9141" t="str">
            <v>VIA SUL</v>
          </cell>
          <cell r="E9141">
            <v>44469</v>
          </cell>
          <cell r="J9141">
            <v>15.9</v>
          </cell>
          <cell r="K9141">
            <v>7.18</v>
          </cell>
          <cell r="M9141">
            <v>39.9</v>
          </cell>
        </row>
        <row r="9142">
          <cell r="D9142" t="str">
            <v>VIA SUL</v>
          </cell>
          <cell r="E9142">
            <v>44469</v>
          </cell>
          <cell r="J9142">
            <v>31.5</v>
          </cell>
          <cell r="K9142">
            <v>14.38</v>
          </cell>
          <cell r="M9142">
            <v>79.900000000000006</v>
          </cell>
        </row>
        <row r="9143">
          <cell r="D9143" t="str">
            <v>VIA SUL</v>
          </cell>
          <cell r="E9143">
            <v>44469</v>
          </cell>
          <cell r="J9143">
            <v>22</v>
          </cell>
          <cell r="K9143">
            <v>10.78</v>
          </cell>
          <cell r="M9143">
            <v>59.9</v>
          </cell>
        </row>
        <row r="9144">
          <cell r="D9144" t="str">
            <v>VIA SUL</v>
          </cell>
          <cell r="E9144">
            <v>44469</v>
          </cell>
          <cell r="J9144">
            <v>19.899999999999999</v>
          </cell>
          <cell r="K9144">
            <v>8.98</v>
          </cell>
          <cell r="M9144">
            <v>49.9</v>
          </cell>
        </row>
        <row r="9145">
          <cell r="D9145" t="str">
            <v>VIA SUL</v>
          </cell>
          <cell r="E9145">
            <v>44469</v>
          </cell>
          <cell r="J9145">
            <v>19.899999999999999</v>
          </cell>
          <cell r="K9145">
            <v>7.9</v>
          </cell>
          <cell r="M9145">
            <v>43.91</v>
          </cell>
        </row>
        <row r="9146">
          <cell r="D9146" t="str">
            <v>VIA SUL</v>
          </cell>
          <cell r="E9146">
            <v>44469</v>
          </cell>
          <cell r="J9146">
            <v>79.8</v>
          </cell>
          <cell r="K9146">
            <v>33.799999999999997</v>
          </cell>
          <cell r="M9146">
            <v>187.82</v>
          </cell>
        </row>
        <row r="9147">
          <cell r="D9147" t="str">
            <v>VIA SUL</v>
          </cell>
          <cell r="E9147">
            <v>44469</v>
          </cell>
          <cell r="J9147">
            <v>101.69999999999999</v>
          </cell>
          <cell r="K9147">
            <v>34.8399</v>
          </cell>
          <cell r="M9147">
            <v>188.73</v>
          </cell>
        </row>
        <row r="9148">
          <cell r="D9148" t="str">
            <v>VIA SUL</v>
          </cell>
          <cell r="E9148">
            <v>44469</v>
          </cell>
          <cell r="J9148">
            <v>89.699999999999989</v>
          </cell>
          <cell r="K9148">
            <v>37.749899999999997</v>
          </cell>
          <cell r="M9148">
            <v>209.70000000000002</v>
          </cell>
        </row>
        <row r="9149">
          <cell r="D9149" t="str">
            <v>VIA SUL</v>
          </cell>
          <cell r="E9149">
            <v>44469</v>
          </cell>
          <cell r="J9149">
            <v>134.69999999999999</v>
          </cell>
          <cell r="K9149">
            <v>53.94</v>
          </cell>
          <cell r="M9149">
            <v>299.70000000000005</v>
          </cell>
        </row>
        <row r="9150">
          <cell r="D9150" t="str">
            <v>VIA SUL</v>
          </cell>
          <cell r="E9150">
            <v>44469</v>
          </cell>
          <cell r="J9150">
            <v>105</v>
          </cell>
          <cell r="K9150">
            <v>44.180099999999996</v>
          </cell>
          <cell r="M9150">
            <v>245.43</v>
          </cell>
        </row>
        <row r="9151">
          <cell r="D9151" t="str">
            <v>VIA SUL</v>
          </cell>
          <cell r="E9151">
            <v>44469</v>
          </cell>
          <cell r="J9151">
            <v>239.39999999999998</v>
          </cell>
          <cell r="K9151">
            <v>95.149799999999999</v>
          </cell>
          <cell r="M9151">
            <v>528.59999999999991</v>
          </cell>
        </row>
        <row r="9152">
          <cell r="D9152" t="str">
            <v>VIA SUL</v>
          </cell>
          <cell r="E9152">
            <v>44469</v>
          </cell>
          <cell r="J9152">
            <v>49.8</v>
          </cell>
          <cell r="K9152">
            <v>21.56</v>
          </cell>
          <cell r="M9152">
            <v>119.8</v>
          </cell>
        </row>
        <row r="9153">
          <cell r="D9153" t="str">
            <v>VIA SUL</v>
          </cell>
          <cell r="E9153">
            <v>44469</v>
          </cell>
          <cell r="J9153">
            <v>13.2</v>
          </cell>
          <cell r="K9153">
            <v>7.18</v>
          </cell>
          <cell r="M9153">
            <v>39.9</v>
          </cell>
        </row>
        <row r="9154">
          <cell r="D9154" t="str">
            <v>VIA SUL</v>
          </cell>
          <cell r="E9154">
            <v>44469</v>
          </cell>
          <cell r="J9154">
            <v>16.829999999999998</v>
          </cell>
          <cell r="K9154">
            <v>7.72</v>
          </cell>
          <cell r="M9154">
            <v>42.9</v>
          </cell>
        </row>
        <row r="9155">
          <cell r="D9155" t="str">
            <v>VIA SUL</v>
          </cell>
          <cell r="E9155">
            <v>44469</v>
          </cell>
          <cell r="J9155">
            <v>26.23</v>
          </cell>
          <cell r="K9155">
            <v>9.6199999999999992</v>
          </cell>
          <cell r="M9155">
            <v>50.56</v>
          </cell>
        </row>
        <row r="9156">
          <cell r="D9156" t="str">
            <v>VIA SUL</v>
          </cell>
          <cell r="E9156">
            <v>44469</v>
          </cell>
          <cell r="J9156">
            <v>21.53</v>
          </cell>
          <cell r="K9156">
            <v>9.8800000000000008</v>
          </cell>
          <cell r="M9156">
            <v>54.9</v>
          </cell>
        </row>
        <row r="9157">
          <cell r="D9157" t="str">
            <v>VIA SUL</v>
          </cell>
          <cell r="E9157">
            <v>44469</v>
          </cell>
          <cell r="J9157">
            <v>21.53</v>
          </cell>
          <cell r="K9157">
            <v>8.6999999999999993</v>
          </cell>
          <cell r="M9157">
            <v>48.31</v>
          </cell>
        </row>
        <row r="9158">
          <cell r="D9158" t="str">
            <v>VIA SUL</v>
          </cell>
          <cell r="E9158">
            <v>44469</v>
          </cell>
          <cell r="J9158">
            <v>33.659999999999997</v>
          </cell>
          <cell r="K9158">
            <v>15.44</v>
          </cell>
          <cell r="M9158">
            <v>85.8</v>
          </cell>
        </row>
        <row r="9159">
          <cell r="D9159" t="str">
            <v>VIA SUL</v>
          </cell>
          <cell r="E9159">
            <v>44469</v>
          </cell>
          <cell r="J9159">
            <v>35.96</v>
          </cell>
          <cell r="K9159">
            <v>16.079999999999998</v>
          </cell>
          <cell r="M9159">
            <v>89.32</v>
          </cell>
        </row>
        <row r="9160">
          <cell r="D9160" t="str">
            <v>VIA SUL</v>
          </cell>
          <cell r="E9160">
            <v>44469</v>
          </cell>
          <cell r="J9160">
            <v>66</v>
          </cell>
          <cell r="K9160">
            <v>31.5</v>
          </cell>
          <cell r="M9160">
            <v>175</v>
          </cell>
        </row>
        <row r="9161">
          <cell r="D9161" t="str">
            <v>VIA SUL</v>
          </cell>
          <cell r="E9161">
            <v>44469</v>
          </cell>
          <cell r="J9161">
            <v>15</v>
          </cell>
          <cell r="K9161">
            <v>6.32</v>
          </cell>
          <cell r="M9161">
            <v>35.11</v>
          </cell>
        </row>
        <row r="9162">
          <cell r="D9162" t="str">
            <v>VIA SUL</v>
          </cell>
          <cell r="E9162">
            <v>44469</v>
          </cell>
          <cell r="J9162">
            <v>15</v>
          </cell>
          <cell r="K9162">
            <v>7.18</v>
          </cell>
          <cell r="M9162">
            <v>39.9</v>
          </cell>
        </row>
        <row r="9163">
          <cell r="D9163" t="str">
            <v>VIA SUL</v>
          </cell>
          <cell r="E9163">
            <v>44469</v>
          </cell>
          <cell r="J9163">
            <v>29</v>
          </cell>
          <cell r="K9163">
            <v>12.58</v>
          </cell>
          <cell r="M9163">
            <v>69.900000000000006</v>
          </cell>
        </row>
        <row r="9164">
          <cell r="D9164" t="str">
            <v>VIA SUL</v>
          </cell>
          <cell r="E9164">
            <v>44469</v>
          </cell>
          <cell r="J9164">
            <v>26.9</v>
          </cell>
          <cell r="K9164">
            <v>10.78</v>
          </cell>
          <cell r="M9164">
            <v>59.9</v>
          </cell>
        </row>
        <row r="9165">
          <cell r="D9165" t="str">
            <v>VIA SUL</v>
          </cell>
          <cell r="E9165">
            <v>44469</v>
          </cell>
          <cell r="J9165">
            <v>57.8</v>
          </cell>
          <cell r="K9165">
            <v>32.340000000000003</v>
          </cell>
          <cell r="M9165">
            <v>119.8</v>
          </cell>
        </row>
        <row r="9166">
          <cell r="D9166" t="str">
            <v>VIA SUL</v>
          </cell>
          <cell r="E9166">
            <v>44469</v>
          </cell>
          <cell r="J9166">
            <v>58</v>
          </cell>
          <cell r="K9166">
            <v>25.16</v>
          </cell>
          <cell r="M9166">
            <v>139.80000000000001</v>
          </cell>
        </row>
        <row r="9167">
          <cell r="D9167" t="str">
            <v>VIA SUL</v>
          </cell>
          <cell r="E9167">
            <v>44469</v>
          </cell>
          <cell r="J9167">
            <v>109</v>
          </cell>
          <cell r="K9167">
            <v>38.840000000000003</v>
          </cell>
          <cell r="M9167">
            <v>215.82</v>
          </cell>
        </row>
        <row r="9168">
          <cell r="D9168" t="str">
            <v>VIA SUL</v>
          </cell>
          <cell r="E9168">
            <v>44469</v>
          </cell>
          <cell r="J9168">
            <v>60</v>
          </cell>
          <cell r="K9168">
            <v>23.38</v>
          </cell>
          <cell r="M9168">
            <v>129.9</v>
          </cell>
        </row>
        <row r="9169">
          <cell r="D9169" t="str">
            <v>VIA SUL</v>
          </cell>
          <cell r="E9169">
            <v>44469</v>
          </cell>
          <cell r="J9169">
            <v>120</v>
          </cell>
          <cell r="K9169">
            <v>46.76</v>
          </cell>
          <cell r="M9169">
            <v>259.8</v>
          </cell>
        </row>
        <row r="9170">
          <cell r="D9170" t="str">
            <v>VIA SUL</v>
          </cell>
          <cell r="E9170">
            <v>44469</v>
          </cell>
          <cell r="J9170">
            <v>90</v>
          </cell>
          <cell r="K9170">
            <v>37.799999999999997</v>
          </cell>
          <cell r="M9170">
            <v>210</v>
          </cell>
        </row>
        <row r="9171">
          <cell r="D9171" t="str">
            <v>VIA SUL</v>
          </cell>
          <cell r="E9171">
            <v>44469</v>
          </cell>
          <cell r="J9171">
            <v>20</v>
          </cell>
          <cell r="K9171">
            <v>8.64</v>
          </cell>
          <cell r="M9171">
            <v>47.92</v>
          </cell>
        </row>
        <row r="9172">
          <cell r="D9172" t="str">
            <v>VIA SUL</v>
          </cell>
          <cell r="E9172">
            <v>44469</v>
          </cell>
          <cell r="J9172">
            <v>7.9</v>
          </cell>
          <cell r="K9172">
            <v>3.58</v>
          </cell>
          <cell r="M9172">
            <v>19.899999999999999</v>
          </cell>
        </row>
        <row r="9173">
          <cell r="D9173" t="str">
            <v>VIA SUL</v>
          </cell>
          <cell r="E9173">
            <v>44469</v>
          </cell>
          <cell r="J9173">
            <v>7.9</v>
          </cell>
          <cell r="K9173">
            <v>3.58</v>
          </cell>
          <cell r="M9173">
            <v>19.899999999999999</v>
          </cell>
        </row>
        <row r="9174">
          <cell r="D9174" t="str">
            <v>VIA SUL</v>
          </cell>
          <cell r="E9174">
            <v>44469</v>
          </cell>
          <cell r="J9174">
            <v>9</v>
          </cell>
          <cell r="K9174">
            <v>5.38</v>
          </cell>
          <cell r="M9174">
            <v>29.9</v>
          </cell>
        </row>
        <row r="9175">
          <cell r="D9175" t="str">
            <v>VIA SUL</v>
          </cell>
          <cell r="E9175">
            <v>44469</v>
          </cell>
          <cell r="J9175">
            <v>9.9</v>
          </cell>
          <cell r="K9175">
            <v>3.15</v>
          </cell>
          <cell r="M9175">
            <v>17.510000000000002</v>
          </cell>
        </row>
        <row r="9176">
          <cell r="D9176" t="str">
            <v>VIA SUL</v>
          </cell>
          <cell r="E9176">
            <v>44469</v>
          </cell>
          <cell r="J9176">
            <v>19.8</v>
          </cell>
          <cell r="K9176">
            <v>6.73</v>
          </cell>
          <cell r="M9176">
            <v>37.4</v>
          </cell>
        </row>
        <row r="9177">
          <cell r="D9177" t="str">
            <v>VIA SUL</v>
          </cell>
          <cell r="E9177">
            <v>44469</v>
          </cell>
          <cell r="J9177">
            <v>44.76</v>
          </cell>
          <cell r="K9177">
            <v>16.88</v>
          </cell>
          <cell r="M9177">
            <v>93.82</v>
          </cell>
        </row>
        <row r="9178">
          <cell r="D9178" t="str">
            <v>VIA SUL</v>
          </cell>
          <cell r="E9178">
            <v>44469</v>
          </cell>
          <cell r="J9178">
            <v>71.28</v>
          </cell>
          <cell r="K9178">
            <v>20.82</v>
          </cell>
          <cell r="M9178">
            <v>115.71000000000001</v>
          </cell>
        </row>
        <row r="9179">
          <cell r="D9179" t="str">
            <v>VIA SUL</v>
          </cell>
          <cell r="E9179">
            <v>44469</v>
          </cell>
          <cell r="J9179">
            <v>8</v>
          </cell>
          <cell r="K9179">
            <v>3.58</v>
          </cell>
          <cell r="M9179">
            <v>19.899999999999999</v>
          </cell>
        </row>
        <row r="9180">
          <cell r="D9180" t="str">
            <v>VIA SUL</v>
          </cell>
          <cell r="E9180">
            <v>44469</v>
          </cell>
          <cell r="J9180">
            <v>7.5</v>
          </cell>
          <cell r="K9180">
            <v>3.58</v>
          </cell>
          <cell r="M9180">
            <v>19.899999999999999</v>
          </cell>
        </row>
        <row r="9181">
          <cell r="D9181" t="str">
            <v>VIA SUL</v>
          </cell>
          <cell r="E9181">
            <v>44469</v>
          </cell>
          <cell r="J9181">
            <v>8</v>
          </cell>
          <cell r="K9181">
            <v>3.58</v>
          </cell>
          <cell r="M9181">
            <v>19.899999999999999</v>
          </cell>
        </row>
        <row r="9182">
          <cell r="D9182" t="str">
            <v>VIA SUL</v>
          </cell>
          <cell r="E9182">
            <v>44469</v>
          </cell>
          <cell r="J9182">
            <v>8.5</v>
          </cell>
          <cell r="K9182">
            <v>3.15</v>
          </cell>
          <cell r="M9182">
            <v>17.510000000000002</v>
          </cell>
        </row>
        <row r="9183">
          <cell r="D9183" t="str">
            <v>VIA SUL</v>
          </cell>
          <cell r="E9183">
            <v>44469</v>
          </cell>
          <cell r="J9183">
            <v>8</v>
          </cell>
          <cell r="K9183">
            <v>3.22</v>
          </cell>
          <cell r="M9183">
            <v>17.91</v>
          </cell>
        </row>
        <row r="9184">
          <cell r="D9184" t="str">
            <v>VIA SUL</v>
          </cell>
          <cell r="E9184">
            <v>44469</v>
          </cell>
          <cell r="J9184">
            <v>25.2</v>
          </cell>
          <cell r="K9184">
            <v>10.119999999999999</v>
          </cell>
          <cell r="M9184">
            <v>56.22</v>
          </cell>
        </row>
        <row r="9185">
          <cell r="D9185" t="str">
            <v>VIA SUL</v>
          </cell>
          <cell r="E9185">
            <v>44469</v>
          </cell>
          <cell r="J9185">
            <v>15</v>
          </cell>
          <cell r="K9185">
            <v>7.16</v>
          </cell>
          <cell r="M9185">
            <v>39.799999999999997</v>
          </cell>
        </row>
        <row r="9186">
          <cell r="D9186" t="str">
            <v>VIA SUL</v>
          </cell>
          <cell r="E9186">
            <v>44469</v>
          </cell>
          <cell r="J9186">
            <v>16</v>
          </cell>
          <cell r="K9186">
            <v>7.16</v>
          </cell>
          <cell r="M9186">
            <v>39.799999999999997</v>
          </cell>
        </row>
        <row r="9187">
          <cell r="D9187" t="str">
            <v>VIA SUL</v>
          </cell>
          <cell r="E9187">
            <v>44469</v>
          </cell>
          <cell r="J9187">
            <v>16</v>
          </cell>
          <cell r="K9187">
            <v>7.16</v>
          </cell>
          <cell r="M9187">
            <v>39.799999999999997</v>
          </cell>
        </row>
        <row r="9188">
          <cell r="D9188" t="str">
            <v>VIA SUL</v>
          </cell>
          <cell r="E9188">
            <v>44469</v>
          </cell>
          <cell r="J9188">
            <v>27.58</v>
          </cell>
          <cell r="K9188">
            <v>12.56</v>
          </cell>
          <cell r="M9188">
            <v>69.8</v>
          </cell>
        </row>
        <row r="9189">
          <cell r="D9189" t="str">
            <v>VIA SUL</v>
          </cell>
          <cell r="E9189">
            <v>44469</v>
          </cell>
          <cell r="J9189">
            <v>32.799999999999997</v>
          </cell>
          <cell r="K9189">
            <v>14.36</v>
          </cell>
          <cell r="M9189">
            <v>79.8</v>
          </cell>
        </row>
        <row r="9190">
          <cell r="D9190" t="str">
            <v>VIA SUL</v>
          </cell>
          <cell r="E9190">
            <v>44469</v>
          </cell>
          <cell r="J9190">
            <v>21</v>
          </cell>
          <cell r="K9190">
            <v>9.2199000000000009</v>
          </cell>
          <cell r="M9190">
            <v>49.62</v>
          </cell>
        </row>
        <row r="9191">
          <cell r="D9191" t="str">
            <v>VIA SUL</v>
          </cell>
          <cell r="E9191">
            <v>44469</v>
          </cell>
          <cell r="J9191">
            <v>30</v>
          </cell>
          <cell r="K9191">
            <v>13.96</v>
          </cell>
          <cell r="M9191">
            <v>77.599999999999994</v>
          </cell>
        </row>
        <row r="9192">
          <cell r="D9192" t="str">
            <v>VIA SUL</v>
          </cell>
          <cell r="E9192">
            <v>44469</v>
          </cell>
          <cell r="J9192">
            <v>30</v>
          </cell>
          <cell r="K9192">
            <v>13.89</v>
          </cell>
          <cell r="M9192">
            <v>77.2</v>
          </cell>
        </row>
        <row r="9193">
          <cell r="D9193" t="str">
            <v>VIA SUL</v>
          </cell>
          <cell r="E9193">
            <v>44469</v>
          </cell>
          <cell r="J9193">
            <v>48</v>
          </cell>
          <cell r="K9193">
            <v>19.3398</v>
          </cell>
          <cell r="M9193">
            <v>105.78</v>
          </cell>
        </row>
        <row r="9194">
          <cell r="D9194" t="str">
            <v>VIA SUL</v>
          </cell>
          <cell r="E9194">
            <v>44469</v>
          </cell>
          <cell r="J9194">
            <v>60</v>
          </cell>
          <cell r="K9194">
            <v>27.86</v>
          </cell>
          <cell r="M9194">
            <v>154.80000000000001</v>
          </cell>
        </row>
        <row r="9195">
          <cell r="D9195" t="str">
            <v>VIA SUL</v>
          </cell>
          <cell r="E9195">
            <v>44469</v>
          </cell>
          <cell r="J9195">
            <v>79.900000000000006</v>
          </cell>
          <cell r="K9195">
            <v>33.360799999999998</v>
          </cell>
          <cell r="M9195">
            <v>184.45</v>
          </cell>
        </row>
        <row r="9196">
          <cell r="D9196" t="str">
            <v>VIA SUL</v>
          </cell>
          <cell r="E9196">
            <v>44469</v>
          </cell>
          <cell r="J9196">
            <v>38.72</v>
          </cell>
          <cell r="K9196">
            <v>17.96</v>
          </cell>
          <cell r="M9196">
            <v>99.8</v>
          </cell>
        </row>
        <row r="9197">
          <cell r="D9197" t="str">
            <v>VIA SUL</v>
          </cell>
          <cell r="E9197">
            <v>44469</v>
          </cell>
          <cell r="J9197">
            <v>5.5</v>
          </cell>
          <cell r="K9197">
            <v>2.68</v>
          </cell>
          <cell r="M9197">
            <v>14.9</v>
          </cell>
        </row>
        <row r="9198">
          <cell r="D9198" t="str">
            <v>VIA SUL</v>
          </cell>
          <cell r="E9198">
            <v>44469</v>
          </cell>
          <cell r="J9198">
            <v>79</v>
          </cell>
          <cell r="K9198">
            <v>17.98</v>
          </cell>
          <cell r="M9198">
            <v>99.9</v>
          </cell>
        </row>
        <row r="9199">
          <cell r="D9199" t="str">
            <v>VIA SUL</v>
          </cell>
          <cell r="E9199">
            <v>44469</v>
          </cell>
          <cell r="J9199">
            <v>27.9</v>
          </cell>
          <cell r="K9199">
            <v>12.66</v>
          </cell>
          <cell r="M9199">
            <v>70.31</v>
          </cell>
        </row>
        <row r="9200">
          <cell r="D9200" t="str">
            <v>VIA SUL</v>
          </cell>
          <cell r="E9200">
            <v>44469</v>
          </cell>
          <cell r="J9200">
            <v>69.900000000000006</v>
          </cell>
          <cell r="K9200">
            <v>21.04</v>
          </cell>
          <cell r="M9200">
            <v>116.91</v>
          </cell>
        </row>
        <row r="9201">
          <cell r="D9201" t="str">
            <v>VIA SUL</v>
          </cell>
          <cell r="E9201">
            <v>44469</v>
          </cell>
          <cell r="J9201">
            <v>74.59</v>
          </cell>
          <cell r="K9201">
            <v>25.18</v>
          </cell>
          <cell r="M9201">
            <v>139.9</v>
          </cell>
        </row>
        <row r="9202">
          <cell r="D9202" t="str">
            <v>VIA SUL</v>
          </cell>
          <cell r="E9202">
            <v>44469</v>
          </cell>
          <cell r="J9202">
            <v>72.430000000000007</v>
          </cell>
          <cell r="K9202">
            <v>25.18</v>
          </cell>
          <cell r="M9202">
            <v>139.9</v>
          </cell>
        </row>
        <row r="9203">
          <cell r="D9203" t="str">
            <v>VIA SUL</v>
          </cell>
          <cell r="E9203">
            <v>44469</v>
          </cell>
          <cell r="J9203">
            <v>105.6</v>
          </cell>
          <cell r="K9203">
            <v>50.33</v>
          </cell>
          <cell r="M9203">
            <v>279.60000000000002</v>
          </cell>
        </row>
        <row r="9204">
          <cell r="D9204" t="str">
            <v>VIA SUL</v>
          </cell>
          <cell r="E9204">
            <v>44469</v>
          </cell>
          <cell r="J9204">
            <v>29.9</v>
          </cell>
          <cell r="K9204">
            <v>12.23</v>
          </cell>
          <cell r="M9204">
            <v>67.92</v>
          </cell>
        </row>
        <row r="9205">
          <cell r="D9205" t="str">
            <v>VIA SUL</v>
          </cell>
          <cell r="E9205">
            <v>44469</v>
          </cell>
          <cell r="J9205">
            <v>38.72</v>
          </cell>
          <cell r="K9205">
            <v>14.36</v>
          </cell>
          <cell r="M9205">
            <v>79.8</v>
          </cell>
        </row>
        <row r="9206">
          <cell r="D9206" t="str">
            <v>VIA SUL</v>
          </cell>
          <cell r="E9206">
            <v>44469</v>
          </cell>
          <cell r="J9206">
            <v>9.68</v>
          </cell>
          <cell r="K9206">
            <v>4.5</v>
          </cell>
          <cell r="M9206">
            <v>25</v>
          </cell>
        </row>
        <row r="9207">
          <cell r="D9207" t="str">
            <v>VIA SUL</v>
          </cell>
          <cell r="E9207">
            <v>44469</v>
          </cell>
          <cell r="J9207">
            <v>7.26</v>
          </cell>
          <cell r="K9207">
            <v>3.96</v>
          </cell>
          <cell r="M9207">
            <v>22</v>
          </cell>
        </row>
        <row r="9208">
          <cell r="D9208" t="str">
            <v>VIA SUL</v>
          </cell>
          <cell r="E9208">
            <v>44469</v>
          </cell>
          <cell r="J9208">
            <v>14.3</v>
          </cell>
          <cell r="K9208">
            <v>5.38</v>
          </cell>
          <cell r="M9208">
            <v>29.9</v>
          </cell>
        </row>
        <row r="9209">
          <cell r="D9209" t="str">
            <v>VIA SUL</v>
          </cell>
          <cell r="E9209">
            <v>44469</v>
          </cell>
          <cell r="J9209">
            <v>8.7200000000000006</v>
          </cell>
          <cell r="K9209">
            <v>3.58</v>
          </cell>
          <cell r="M9209">
            <v>19.899999999999999</v>
          </cell>
        </row>
        <row r="9210">
          <cell r="D9210" t="str">
            <v>VIA SUL</v>
          </cell>
          <cell r="E9210">
            <v>44469</v>
          </cell>
          <cell r="J9210">
            <v>16.899999999999999</v>
          </cell>
          <cell r="K9210">
            <v>5.92</v>
          </cell>
          <cell r="M9210">
            <v>32.9</v>
          </cell>
        </row>
        <row r="9211">
          <cell r="D9211" t="str">
            <v>VIA SUL</v>
          </cell>
          <cell r="E9211">
            <v>44469</v>
          </cell>
          <cell r="J9211">
            <v>19.899999999999999</v>
          </cell>
          <cell r="K9211">
            <v>8.1</v>
          </cell>
          <cell r="M9211">
            <v>45</v>
          </cell>
        </row>
        <row r="9212">
          <cell r="D9212" t="str">
            <v>VIA SUL</v>
          </cell>
          <cell r="E9212">
            <v>44469</v>
          </cell>
          <cell r="J9212">
            <v>24.9</v>
          </cell>
          <cell r="K9212">
            <v>9.17</v>
          </cell>
          <cell r="M9212">
            <v>50.92</v>
          </cell>
        </row>
        <row r="9213">
          <cell r="D9213" t="str">
            <v>VIA SUL</v>
          </cell>
          <cell r="E9213">
            <v>44469</v>
          </cell>
          <cell r="J9213">
            <v>21.78</v>
          </cell>
          <cell r="K9213">
            <v>8.5500000000000007</v>
          </cell>
          <cell r="M9213">
            <v>47.5</v>
          </cell>
        </row>
        <row r="9214">
          <cell r="D9214" t="str">
            <v>VIA SUL</v>
          </cell>
          <cell r="E9214">
            <v>44469</v>
          </cell>
          <cell r="J9214">
            <v>14.54</v>
          </cell>
          <cell r="K9214">
            <v>9</v>
          </cell>
          <cell r="M9214">
            <v>50</v>
          </cell>
        </row>
        <row r="9215">
          <cell r="D9215" t="str">
            <v>VIA SUL</v>
          </cell>
          <cell r="E9215">
            <v>44469</v>
          </cell>
          <cell r="J9215">
            <v>42.900000000000006</v>
          </cell>
          <cell r="K9215">
            <v>16.14</v>
          </cell>
          <cell r="M9215">
            <v>89.699999999999989</v>
          </cell>
        </row>
        <row r="9216">
          <cell r="D9216" t="str">
            <v>VIA SUL</v>
          </cell>
          <cell r="E9216">
            <v>44469</v>
          </cell>
          <cell r="J9216">
            <v>55.44</v>
          </cell>
          <cell r="K9216">
            <v>28.76</v>
          </cell>
          <cell r="M9216">
            <v>159.80000000000001</v>
          </cell>
        </row>
        <row r="9217">
          <cell r="D9217" t="str">
            <v>VIA SUL</v>
          </cell>
          <cell r="E9217">
            <v>44469</v>
          </cell>
          <cell r="J9217">
            <v>55.44</v>
          </cell>
          <cell r="K9217">
            <v>20.27</v>
          </cell>
          <cell r="M9217">
            <v>112.6</v>
          </cell>
        </row>
        <row r="9218">
          <cell r="D9218" t="str">
            <v>VIA SUL</v>
          </cell>
          <cell r="E9218">
            <v>44469</v>
          </cell>
          <cell r="J9218">
            <v>14.399999999999999</v>
          </cell>
          <cell r="K9218">
            <v>8.1000000000000014</v>
          </cell>
          <cell r="M9218">
            <v>45</v>
          </cell>
        </row>
        <row r="9219">
          <cell r="D9219" t="str">
            <v>VIA SUL</v>
          </cell>
          <cell r="E9219">
            <v>44469</v>
          </cell>
          <cell r="J9219">
            <v>45</v>
          </cell>
          <cell r="K9219">
            <v>23.630399999999998</v>
          </cell>
          <cell r="M9219">
            <v>131.22</v>
          </cell>
        </row>
        <row r="9220">
          <cell r="D9220" t="str">
            <v>VIA SUL</v>
          </cell>
          <cell r="E9220">
            <v>44469</v>
          </cell>
          <cell r="J9220">
            <v>55</v>
          </cell>
          <cell r="K9220">
            <v>28.619799999999998</v>
          </cell>
          <cell r="M9220">
            <v>158.94999999999999</v>
          </cell>
        </row>
        <row r="9221">
          <cell r="D9221" t="str">
            <v>VIA SUL</v>
          </cell>
          <cell r="E9221">
            <v>44469</v>
          </cell>
          <cell r="J9221">
            <v>62.4</v>
          </cell>
          <cell r="K9221">
            <v>32.939399999999999</v>
          </cell>
          <cell r="M9221">
            <v>183.04</v>
          </cell>
        </row>
        <row r="9222">
          <cell r="D9222" t="str">
            <v>VIA SUL</v>
          </cell>
          <cell r="E9222">
            <v>44469</v>
          </cell>
          <cell r="J9222">
            <v>117</v>
          </cell>
          <cell r="K9222">
            <v>66.469000000000008</v>
          </cell>
          <cell r="M9222">
            <v>367.90000000000003</v>
          </cell>
        </row>
        <row r="9223">
          <cell r="D9223" t="str">
            <v>VIA SUL</v>
          </cell>
          <cell r="E9223">
            <v>44469</v>
          </cell>
          <cell r="J9223">
            <v>44.85</v>
          </cell>
          <cell r="K9223">
            <v>16.18</v>
          </cell>
          <cell r="M9223">
            <v>89.9</v>
          </cell>
        </row>
        <row r="9224">
          <cell r="D9224" t="str">
            <v>VIA SUL</v>
          </cell>
          <cell r="E9224">
            <v>44469</v>
          </cell>
          <cell r="J9224">
            <v>31</v>
          </cell>
          <cell r="K9224">
            <v>11.07</v>
          </cell>
          <cell r="M9224">
            <v>61.51</v>
          </cell>
        </row>
        <row r="9225">
          <cell r="D9225" t="str">
            <v>VIA SUL</v>
          </cell>
          <cell r="E9225">
            <v>44469</v>
          </cell>
          <cell r="J9225">
            <v>44</v>
          </cell>
          <cell r="K9225">
            <v>15.82</v>
          </cell>
          <cell r="M9225">
            <v>87.91</v>
          </cell>
        </row>
        <row r="9226">
          <cell r="D9226" t="str">
            <v>VIA SUL</v>
          </cell>
          <cell r="E9226">
            <v>44469</v>
          </cell>
          <cell r="J9226">
            <v>143.80000000000001</v>
          </cell>
          <cell r="K9226">
            <v>60.88</v>
          </cell>
          <cell r="M9226">
            <v>338.2</v>
          </cell>
        </row>
        <row r="9227">
          <cell r="D9227" t="str">
            <v>VIA SUL</v>
          </cell>
          <cell r="E9227">
            <v>44469</v>
          </cell>
          <cell r="J9227">
            <v>215.70000000000002</v>
          </cell>
          <cell r="K9227">
            <v>93.9</v>
          </cell>
          <cell r="M9227">
            <v>521.70000000000005</v>
          </cell>
        </row>
        <row r="9228">
          <cell r="D9228" t="str">
            <v>VIA SUL</v>
          </cell>
          <cell r="E9228">
            <v>44469</v>
          </cell>
          <cell r="J9228">
            <v>575.20000000000005</v>
          </cell>
          <cell r="K9228">
            <v>235.34</v>
          </cell>
          <cell r="M9228">
            <v>1297.5999999999999</v>
          </cell>
        </row>
        <row r="9229">
          <cell r="D9229" t="str">
            <v>VIA SUL</v>
          </cell>
          <cell r="E9229">
            <v>44469</v>
          </cell>
          <cell r="J9229">
            <v>13.9</v>
          </cell>
          <cell r="K9229">
            <v>6.32</v>
          </cell>
          <cell r="M9229">
            <v>35.11</v>
          </cell>
        </row>
        <row r="9230">
          <cell r="D9230" t="str">
            <v>VIA SUL</v>
          </cell>
          <cell r="E9230">
            <v>44469</v>
          </cell>
          <cell r="J9230">
            <v>13.9</v>
          </cell>
          <cell r="K9230">
            <v>7.18</v>
          </cell>
          <cell r="M9230">
            <v>39.9</v>
          </cell>
        </row>
        <row r="9231">
          <cell r="D9231" t="str">
            <v>VIA SUL</v>
          </cell>
          <cell r="E9231">
            <v>44469</v>
          </cell>
          <cell r="J9231">
            <v>20</v>
          </cell>
          <cell r="K9231">
            <v>7.92</v>
          </cell>
          <cell r="M9231">
            <v>44</v>
          </cell>
        </row>
        <row r="9232">
          <cell r="D9232" t="str">
            <v>VIA SUL</v>
          </cell>
          <cell r="E9232">
            <v>44469</v>
          </cell>
          <cell r="J9232">
            <v>8.9</v>
          </cell>
          <cell r="K9232">
            <v>5.38</v>
          </cell>
          <cell r="M9232">
            <v>29.9</v>
          </cell>
        </row>
        <row r="9233">
          <cell r="D9233" t="str">
            <v>IANDÊ</v>
          </cell>
          <cell r="E9233">
            <v>44469</v>
          </cell>
          <cell r="J9233">
            <v>-65</v>
          </cell>
          <cell r="K9233">
            <v>0</v>
          </cell>
          <cell r="M9233">
            <v>-228.71</v>
          </cell>
        </row>
        <row r="9234">
          <cell r="D9234" t="str">
            <v>IANDÊ</v>
          </cell>
          <cell r="E9234">
            <v>44469</v>
          </cell>
          <cell r="J9234">
            <v>0</v>
          </cell>
          <cell r="K9234">
            <v>0</v>
          </cell>
          <cell r="M9234">
            <v>0</v>
          </cell>
        </row>
        <row r="9235">
          <cell r="D9235" t="str">
            <v>IANDÊ</v>
          </cell>
          <cell r="E9235">
            <v>44469</v>
          </cell>
          <cell r="J9235">
            <v>0</v>
          </cell>
          <cell r="K9235">
            <v>0</v>
          </cell>
          <cell r="M9235">
            <v>0</v>
          </cell>
        </row>
        <row r="9236">
          <cell r="D9236" t="str">
            <v>IANDÊ</v>
          </cell>
          <cell r="E9236">
            <v>44469</v>
          </cell>
          <cell r="J9236">
            <v>54.9</v>
          </cell>
          <cell r="K9236">
            <v>28.78</v>
          </cell>
          <cell r="M9236">
            <v>159.9</v>
          </cell>
        </row>
        <row r="9237">
          <cell r="D9237" t="str">
            <v>IANDÊ</v>
          </cell>
          <cell r="E9237">
            <v>44469</v>
          </cell>
          <cell r="J9237">
            <v>39.9</v>
          </cell>
          <cell r="K9237">
            <v>16.18</v>
          </cell>
          <cell r="M9237">
            <v>89.9</v>
          </cell>
        </row>
        <row r="9238">
          <cell r="D9238" t="str">
            <v>IANDÊ</v>
          </cell>
          <cell r="E9238">
            <v>44469</v>
          </cell>
          <cell r="J9238">
            <v>50.26</v>
          </cell>
          <cell r="K9238">
            <v>16.18</v>
          </cell>
          <cell r="M9238">
            <v>89.9</v>
          </cell>
        </row>
        <row r="9239">
          <cell r="D9239" t="str">
            <v>IANDÊ</v>
          </cell>
          <cell r="E9239">
            <v>44469</v>
          </cell>
          <cell r="J9239">
            <v>59.9</v>
          </cell>
          <cell r="K9239">
            <v>26.98</v>
          </cell>
          <cell r="M9239">
            <v>149.9</v>
          </cell>
        </row>
        <row r="9240">
          <cell r="D9240" t="str">
            <v>IANDÊ</v>
          </cell>
          <cell r="E9240">
            <v>44469</v>
          </cell>
          <cell r="J9240">
            <v>54.9</v>
          </cell>
          <cell r="K9240">
            <v>22.16</v>
          </cell>
          <cell r="M9240">
            <v>123.11</v>
          </cell>
        </row>
        <row r="9241">
          <cell r="D9241" t="str">
            <v>IANDÊ</v>
          </cell>
          <cell r="E9241">
            <v>44469</v>
          </cell>
          <cell r="J9241">
            <v>56.9</v>
          </cell>
          <cell r="K9241">
            <v>25.18</v>
          </cell>
          <cell r="M9241">
            <v>139.9</v>
          </cell>
        </row>
        <row r="9242">
          <cell r="D9242" t="str">
            <v>IANDÊ</v>
          </cell>
          <cell r="E9242">
            <v>44469</v>
          </cell>
          <cell r="J9242">
            <v>53.9</v>
          </cell>
          <cell r="K9242">
            <v>25.18</v>
          </cell>
          <cell r="M9242">
            <v>139.9</v>
          </cell>
        </row>
        <row r="9243">
          <cell r="D9243" t="str">
            <v>IANDÊ</v>
          </cell>
          <cell r="E9243">
            <v>44469</v>
          </cell>
          <cell r="J9243">
            <v>66</v>
          </cell>
          <cell r="K9243">
            <v>22.5</v>
          </cell>
          <cell r="M9243">
            <v>125</v>
          </cell>
        </row>
        <row r="9244">
          <cell r="D9244" t="str">
            <v>IANDÊ</v>
          </cell>
          <cell r="E9244">
            <v>44469</v>
          </cell>
          <cell r="J9244">
            <v>72.900000000000006</v>
          </cell>
          <cell r="K9244">
            <v>22.5</v>
          </cell>
          <cell r="M9244">
            <v>125</v>
          </cell>
        </row>
        <row r="9245">
          <cell r="D9245" t="str">
            <v>IANDÊ</v>
          </cell>
          <cell r="E9245">
            <v>44469</v>
          </cell>
          <cell r="J9245">
            <v>72.900000000000006</v>
          </cell>
          <cell r="K9245">
            <v>22.5</v>
          </cell>
          <cell r="M9245">
            <v>125</v>
          </cell>
        </row>
        <row r="9246">
          <cell r="D9246" t="str">
            <v>IANDÊ</v>
          </cell>
          <cell r="E9246">
            <v>44469</v>
          </cell>
          <cell r="J9246">
            <v>74.900000000000006</v>
          </cell>
          <cell r="K9246">
            <v>38.24</v>
          </cell>
          <cell r="M9246">
            <v>212.42</v>
          </cell>
        </row>
        <row r="9247">
          <cell r="D9247" t="str">
            <v>IANDÊ</v>
          </cell>
          <cell r="E9247">
            <v>44469</v>
          </cell>
          <cell r="J9247">
            <v>74.900000000000006</v>
          </cell>
          <cell r="K9247">
            <v>44.98</v>
          </cell>
          <cell r="M9247">
            <v>249.9</v>
          </cell>
        </row>
        <row r="9248">
          <cell r="D9248" t="str">
            <v>IANDÊ</v>
          </cell>
          <cell r="E9248">
            <v>44469</v>
          </cell>
          <cell r="J9248">
            <v>52.9</v>
          </cell>
          <cell r="K9248">
            <v>15.42</v>
          </cell>
          <cell r="M9248">
            <v>83.28</v>
          </cell>
        </row>
        <row r="9249">
          <cell r="D9249" t="str">
            <v>IANDÊ</v>
          </cell>
          <cell r="E9249">
            <v>44469</v>
          </cell>
          <cell r="J9249">
            <v>56.9</v>
          </cell>
          <cell r="K9249">
            <v>15.29</v>
          </cell>
          <cell r="M9249">
            <v>84.95</v>
          </cell>
        </row>
        <row r="9250">
          <cell r="D9250" t="str">
            <v>IANDÊ</v>
          </cell>
          <cell r="E9250">
            <v>44469</v>
          </cell>
          <cell r="J9250">
            <v>63</v>
          </cell>
          <cell r="K9250">
            <v>25.58</v>
          </cell>
          <cell r="M9250">
            <v>141.61000000000001</v>
          </cell>
        </row>
        <row r="9251">
          <cell r="D9251" t="str">
            <v>IANDÊ</v>
          </cell>
          <cell r="E9251">
            <v>44469</v>
          </cell>
          <cell r="J9251">
            <v>58.9</v>
          </cell>
          <cell r="K9251">
            <v>29.77</v>
          </cell>
          <cell r="M9251">
            <v>150.5</v>
          </cell>
        </row>
        <row r="9252">
          <cell r="D9252" t="str">
            <v>IANDÊ</v>
          </cell>
          <cell r="E9252">
            <v>44469</v>
          </cell>
          <cell r="J9252">
            <v>71.900000000000006</v>
          </cell>
          <cell r="K9252">
            <v>22.5</v>
          </cell>
          <cell r="M9252">
            <v>125</v>
          </cell>
        </row>
        <row r="9253">
          <cell r="D9253" t="str">
            <v>IANDÊ</v>
          </cell>
          <cell r="E9253">
            <v>44469</v>
          </cell>
          <cell r="J9253">
            <v>56.9</v>
          </cell>
          <cell r="K9253">
            <v>37.24</v>
          </cell>
          <cell r="M9253">
            <v>206.91</v>
          </cell>
        </row>
        <row r="9254">
          <cell r="D9254" t="str">
            <v>IANDÊ</v>
          </cell>
          <cell r="E9254">
            <v>44469</v>
          </cell>
          <cell r="J9254">
            <v>59.9</v>
          </cell>
          <cell r="K9254">
            <v>32.380000000000003</v>
          </cell>
          <cell r="M9254">
            <v>179.9</v>
          </cell>
        </row>
        <row r="9255">
          <cell r="D9255" t="str">
            <v>IANDÊ</v>
          </cell>
          <cell r="E9255">
            <v>44469</v>
          </cell>
          <cell r="J9255">
            <v>69</v>
          </cell>
          <cell r="K9255">
            <v>43.18</v>
          </cell>
          <cell r="M9255">
            <v>239.9</v>
          </cell>
        </row>
        <row r="9256">
          <cell r="D9256" t="str">
            <v>IANDÊ</v>
          </cell>
          <cell r="E9256">
            <v>44469</v>
          </cell>
          <cell r="J9256">
            <v>74.900000000000006</v>
          </cell>
          <cell r="K9256">
            <v>21.71</v>
          </cell>
          <cell r="M9256">
            <v>120.47</v>
          </cell>
        </row>
        <row r="9257">
          <cell r="D9257" t="str">
            <v>IANDÊ</v>
          </cell>
          <cell r="E9257">
            <v>44469</v>
          </cell>
          <cell r="J9257">
            <v>69</v>
          </cell>
          <cell r="K9257">
            <v>25.18</v>
          </cell>
          <cell r="M9257">
            <v>139.9</v>
          </cell>
        </row>
        <row r="9258">
          <cell r="D9258" t="str">
            <v>IANDÊ</v>
          </cell>
          <cell r="E9258">
            <v>44469</v>
          </cell>
          <cell r="J9258">
            <v>58.9</v>
          </cell>
          <cell r="K9258">
            <v>25.18</v>
          </cell>
          <cell r="M9258">
            <v>139.9</v>
          </cell>
        </row>
        <row r="9259">
          <cell r="D9259" t="str">
            <v>IANDÊ</v>
          </cell>
          <cell r="E9259">
            <v>44469</v>
          </cell>
          <cell r="J9259">
            <v>71.900000000000006</v>
          </cell>
          <cell r="K9259">
            <v>22.5</v>
          </cell>
          <cell r="M9259">
            <v>125</v>
          </cell>
        </row>
        <row r="9260">
          <cell r="D9260" t="str">
            <v>IANDÊ</v>
          </cell>
          <cell r="E9260">
            <v>44469</v>
          </cell>
          <cell r="J9260">
            <v>69.900000000000006</v>
          </cell>
          <cell r="K9260">
            <v>50.36</v>
          </cell>
          <cell r="M9260">
            <v>139.9</v>
          </cell>
        </row>
        <row r="9261">
          <cell r="D9261" t="str">
            <v>IANDÊ</v>
          </cell>
          <cell r="E9261">
            <v>44469</v>
          </cell>
          <cell r="J9261">
            <v>64.900000000000006</v>
          </cell>
          <cell r="K9261">
            <v>25.18</v>
          </cell>
          <cell r="M9261">
            <v>139.9</v>
          </cell>
        </row>
        <row r="9262">
          <cell r="D9262" t="str">
            <v>IANDÊ</v>
          </cell>
          <cell r="E9262">
            <v>44469</v>
          </cell>
          <cell r="J9262">
            <v>29.55</v>
          </cell>
          <cell r="K9262">
            <v>16.18</v>
          </cell>
          <cell r="M9262">
            <v>89.9</v>
          </cell>
        </row>
        <row r="9263">
          <cell r="D9263" t="str">
            <v>IANDÊ</v>
          </cell>
          <cell r="E9263">
            <v>44469</v>
          </cell>
          <cell r="J9263">
            <v>29.55</v>
          </cell>
          <cell r="K9263">
            <v>14.56</v>
          </cell>
          <cell r="M9263">
            <v>80.91</v>
          </cell>
        </row>
        <row r="9264">
          <cell r="D9264" t="str">
            <v>IANDÊ</v>
          </cell>
          <cell r="E9264">
            <v>44469</v>
          </cell>
          <cell r="J9264">
            <v>48</v>
          </cell>
          <cell r="K9264">
            <v>25.18</v>
          </cell>
          <cell r="M9264">
            <v>139.9</v>
          </cell>
        </row>
        <row r="9265">
          <cell r="D9265" t="str">
            <v>IANDÊ</v>
          </cell>
          <cell r="E9265">
            <v>44469</v>
          </cell>
          <cell r="J9265">
            <v>60.47</v>
          </cell>
          <cell r="K9265">
            <v>28.78</v>
          </cell>
          <cell r="M9265">
            <v>159.9</v>
          </cell>
        </row>
        <row r="9266">
          <cell r="D9266" t="str">
            <v>IANDÊ</v>
          </cell>
          <cell r="E9266">
            <v>44469</v>
          </cell>
          <cell r="J9266">
            <v>57.47</v>
          </cell>
          <cell r="K9266">
            <v>25.18</v>
          </cell>
          <cell r="M9266">
            <v>139.9</v>
          </cell>
        </row>
        <row r="9267">
          <cell r="D9267" t="str">
            <v>IANDÊ</v>
          </cell>
          <cell r="E9267">
            <v>44469</v>
          </cell>
          <cell r="J9267">
            <v>50</v>
          </cell>
          <cell r="K9267">
            <v>11.33</v>
          </cell>
          <cell r="M9267">
            <v>62.96</v>
          </cell>
        </row>
        <row r="9268">
          <cell r="D9268" t="str">
            <v>IANDÊ</v>
          </cell>
          <cell r="E9268">
            <v>44469</v>
          </cell>
          <cell r="J9268">
            <v>50</v>
          </cell>
          <cell r="K9268">
            <v>11.66</v>
          </cell>
          <cell r="M9268">
            <v>64.349999999999994</v>
          </cell>
        </row>
        <row r="9269">
          <cell r="D9269" t="str">
            <v>IANDÊ</v>
          </cell>
          <cell r="E9269">
            <v>44469</v>
          </cell>
          <cell r="J9269">
            <v>55</v>
          </cell>
          <cell r="K9269">
            <v>25.18</v>
          </cell>
          <cell r="M9269">
            <v>139.9</v>
          </cell>
        </row>
        <row r="9270">
          <cell r="D9270" t="str">
            <v>IANDÊ</v>
          </cell>
          <cell r="E9270">
            <v>44469</v>
          </cell>
          <cell r="J9270">
            <v>54</v>
          </cell>
          <cell r="K9270">
            <v>25.18</v>
          </cell>
          <cell r="M9270">
            <v>139.9</v>
          </cell>
        </row>
        <row r="9271">
          <cell r="D9271" t="str">
            <v>IANDÊ</v>
          </cell>
          <cell r="E9271">
            <v>44469</v>
          </cell>
          <cell r="J9271">
            <v>17</v>
          </cell>
          <cell r="K9271">
            <v>7.66</v>
          </cell>
          <cell r="M9271">
            <v>41.31</v>
          </cell>
        </row>
        <row r="9272">
          <cell r="D9272" t="str">
            <v>IANDÊ</v>
          </cell>
          <cell r="E9272">
            <v>44469</v>
          </cell>
          <cell r="J9272">
            <v>105.8</v>
          </cell>
          <cell r="K9272">
            <v>30.66</v>
          </cell>
          <cell r="M9272">
            <v>169.22</v>
          </cell>
        </row>
        <row r="9273">
          <cell r="D9273" t="str">
            <v>IANDÊ</v>
          </cell>
          <cell r="E9273">
            <v>44469</v>
          </cell>
          <cell r="J9273">
            <v>107.8</v>
          </cell>
          <cell r="K9273">
            <v>49.17</v>
          </cell>
          <cell r="M9273">
            <v>272.86</v>
          </cell>
        </row>
        <row r="9274">
          <cell r="D9274" t="str">
            <v>IANDÊ</v>
          </cell>
          <cell r="E9274">
            <v>44469</v>
          </cell>
          <cell r="J9274">
            <v>173.8</v>
          </cell>
          <cell r="K9274">
            <v>45</v>
          </cell>
          <cell r="M9274">
            <v>250</v>
          </cell>
        </row>
        <row r="9275">
          <cell r="D9275" t="str">
            <v>IANDÊ</v>
          </cell>
          <cell r="E9275">
            <v>44469</v>
          </cell>
          <cell r="J9275">
            <v>159.80000000000001</v>
          </cell>
          <cell r="K9275">
            <v>86.86</v>
          </cell>
          <cell r="M9275">
            <v>481.28</v>
          </cell>
        </row>
        <row r="9276">
          <cell r="D9276" t="str">
            <v>IANDÊ</v>
          </cell>
          <cell r="E9276">
            <v>44469</v>
          </cell>
          <cell r="J9276">
            <v>179.8</v>
          </cell>
          <cell r="K9276">
            <v>123.9</v>
          </cell>
          <cell r="M9276">
            <v>454.14</v>
          </cell>
        </row>
        <row r="9277">
          <cell r="D9277" t="str">
            <v>IANDÊ</v>
          </cell>
          <cell r="E9277">
            <v>44469</v>
          </cell>
          <cell r="J9277">
            <v>138</v>
          </cell>
          <cell r="K9277">
            <v>86.36</v>
          </cell>
          <cell r="M9277">
            <v>479.8</v>
          </cell>
        </row>
        <row r="9278">
          <cell r="D9278" t="str">
            <v>IANDÊ</v>
          </cell>
          <cell r="E9278">
            <v>44469</v>
          </cell>
          <cell r="J9278">
            <v>132</v>
          </cell>
          <cell r="K9278">
            <v>68.36</v>
          </cell>
          <cell r="M9278">
            <v>379.8</v>
          </cell>
        </row>
        <row r="9279">
          <cell r="D9279" t="str">
            <v>IANDÊ</v>
          </cell>
          <cell r="E9279">
            <v>44469</v>
          </cell>
          <cell r="J9279">
            <v>132</v>
          </cell>
          <cell r="K9279">
            <v>68.36</v>
          </cell>
          <cell r="M9279">
            <v>379.8</v>
          </cell>
        </row>
        <row r="9280">
          <cell r="D9280" t="str">
            <v>IANDÊ</v>
          </cell>
          <cell r="E9280">
            <v>44469</v>
          </cell>
          <cell r="J9280">
            <v>149.80000000000001</v>
          </cell>
          <cell r="K9280">
            <v>77.819999999999993</v>
          </cell>
          <cell r="M9280">
            <v>432.32</v>
          </cell>
        </row>
        <row r="9281">
          <cell r="D9281" t="str">
            <v>IANDÊ</v>
          </cell>
          <cell r="E9281">
            <v>44469</v>
          </cell>
          <cell r="J9281">
            <v>149.80000000000001</v>
          </cell>
          <cell r="K9281">
            <v>50.36</v>
          </cell>
          <cell r="M9281">
            <v>279.8</v>
          </cell>
        </row>
        <row r="9282">
          <cell r="D9282" t="str">
            <v>IANDÊ</v>
          </cell>
          <cell r="E9282">
            <v>44469</v>
          </cell>
          <cell r="J9282">
            <v>141</v>
          </cell>
          <cell r="K9282">
            <v>50.03</v>
          </cell>
          <cell r="M9282">
            <v>277.94</v>
          </cell>
        </row>
        <row r="9283">
          <cell r="D9283" t="str">
            <v>IANDÊ</v>
          </cell>
          <cell r="E9283">
            <v>44469</v>
          </cell>
          <cell r="J9283">
            <v>120</v>
          </cell>
          <cell r="K9283">
            <v>89.96</v>
          </cell>
          <cell r="M9283">
            <v>499.8</v>
          </cell>
        </row>
        <row r="9284">
          <cell r="D9284" t="str">
            <v>IANDÊ</v>
          </cell>
          <cell r="E9284">
            <v>44469</v>
          </cell>
          <cell r="J9284">
            <v>115.12</v>
          </cell>
          <cell r="K9284">
            <v>53.96</v>
          </cell>
          <cell r="M9284">
            <v>299.8</v>
          </cell>
        </row>
        <row r="9285">
          <cell r="D9285" t="str">
            <v>IANDÊ</v>
          </cell>
          <cell r="E9285">
            <v>44469</v>
          </cell>
          <cell r="J9285">
            <v>100</v>
          </cell>
          <cell r="K9285">
            <v>80.02</v>
          </cell>
          <cell r="M9285">
            <v>438.5</v>
          </cell>
        </row>
        <row r="9286">
          <cell r="D9286" t="str">
            <v>IANDÊ</v>
          </cell>
          <cell r="E9286">
            <v>44469</v>
          </cell>
          <cell r="J9286">
            <v>115.12</v>
          </cell>
          <cell r="K9286">
            <v>50.36</v>
          </cell>
          <cell r="M9286">
            <v>279.8</v>
          </cell>
        </row>
        <row r="9287">
          <cell r="D9287" t="str">
            <v>IANDÊ</v>
          </cell>
          <cell r="E9287">
            <v>44469</v>
          </cell>
          <cell r="J9287">
            <v>110</v>
          </cell>
          <cell r="K9287">
            <v>47.84</v>
          </cell>
          <cell r="M9287">
            <v>265.82</v>
          </cell>
        </row>
        <row r="9288">
          <cell r="D9288" t="str">
            <v>IANDÊ</v>
          </cell>
          <cell r="E9288">
            <v>44469</v>
          </cell>
          <cell r="J9288">
            <v>134.69999999999999</v>
          </cell>
          <cell r="K9288">
            <v>48.54</v>
          </cell>
          <cell r="M9288">
            <v>269.70000000000005</v>
          </cell>
        </row>
        <row r="9289">
          <cell r="D9289" t="str">
            <v>IANDÊ</v>
          </cell>
          <cell r="E9289">
            <v>44469</v>
          </cell>
          <cell r="J9289">
            <v>198</v>
          </cell>
          <cell r="K9289">
            <v>83.039999999999992</v>
          </cell>
          <cell r="M9289">
            <v>419.79</v>
          </cell>
        </row>
        <row r="9290">
          <cell r="D9290" t="str">
            <v>IANDÊ</v>
          </cell>
          <cell r="E9290">
            <v>44469</v>
          </cell>
          <cell r="J9290">
            <v>176.7</v>
          </cell>
          <cell r="K9290">
            <v>89.000100000000003</v>
          </cell>
          <cell r="M9290">
            <v>493.86</v>
          </cell>
        </row>
        <row r="9291">
          <cell r="D9291" t="str">
            <v>IANDÊ</v>
          </cell>
          <cell r="E9291">
            <v>44469</v>
          </cell>
          <cell r="J9291">
            <v>179.7</v>
          </cell>
          <cell r="K9291">
            <v>78.320099999999996</v>
          </cell>
          <cell r="M9291">
            <v>410.15999999999997</v>
          </cell>
        </row>
        <row r="9292">
          <cell r="D9292" t="str">
            <v>IANDÊ</v>
          </cell>
          <cell r="E9292">
            <v>44469</v>
          </cell>
          <cell r="J9292">
            <v>207</v>
          </cell>
          <cell r="K9292">
            <v>53.000099999999996</v>
          </cell>
          <cell r="M9292">
            <v>294.14999999999998</v>
          </cell>
        </row>
        <row r="9293">
          <cell r="D9293" t="str">
            <v>IANDÊ</v>
          </cell>
          <cell r="E9293">
            <v>44469</v>
          </cell>
          <cell r="J9293">
            <v>311.60000000000002</v>
          </cell>
          <cell r="K9293">
            <v>163.29</v>
          </cell>
          <cell r="M9293">
            <v>887.8</v>
          </cell>
        </row>
        <row r="9294">
          <cell r="D9294" t="str">
            <v>IANDÊ</v>
          </cell>
          <cell r="E9294">
            <v>44469</v>
          </cell>
          <cell r="J9294">
            <v>264</v>
          </cell>
          <cell r="K9294">
            <v>136.72999999999999</v>
          </cell>
          <cell r="M9294">
            <v>759.6</v>
          </cell>
        </row>
        <row r="9295">
          <cell r="D9295" t="str">
            <v>IANDÊ</v>
          </cell>
          <cell r="E9295">
            <v>44469</v>
          </cell>
          <cell r="J9295">
            <v>279.60000000000002</v>
          </cell>
          <cell r="K9295">
            <v>172.73</v>
          </cell>
          <cell r="M9295">
            <v>959.6</v>
          </cell>
        </row>
        <row r="9296">
          <cell r="D9296" t="str">
            <v>IANDÊ</v>
          </cell>
          <cell r="E9296">
            <v>44469</v>
          </cell>
          <cell r="J9296">
            <v>209.64</v>
          </cell>
          <cell r="K9296">
            <v>123.76</v>
          </cell>
          <cell r="M9296">
            <v>546.55999999999995</v>
          </cell>
        </row>
        <row r="9297">
          <cell r="D9297" t="str">
            <v>IANDÊ</v>
          </cell>
          <cell r="E9297">
            <v>44469</v>
          </cell>
          <cell r="J9297">
            <v>209.64</v>
          </cell>
          <cell r="K9297">
            <v>93.52</v>
          </cell>
          <cell r="M9297">
            <v>519.6</v>
          </cell>
        </row>
        <row r="9298">
          <cell r="D9298" t="str">
            <v>IANDÊ</v>
          </cell>
          <cell r="E9298">
            <v>44469</v>
          </cell>
          <cell r="J9298">
            <v>399.5</v>
          </cell>
          <cell r="K9298">
            <v>265.39</v>
          </cell>
          <cell r="M9298">
            <v>1224.5</v>
          </cell>
        </row>
        <row r="9299">
          <cell r="D9299" t="str">
            <v>IANDÊ</v>
          </cell>
          <cell r="E9299">
            <v>44469</v>
          </cell>
          <cell r="J9299">
            <v>423</v>
          </cell>
          <cell r="K9299">
            <v>266.2998</v>
          </cell>
          <cell r="M9299">
            <v>1478.58</v>
          </cell>
        </row>
        <row r="9300">
          <cell r="D9300" t="str">
            <v>IANDÊ</v>
          </cell>
          <cell r="E9300">
            <v>44469</v>
          </cell>
          <cell r="J9300">
            <v>299.70000000000005</v>
          </cell>
          <cell r="K9300">
            <v>149.25</v>
          </cell>
          <cell r="M9300">
            <v>828.36</v>
          </cell>
        </row>
        <row r="9301">
          <cell r="D9301" t="str">
            <v>IANDÊ</v>
          </cell>
          <cell r="E9301">
            <v>44469</v>
          </cell>
          <cell r="J9301">
            <v>632</v>
          </cell>
          <cell r="K9301">
            <v>141.96</v>
          </cell>
          <cell r="M9301">
            <v>788.16</v>
          </cell>
        </row>
        <row r="9302">
          <cell r="D9302" t="str">
            <v>IANDÊ</v>
          </cell>
          <cell r="E9302">
            <v>44469</v>
          </cell>
          <cell r="J9302">
            <v>584.1</v>
          </cell>
          <cell r="K9302">
            <v>342.87029999999999</v>
          </cell>
          <cell r="M9302">
            <v>1829.52</v>
          </cell>
        </row>
        <row r="9303">
          <cell r="D9303" t="str">
            <v>IANDÊ</v>
          </cell>
          <cell r="E9303">
            <v>44469</v>
          </cell>
          <cell r="J9303">
            <v>1621.5</v>
          </cell>
          <cell r="K9303">
            <v>843.09030000000007</v>
          </cell>
          <cell r="M9303">
            <v>4134.9399999999996</v>
          </cell>
        </row>
        <row r="9304">
          <cell r="D9304" t="str">
            <v>IANDÊ</v>
          </cell>
          <cell r="E9304">
            <v>44469</v>
          </cell>
          <cell r="J9304">
            <v>48</v>
          </cell>
          <cell r="K9304">
            <v>16.18</v>
          </cell>
          <cell r="M9304">
            <v>89.9</v>
          </cell>
        </row>
        <row r="9305">
          <cell r="D9305" t="str">
            <v>IANDÊ</v>
          </cell>
          <cell r="E9305">
            <v>44469</v>
          </cell>
          <cell r="J9305">
            <v>52.15</v>
          </cell>
          <cell r="K9305">
            <v>16.18</v>
          </cell>
          <cell r="M9305">
            <v>89.9</v>
          </cell>
        </row>
        <row r="9306">
          <cell r="D9306" t="str">
            <v>IANDÊ</v>
          </cell>
          <cell r="E9306">
            <v>44469</v>
          </cell>
          <cell r="J9306">
            <v>53.11</v>
          </cell>
          <cell r="K9306">
            <v>21.58</v>
          </cell>
          <cell r="M9306">
            <v>119.07</v>
          </cell>
        </row>
        <row r="9307">
          <cell r="D9307" t="str">
            <v>IANDÊ</v>
          </cell>
          <cell r="E9307">
            <v>44469</v>
          </cell>
          <cell r="J9307">
            <v>42.66</v>
          </cell>
          <cell r="K9307">
            <v>17.98</v>
          </cell>
          <cell r="M9307">
            <v>99.9</v>
          </cell>
        </row>
        <row r="9308">
          <cell r="D9308" t="str">
            <v>IANDÊ</v>
          </cell>
          <cell r="E9308">
            <v>44469</v>
          </cell>
          <cell r="J9308">
            <v>50.9</v>
          </cell>
          <cell r="K9308">
            <v>21.58</v>
          </cell>
          <cell r="M9308">
            <v>119.9</v>
          </cell>
        </row>
        <row r="9309">
          <cell r="D9309" t="str">
            <v>IANDÊ</v>
          </cell>
          <cell r="E9309">
            <v>44469</v>
          </cell>
          <cell r="J9309">
            <v>22</v>
          </cell>
          <cell r="K9309">
            <v>8.98</v>
          </cell>
          <cell r="M9309">
            <v>49.9</v>
          </cell>
        </row>
        <row r="9310">
          <cell r="D9310" t="str">
            <v>IANDÊ</v>
          </cell>
          <cell r="E9310">
            <v>44469</v>
          </cell>
          <cell r="J9310">
            <v>106.2</v>
          </cell>
          <cell r="K9310">
            <v>31.12</v>
          </cell>
          <cell r="M9310">
            <v>172.3</v>
          </cell>
        </row>
        <row r="9311">
          <cell r="D9311" t="str">
            <v>IANDÊ</v>
          </cell>
          <cell r="E9311">
            <v>44469</v>
          </cell>
          <cell r="J9311">
            <v>127.97999999999999</v>
          </cell>
          <cell r="K9311">
            <v>71.919899999999998</v>
          </cell>
          <cell r="M9311">
            <v>299.70000000000005</v>
          </cell>
        </row>
        <row r="9312">
          <cell r="D9312" t="str">
            <v>IANDÊ</v>
          </cell>
          <cell r="E9312">
            <v>44469</v>
          </cell>
          <cell r="J9312">
            <v>264.5</v>
          </cell>
          <cell r="K9312">
            <v>80.150000000000006</v>
          </cell>
          <cell r="M9312">
            <v>445.05</v>
          </cell>
        </row>
        <row r="9313">
          <cell r="D9313" t="str">
            <v>IANDÊ</v>
          </cell>
          <cell r="E9313">
            <v>44469</v>
          </cell>
          <cell r="J9313">
            <v>222.8</v>
          </cell>
          <cell r="K9313">
            <v>109.59</v>
          </cell>
          <cell r="M9313">
            <v>512.15000000000009</v>
          </cell>
        </row>
        <row r="9314">
          <cell r="D9314" t="str">
            <v>IANDÊ</v>
          </cell>
          <cell r="E9314">
            <v>44469</v>
          </cell>
          <cell r="J9314">
            <v>246.5</v>
          </cell>
          <cell r="K9314">
            <v>79.960000000000008</v>
          </cell>
          <cell r="M9314">
            <v>443.9</v>
          </cell>
        </row>
        <row r="9315">
          <cell r="D9315" t="str">
            <v>IANDÊ</v>
          </cell>
          <cell r="E9315">
            <v>44469</v>
          </cell>
          <cell r="J9315">
            <v>311.92</v>
          </cell>
          <cell r="K9315">
            <v>138.46980000000002</v>
          </cell>
          <cell r="M9315">
            <v>769.30000000000007</v>
          </cell>
        </row>
        <row r="9316">
          <cell r="D9316" t="str">
            <v>IANDÊ</v>
          </cell>
          <cell r="E9316">
            <v>44469</v>
          </cell>
          <cell r="J9316">
            <v>54.9</v>
          </cell>
          <cell r="K9316">
            <v>16.18</v>
          </cell>
          <cell r="M9316">
            <v>89.9</v>
          </cell>
        </row>
        <row r="9317">
          <cell r="D9317" t="str">
            <v>IANDÊ</v>
          </cell>
          <cell r="E9317">
            <v>44469</v>
          </cell>
          <cell r="J9317">
            <v>49.9</v>
          </cell>
          <cell r="K9317">
            <v>16.18</v>
          </cell>
          <cell r="M9317">
            <v>89.9</v>
          </cell>
        </row>
        <row r="9318">
          <cell r="D9318" t="str">
            <v>IANDÊ</v>
          </cell>
          <cell r="E9318">
            <v>44469</v>
          </cell>
          <cell r="J9318">
            <v>49.9</v>
          </cell>
          <cell r="K9318">
            <v>16.18</v>
          </cell>
          <cell r="M9318">
            <v>89.9</v>
          </cell>
        </row>
        <row r="9319">
          <cell r="D9319" t="str">
            <v>IANDÊ</v>
          </cell>
          <cell r="E9319">
            <v>44469</v>
          </cell>
          <cell r="J9319">
            <v>57.94</v>
          </cell>
          <cell r="K9319">
            <v>16.18</v>
          </cell>
          <cell r="M9319">
            <v>89.9</v>
          </cell>
        </row>
        <row r="9320">
          <cell r="D9320" t="str">
            <v>IANDÊ</v>
          </cell>
          <cell r="E9320">
            <v>44469</v>
          </cell>
          <cell r="J9320">
            <v>45</v>
          </cell>
          <cell r="K9320">
            <v>16.18</v>
          </cell>
          <cell r="M9320">
            <v>89.9</v>
          </cell>
        </row>
        <row r="9321">
          <cell r="D9321" t="str">
            <v>IANDÊ</v>
          </cell>
          <cell r="E9321">
            <v>44469</v>
          </cell>
          <cell r="J9321">
            <v>57</v>
          </cell>
          <cell r="K9321">
            <v>16.18</v>
          </cell>
          <cell r="M9321">
            <v>89.9</v>
          </cell>
        </row>
        <row r="9322">
          <cell r="D9322" t="str">
            <v>IANDÊ</v>
          </cell>
          <cell r="E9322">
            <v>44469</v>
          </cell>
          <cell r="J9322">
            <v>55</v>
          </cell>
          <cell r="K9322">
            <v>16.18</v>
          </cell>
          <cell r="M9322">
            <v>89.9</v>
          </cell>
        </row>
        <row r="9323">
          <cell r="D9323" t="str">
            <v>IANDÊ</v>
          </cell>
          <cell r="E9323">
            <v>44469</v>
          </cell>
          <cell r="J9323">
            <v>52.9</v>
          </cell>
          <cell r="K9323">
            <v>15.23</v>
          </cell>
          <cell r="M9323">
            <v>84.28</v>
          </cell>
        </row>
        <row r="9324">
          <cell r="D9324" t="str">
            <v>IANDÊ</v>
          </cell>
          <cell r="E9324">
            <v>44469</v>
          </cell>
          <cell r="J9324">
            <v>56.9</v>
          </cell>
          <cell r="K9324">
            <v>16.18</v>
          </cell>
          <cell r="M9324">
            <v>89.9</v>
          </cell>
        </row>
        <row r="9325">
          <cell r="D9325" t="str">
            <v>IANDÊ</v>
          </cell>
          <cell r="E9325">
            <v>44469</v>
          </cell>
          <cell r="J9325">
            <v>56.9</v>
          </cell>
          <cell r="K9325">
            <v>16.18</v>
          </cell>
          <cell r="M9325">
            <v>89.9</v>
          </cell>
        </row>
        <row r="9326">
          <cell r="D9326" t="str">
            <v>IANDÊ</v>
          </cell>
          <cell r="E9326">
            <v>44469</v>
          </cell>
          <cell r="J9326">
            <v>52.9</v>
          </cell>
          <cell r="K9326">
            <v>16.18</v>
          </cell>
          <cell r="M9326">
            <v>89.9</v>
          </cell>
        </row>
        <row r="9327">
          <cell r="D9327" t="str">
            <v>IANDÊ</v>
          </cell>
          <cell r="E9327">
            <v>44469</v>
          </cell>
          <cell r="J9327">
            <v>66.900000000000006</v>
          </cell>
          <cell r="K9327">
            <v>30.58</v>
          </cell>
          <cell r="M9327">
            <v>169.9</v>
          </cell>
        </row>
        <row r="9328">
          <cell r="D9328" t="str">
            <v>IANDÊ</v>
          </cell>
          <cell r="E9328">
            <v>44469</v>
          </cell>
          <cell r="J9328">
            <v>67.900000000000006</v>
          </cell>
          <cell r="K9328">
            <v>28.78</v>
          </cell>
          <cell r="M9328">
            <v>159.9</v>
          </cell>
        </row>
        <row r="9329">
          <cell r="D9329" t="str">
            <v>IANDÊ</v>
          </cell>
          <cell r="E9329">
            <v>44469</v>
          </cell>
          <cell r="J9329">
            <v>115.8</v>
          </cell>
          <cell r="K9329">
            <v>29.87</v>
          </cell>
          <cell r="M9329">
            <v>163.44</v>
          </cell>
        </row>
        <row r="9330">
          <cell r="D9330" t="str">
            <v>IANDÊ</v>
          </cell>
          <cell r="E9330">
            <v>44469</v>
          </cell>
          <cell r="J9330">
            <v>99.8</v>
          </cell>
          <cell r="K9330">
            <v>32.36</v>
          </cell>
          <cell r="M9330">
            <v>179.8</v>
          </cell>
        </row>
        <row r="9331">
          <cell r="D9331" t="str">
            <v>IANDÊ</v>
          </cell>
          <cell r="E9331">
            <v>44469</v>
          </cell>
          <cell r="J9331">
            <v>80</v>
          </cell>
          <cell r="K9331">
            <v>32.36</v>
          </cell>
          <cell r="M9331">
            <v>179.8</v>
          </cell>
        </row>
        <row r="9332">
          <cell r="D9332" t="str">
            <v>IANDÊ</v>
          </cell>
          <cell r="E9332">
            <v>44469</v>
          </cell>
          <cell r="J9332">
            <v>158.82</v>
          </cell>
          <cell r="K9332">
            <v>44.849999999999994</v>
          </cell>
          <cell r="M9332">
            <v>246.14999999999998</v>
          </cell>
        </row>
        <row r="9333">
          <cell r="D9333" t="str">
            <v>IANDÊ</v>
          </cell>
          <cell r="E9333">
            <v>44469</v>
          </cell>
          <cell r="J9333">
            <v>120</v>
          </cell>
          <cell r="K9333">
            <v>48.549899999999994</v>
          </cell>
          <cell r="M9333">
            <v>269.70000000000005</v>
          </cell>
        </row>
        <row r="9334">
          <cell r="D9334" t="str">
            <v>IANDÊ</v>
          </cell>
          <cell r="E9334">
            <v>44469</v>
          </cell>
          <cell r="J9334">
            <v>231.76</v>
          </cell>
          <cell r="K9334">
            <v>64.72</v>
          </cell>
          <cell r="M9334">
            <v>359.6</v>
          </cell>
        </row>
        <row r="9335">
          <cell r="D9335" t="str">
            <v>IANDÊ</v>
          </cell>
          <cell r="E9335">
            <v>44469</v>
          </cell>
          <cell r="J9335">
            <v>199.6</v>
          </cell>
          <cell r="K9335">
            <v>62.7</v>
          </cell>
          <cell r="M9335">
            <v>346.76</v>
          </cell>
        </row>
        <row r="9336">
          <cell r="D9336" t="str">
            <v>IANDÊ</v>
          </cell>
          <cell r="E9336">
            <v>44469</v>
          </cell>
          <cell r="J9336">
            <v>210</v>
          </cell>
          <cell r="K9336">
            <v>80.900000000000006</v>
          </cell>
          <cell r="M9336">
            <v>449.5</v>
          </cell>
        </row>
        <row r="9337">
          <cell r="D9337" t="str">
            <v>IANDÊ</v>
          </cell>
          <cell r="E9337">
            <v>44469</v>
          </cell>
          <cell r="J9337">
            <v>317.39999999999998</v>
          </cell>
          <cell r="K9337">
            <v>95.389800000000008</v>
          </cell>
          <cell r="M9337">
            <v>528.84</v>
          </cell>
        </row>
        <row r="9338">
          <cell r="D9338" t="str">
            <v>IANDÊ</v>
          </cell>
          <cell r="E9338">
            <v>44469</v>
          </cell>
          <cell r="J9338">
            <v>44.91</v>
          </cell>
          <cell r="K9338">
            <v>15.14</v>
          </cell>
          <cell r="M9338">
            <v>83.7</v>
          </cell>
        </row>
        <row r="9339">
          <cell r="D9339" t="str">
            <v>IANDÊ</v>
          </cell>
          <cell r="E9339">
            <v>44469</v>
          </cell>
          <cell r="J9339">
            <v>113.8</v>
          </cell>
          <cell r="K9339">
            <v>32.36</v>
          </cell>
          <cell r="M9339">
            <v>179.8</v>
          </cell>
        </row>
        <row r="9340">
          <cell r="D9340" t="str">
            <v>IANDÊ</v>
          </cell>
          <cell r="E9340">
            <v>44469</v>
          </cell>
          <cell r="J9340">
            <v>99.9</v>
          </cell>
          <cell r="K9340">
            <v>43.18</v>
          </cell>
          <cell r="M9340">
            <v>239.9</v>
          </cell>
        </row>
        <row r="9341">
          <cell r="D9341" t="str">
            <v>IANDÊ</v>
          </cell>
          <cell r="E9341">
            <v>44469</v>
          </cell>
          <cell r="J9341">
            <v>103.92</v>
          </cell>
          <cell r="K9341">
            <v>44.01</v>
          </cell>
          <cell r="M9341">
            <v>242.46</v>
          </cell>
        </row>
        <row r="9342">
          <cell r="D9342" t="str">
            <v>IANDÊ</v>
          </cell>
          <cell r="E9342">
            <v>44469</v>
          </cell>
          <cell r="J9342">
            <v>47.9</v>
          </cell>
          <cell r="K9342">
            <v>14.05</v>
          </cell>
          <cell r="M9342">
            <v>77.98</v>
          </cell>
        </row>
        <row r="9343">
          <cell r="D9343" t="str">
            <v>IANDÊ</v>
          </cell>
          <cell r="E9343">
            <v>44469</v>
          </cell>
          <cell r="J9343">
            <v>52.9</v>
          </cell>
          <cell r="K9343">
            <v>18.149999999999999</v>
          </cell>
          <cell r="M9343">
            <v>100.05</v>
          </cell>
        </row>
        <row r="9344">
          <cell r="D9344" t="str">
            <v>IANDÊ</v>
          </cell>
          <cell r="E9344">
            <v>44469</v>
          </cell>
          <cell r="J9344">
            <v>54.9</v>
          </cell>
          <cell r="K9344">
            <v>19.78</v>
          </cell>
          <cell r="M9344">
            <v>109.9</v>
          </cell>
        </row>
        <row r="9345">
          <cell r="D9345" t="str">
            <v>IANDÊ</v>
          </cell>
          <cell r="E9345">
            <v>44469</v>
          </cell>
          <cell r="J9345">
            <v>34.950000000000003</v>
          </cell>
          <cell r="K9345">
            <v>11.33</v>
          </cell>
          <cell r="M9345">
            <v>62.96</v>
          </cell>
        </row>
        <row r="9346">
          <cell r="D9346" t="str">
            <v>IANDÊ</v>
          </cell>
          <cell r="E9346">
            <v>44469</v>
          </cell>
          <cell r="J9346">
            <v>34.950000000000003</v>
          </cell>
          <cell r="K9346">
            <v>11.66</v>
          </cell>
          <cell r="M9346">
            <v>64.349999999999994</v>
          </cell>
        </row>
        <row r="9347">
          <cell r="D9347" t="str">
            <v>IANDÊ</v>
          </cell>
          <cell r="E9347">
            <v>44469</v>
          </cell>
          <cell r="J9347">
            <v>123.8</v>
          </cell>
          <cell r="K9347">
            <v>50.36</v>
          </cell>
          <cell r="M9347">
            <v>279.8</v>
          </cell>
        </row>
        <row r="9348">
          <cell r="D9348" t="str">
            <v>IANDÊ</v>
          </cell>
          <cell r="E9348">
            <v>44469</v>
          </cell>
          <cell r="J9348">
            <v>3.7199999999999998</v>
          </cell>
          <cell r="K9348">
            <v>1.08</v>
          </cell>
          <cell r="M9348">
            <v>6</v>
          </cell>
        </row>
        <row r="9349">
          <cell r="D9349" t="str">
            <v>IANDÊ</v>
          </cell>
          <cell r="E9349">
            <v>44469</v>
          </cell>
          <cell r="J9349">
            <v>66.900000000000006</v>
          </cell>
          <cell r="K9349">
            <v>21.59</v>
          </cell>
          <cell r="M9349">
            <v>89.95</v>
          </cell>
        </row>
        <row r="9350">
          <cell r="D9350" t="str">
            <v>IANDÊ</v>
          </cell>
          <cell r="E9350">
            <v>44469</v>
          </cell>
          <cell r="J9350">
            <v>184.53</v>
          </cell>
          <cell r="K9350">
            <v>70.679999999999993</v>
          </cell>
          <cell r="M9350">
            <v>391.86</v>
          </cell>
        </row>
        <row r="9351">
          <cell r="D9351" t="str">
            <v>IANDÊ</v>
          </cell>
          <cell r="E9351">
            <v>44469</v>
          </cell>
          <cell r="J9351">
            <v>95</v>
          </cell>
          <cell r="K9351">
            <v>39.58</v>
          </cell>
          <cell r="M9351">
            <v>219.9</v>
          </cell>
        </row>
        <row r="9352">
          <cell r="D9352" t="str">
            <v>IANDÊ</v>
          </cell>
          <cell r="E9352">
            <v>44469</v>
          </cell>
          <cell r="J9352">
            <v>23.9</v>
          </cell>
          <cell r="K9352">
            <v>10.78</v>
          </cell>
          <cell r="M9352">
            <v>59.9</v>
          </cell>
        </row>
        <row r="9353">
          <cell r="D9353" t="str">
            <v>IANDÊ</v>
          </cell>
          <cell r="E9353">
            <v>44469</v>
          </cell>
          <cell r="J9353">
            <v>49.9</v>
          </cell>
          <cell r="K9353">
            <v>19.420000000000002</v>
          </cell>
          <cell r="M9353">
            <v>106.56</v>
          </cell>
        </row>
        <row r="9354">
          <cell r="D9354" t="str">
            <v>IANDÊ</v>
          </cell>
          <cell r="E9354">
            <v>44469</v>
          </cell>
          <cell r="J9354">
            <v>39.979999999999997</v>
          </cell>
          <cell r="K9354">
            <v>16.18</v>
          </cell>
          <cell r="M9354">
            <v>89.9</v>
          </cell>
        </row>
        <row r="9355">
          <cell r="D9355" t="str">
            <v>IANDÊ</v>
          </cell>
          <cell r="E9355">
            <v>44469</v>
          </cell>
          <cell r="J9355">
            <v>28</v>
          </cell>
          <cell r="K9355">
            <v>12.58</v>
          </cell>
          <cell r="M9355">
            <v>69.900000000000006</v>
          </cell>
        </row>
        <row r="9356">
          <cell r="D9356" t="str">
            <v>IANDÊ</v>
          </cell>
          <cell r="E9356">
            <v>44469</v>
          </cell>
          <cell r="J9356">
            <v>15.9</v>
          </cell>
          <cell r="K9356">
            <v>7.18</v>
          </cell>
          <cell r="M9356">
            <v>39.9</v>
          </cell>
        </row>
        <row r="9357">
          <cell r="D9357" t="str">
            <v>IANDÊ</v>
          </cell>
          <cell r="E9357">
            <v>44469</v>
          </cell>
          <cell r="J9357">
            <v>31.5</v>
          </cell>
          <cell r="K9357">
            <v>14.38</v>
          </cell>
          <cell r="M9357">
            <v>79.900000000000006</v>
          </cell>
        </row>
        <row r="9358">
          <cell r="D9358" t="str">
            <v>IANDÊ</v>
          </cell>
          <cell r="E9358">
            <v>44469</v>
          </cell>
          <cell r="J9358">
            <v>22</v>
          </cell>
          <cell r="K9358">
            <v>10.78</v>
          </cell>
          <cell r="M9358">
            <v>59.9</v>
          </cell>
        </row>
        <row r="9359">
          <cell r="D9359" t="str">
            <v>IANDÊ</v>
          </cell>
          <cell r="E9359">
            <v>44469</v>
          </cell>
          <cell r="J9359">
            <v>39.9</v>
          </cell>
          <cell r="K9359">
            <v>16.18</v>
          </cell>
          <cell r="M9359">
            <v>89.9</v>
          </cell>
        </row>
        <row r="9360">
          <cell r="D9360" t="str">
            <v>IANDÊ</v>
          </cell>
          <cell r="E9360">
            <v>44469</v>
          </cell>
          <cell r="J9360">
            <v>67.8</v>
          </cell>
          <cell r="K9360">
            <v>25.16</v>
          </cell>
          <cell r="M9360">
            <v>139.80000000000001</v>
          </cell>
        </row>
        <row r="9361">
          <cell r="D9361" t="str">
            <v>IANDÊ</v>
          </cell>
          <cell r="E9361">
            <v>44469</v>
          </cell>
          <cell r="J9361">
            <v>44.9</v>
          </cell>
          <cell r="K9361">
            <v>35.96</v>
          </cell>
          <cell r="M9361">
            <v>99.9</v>
          </cell>
        </row>
        <row r="9362">
          <cell r="D9362" t="str">
            <v>IANDÊ</v>
          </cell>
          <cell r="E9362">
            <v>44469</v>
          </cell>
          <cell r="J9362">
            <v>-19.399999999999999</v>
          </cell>
          <cell r="K9362">
            <v>0</v>
          </cell>
          <cell r="M9362">
            <v>-49.9</v>
          </cell>
        </row>
        <row r="9363">
          <cell r="D9363" t="str">
            <v>IANDÊ</v>
          </cell>
          <cell r="E9363">
            <v>44469</v>
          </cell>
          <cell r="J9363">
            <v>13.2</v>
          </cell>
          <cell r="K9363">
            <v>6.3</v>
          </cell>
          <cell r="M9363">
            <v>35</v>
          </cell>
        </row>
        <row r="9364">
          <cell r="D9364" t="str">
            <v>IANDÊ</v>
          </cell>
          <cell r="E9364">
            <v>44469</v>
          </cell>
          <cell r="J9364">
            <v>23.9</v>
          </cell>
          <cell r="K9364">
            <v>8.98</v>
          </cell>
          <cell r="M9364">
            <v>49.9</v>
          </cell>
        </row>
        <row r="9365">
          <cell r="D9365" t="str">
            <v>IANDÊ</v>
          </cell>
          <cell r="E9365">
            <v>44469</v>
          </cell>
          <cell r="J9365">
            <v>17.899999999999999</v>
          </cell>
          <cell r="K9365">
            <v>8.98</v>
          </cell>
          <cell r="M9365">
            <v>49.9</v>
          </cell>
        </row>
        <row r="9366">
          <cell r="D9366" t="str">
            <v>IANDÊ</v>
          </cell>
          <cell r="E9366">
            <v>44469</v>
          </cell>
          <cell r="J9366">
            <v>16.829999999999998</v>
          </cell>
          <cell r="K9366">
            <v>6.71</v>
          </cell>
          <cell r="M9366">
            <v>37.21</v>
          </cell>
        </row>
        <row r="9367">
          <cell r="D9367" t="str">
            <v>IANDÊ</v>
          </cell>
          <cell r="E9367">
            <v>44469</v>
          </cell>
          <cell r="J9367">
            <v>21.53</v>
          </cell>
          <cell r="K9367">
            <v>9.8800000000000008</v>
          </cell>
          <cell r="M9367">
            <v>54.9</v>
          </cell>
        </row>
        <row r="9368">
          <cell r="D9368" t="str">
            <v>IANDÊ</v>
          </cell>
          <cell r="E9368">
            <v>44469</v>
          </cell>
          <cell r="J9368">
            <v>43.06</v>
          </cell>
          <cell r="K9368">
            <v>18.920000000000002</v>
          </cell>
          <cell r="M9368">
            <v>104.68</v>
          </cell>
        </row>
        <row r="9369">
          <cell r="D9369" t="str">
            <v>IANDÊ</v>
          </cell>
          <cell r="E9369">
            <v>44469</v>
          </cell>
          <cell r="J9369">
            <v>20.9</v>
          </cell>
          <cell r="K9369">
            <v>10.78</v>
          </cell>
          <cell r="M9369">
            <v>59.9</v>
          </cell>
        </row>
        <row r="9370">
          <cell r="D9370" t="str">
            <v>IANDÊ</v>
          </cell>
          <cell r="E9370">
            <v>44469</v>
          </cell>
          <cell r="J9370">
            <v>54.5</v>
          </cell>
          <cell r="K9370">
            <v>21.58</v>
          </cell>
          <cell r="M9370">
            <v>119.9</v>
          </cell>
        </row>
        <row r="9371">
          <cell r="D9371" t="str">
            <v>IANDÊ</v>
          </cell>
          <cell r="E9371">
            <v>44469</v>
          </cell>
          <cell r="J9371">
            <v>28.6</v>
          </cell>
          <cell r="K9371">
            <v>12.58</v>
          </cell>
          <cell r="M9371">
            <v>69.900000000000006</v>
          </cell>
        </row>
        <row r="9372">
          <cell r="D9372" t="str">
            <v>IANDÊ</v>
          </cell>
          <cell r="E9372">
            <v>44469</v>
          </cell>
          <cell r="J9372">
            <v>7.9</v>
          </cell>
          <cell r="K9372">
            <v>3.58</v>
          </cell>
          <cell r="M9372">
            <v>19.899999999999999</v>
          </cell>
        </row>
        <row r="9373">
          <cell r="D9373" t="str">
            <v>IANDÊ</v>
          </cell>
          <cell r="E9373">
            <v>44469</v>
          </cell>
          <cell r="J9373">
            <v>9.9</v>
          </cell>
          <cell r="K9373">
            <v>3.58</v>
          </cell>
          <cell r="M9373">
            <v>19.899999999999999</v>
          </cell>
        </row>
        <row r="9374">
          <cell r="D9374" t="str">
            <v>IANDÊ</v>
          </cell>
          <cell r="E9374">
            <v>44469</v>
          </cell>
          <cell r="J9374">
            <v>9.9</v>
          </cell>
          <cell r="K9374">
            <v>3.58</v>
          </cell>
          <cell r="M9374">
            <v>19.899999999999999</v>
          </cell>
        </row>
        <row r="9375">
          <cell r="D9375" t="str">
            <v>IANDÊ</v>
          </cell>
          <cell r="E9375">
            <v>44469</v>
          </cell>
          <cell r="J9375">
            <v>5.3</v>
          </cell>
          <cell r="K9375">
            <v>2.39</v>
          </cell>
          <cell r="M9375">
            <v>13.04</v>
          </cell>
        </row>
        <row r="9376">
          <cell r="D9376" t="str">
            <v>IANDÊ</v>
          </cell>
          <cell r="E9376">
            <v>44469</v>
          </cell>
          <cell r="J9376">
            <v>8</v>
          </cell>
          <cell r="K9376">
            <v>3.58</v>
          </cell>
          <cell r="M9376">
            <v>19.899999999999999</v>
          </cell>
        </row>
        <row r="9377">
          <cell r="D9377" t="str">
            <v>IANDÊ</v>
          </cell>
          <cell r="E9377">
            <v>44469</v>
          </cell>
          <cell r="J9377">
            <v>7.5</v>
          </cell>
          <cell r="K9377">
            <v>3.58</v>
          </cell>
          <cell r="M9377">
            <v>19.899999999999999</v>
          </cell>
        </row>
        <row r="9378">
          <cell r="D9378" t="str">
            <v>IANDÊ</v>
          </cell>
          <cell r="E9378">
            <v>44469</v>
          </cell>
          <cell r="J9378">
            <v>7.5</v>
          </cell>
          <cell r="K9378">
            <v>3.22</v>
          </cell>
          <cell r="M9378">
            <v>17.91</v>
          </cell>
        </row>
        <row r="9379">
          <cell r="D9379" t="str">
            <v>IANDÊ</v>
          </cell>
          <cell r="E9379">
            <v>44469</v>
          </cell>
          <cell r="J9379">
            <v>8</v>
          </cell>
          <cell r="K9379">
            <v>3.58</v>
          </cell>
          <cell r="M9379">
            <v>19.899999999999999</v>
          </cell>
        </row>
        <row r="9380">
          <cell r="D9380" t="str">
            <v>IANDÊ</v>
          </cell>
          <cell r="E9380">
            <v>44469</v>
          </cell>
          <cell r="J9380">
            <v>8</v>
          </cell>
          <cell r="K9380">
            <v>3.58</v>
          </cell>
          <cell r="M9380">
            <v>19.899999999999999</v>
          </cell>
        </row>
        <row r="9381">
          <cell r="D9381" t="str">
            <v>IANDÊ</v>
          </cell>
          <cell r="E9381">
            <v>44469</v>
          </cell>
          <cell r="J9381">
            <v>8</v>
          </cell>
          <cell r="K9381">
            <v>3.58</v>
          </cell>
          <cell r="M9381">
            <v>19.899999999999999</v>
          </cell>
        </row>
        <row r="9382">
          <cell r="D9382" t="str">
            <v>IANDÊ</v>
          </cell>
          <cell r="E9382">
            <v>44469</v>
          </cell>
          <cell r="J9382">
            <v>16.399999999999999</v>
          </cell>
          <cell r="K9382">
            <v>7.18</v>
          </cell>
          <cell r="M9382">
            <v>39.9</v>
          </cell>
        </row>
        <row r="9383">
          <cell r="D9383" t="str">
            <v>IANDÊ</v>
          </cell>
          <cell r="E9383">
            <v>44469</v>
          </cell>
          <cell r="J9383">
            <v>16</v>
          </cell>
          <cell r="K9383">
            <v>7.16</v>
          </cell>
          <cell r="M9383">
            <v>39.799999999999997</v>
          </cell>
        </row>
        <row r="9384">
          <cell r="D9384" t="str">
            <v>IANDÊ</v>
          </cell>
          <cell r="E9384">
            <v>44469</v>
          </cell>
          <cell r="J9384">
            <v>28.5</v>
          </cell>
          <cell r="K9384">
            <v>9.2900999999999989</v>
          </cell>
          <cell r="M9384">
            <v>50.760000000000005</v>
          </cell>
        </row>
        <row r="9385">
          <cell r="D9385" t="str">
            <v>IANDÊ</v>
          </cell>
          <cell r="E9385">
            <v>44469</v>
          </cell>
          <cell r="J9385">
            <v>18.8</v>
          </cell>
          <cell r="K9385">
            <v>9.99</v>
          </cell>
          <cell r="M9385">
            <v>55.04</v>
          </cell>
        </row>
        <row r="9386">
          <cell r="D9386" t="str">
            <v>IANDÊ</v>
          </cell>
          <cell r="E9386">
            <v>44469</v>
          </cell>
          <cell r="J9386">
            <v>30</v>
          </cell>
          <cell r="K9386">
            <v>14.32</v>
          </cell>
          <cell r="M9386">
            <v>79.599999999999994</v>
          </cell>
        </row>
        <row r="9387">
          <cell r="D9387" t="str">
            <v>IANDÊ</v>
          </cell>
          <cell r="E9387">
            <v>44469</v>
          </cell>
          <cell r="J9387">
            <v>37.6</v>
          </cell>
          <cell r="K9387">
            <v>16.059999999999999</v>
          </cell>
          <cell r="M9387">
            <v>88.72</v>
          </cell>
        </row>
        <row r="9388">
          <cell r="D9388" t="str">
            <v>IANDÊ</v>
          </cell>
          <cell r="E9388">
            <v>44469</v>
          </cell>
          <cell r="J9388">
            <v>70</v>
          </cell>
          <cell r="K9388">
            <v>32.51</v>
          </cell>
          <cell r="M9388">
            <v>178.5</v>
          </cell>
        </row>
        <row r="9389">
          <cell r="D9389" t="str">
            <v>IANDÊ</v>
          </cell>
          <cell r="E9389">
            <v>44469</v>
          </cell>
          <cell r="J9389">
            <v>24.9</v>
          </cell>
          <cell r="K9389">
            <v>12.58</v>
          </cell>
          <cell r="M9389">
            <v>69.900000000000006</v>
          </cell>
        </row>
        <row r="9390">
          <cell r="D9390" t="str">
            <v>IANDÊ</v>
          </cell>
          <cell r="E9390">
            <v>44469</v>
          </cell>
          <cell r="J9390">
            <v>5.5</v>
          </cell>
          <cell r="K9390">
            <v>2.68</v>
          </cell>
          <cell r="M9390">
            <v>14.9</v>
          </cell>
        </row>
        <row r="9391">
          <cell r="D9391" t="str">
            <v>IANDÊ</v>
          </cell>
          <cell r="E9391">
            <v>44469</v>
          </cell>
          <cell r="J9391">
            <v>69.900000000000006</v>
          </cell>
          <cell r="K9391">
            <v>23.38</v>
          </cell>
          <cell r="M9391">
            <v>129.9</v>
          </cell>
        </row>
        <row r="9392">
          <cell r="D9392" t="str">
            <v>IANDÊ</v>
          </cell>
          <cell r="E9392">
            <v>44469</v>
          </cell>
          <cell r="J9392">
            <v>74.59</v>
          </cell>
          <cell r="K9392">
            <v>25.18</v>
          </cell>
          <cell r="M9392">
            <v>139.9</v>
          </cell>
        </row>
        <row r="9393">
          <cell r="D9393" t="str">
            <v>IANDÊ</v>
          </cell>
          <cell r="E9393">
            <v>44469</v>
          </cell>
          <cell r="J9393">
            <v>316</v>
          </cell>
          <cell r="K9393">
            <v>69.84</v>
          </cell>
          <cell r="M9393">
            <v>386.56</v>
          </cell>
        </row>
        <row r="9394">
          <cell r="D9394" t="str">
            <v>IANDÊ</v>
          </cell>
          <cell r="E9394">
            <v>44469</v>
          </cell>
          <cell r="J9394">
            <v>19.899999999999999</v>
          </cell>
          <cell r="K9394">
            <v>10.78</v>
          </cell>
          <cell r="M9394">
            <v>59.9</v>
          </cell>
        </row>
        <row r="9395">
          <cell r="D9395" t="str">
            <v>IANDÊ</v>
          </cell>
          <cell r="E9395">
            <v>44469</v>
          </cell>
          <cell r="J9395">
            <v>19.8</v>
          </cell>
          <cell r="K9395">
            <v>10.8</v>
          </cell>
          <cell r="M9395">
            <v>59.99</v>
          </cell>
        </row>
        <row r="9396">
          <cell r="D9396" t="str">
            <v>IANDÊ</v>
          </cell>
          <cell r="E9396">
            <v>44469</v>
          </cell>
          <cell r="J9396">
            <v>10.89</v>
          </cell>
          <cell r="K9396">
            <v>4.5</v>
          </cell>
          <cell r="M9396">
            <v>25</v>
          </cell>
        </row>
        <row r="9397">
          <cell r="D9397" t="str">
            <v>IANDÊ</v>
          </cell>
          <cell r="E9397">
            <v>44469</v>
          </cell>
          <cell r="J9397">
            <v>7.27</v>
          </cell>
          <cell r="K9397">
            <v>4.5</v>
          </cell>
          <cell r="M9397">
            <v>25</v>
          </cell>
        </row>
        <row r="9398">
          <cell r="D9398" t="str">
            <v>IANDÊ</v>
          </cell>
          <cell r="E9398">
            <v>44469</v>
          </cell>
          <cell r="J9398">
            <v>8.7200000000000006</v>
          </cell>
          <cell r="K9398">
            <v>3.15</v>
          </cell>
          <cell r="M9398">
            <v>17.510000000000002</v>
          </cell>
        </row>
        <row r="9399">
          <cell r="D9399" t="str">
            <v>IANDÊ</v>
          </cell>
          <cell r="E9399">
            <v>44469</v>
          </cell>
          <cell r="J9399">
            <v>28.6</v>
          </cell>
          <cell r="K9399">
            <v>10.76</v>
          </cell>
          <cell r="M9399">
            <v>59.8</v>
          </cell>
        </row>
        <row r="9400">
          <cell r="D9400" t="str">
            <v>IANDÊ</v>
          </cell>
          <cell r="E9400">
            <v>44469</v>
          </cell>
          <cell r="J9400">
            <v>27.72</v>
          </cell>
          <cell r="K9400">
            <v>14.38</v>
          </cell>
          <cell r="M9400">
            <v>79.900000000000006</v>
          </cell>
        </row>
        <row r="9401">
          <cell r="D9401" t="str">
            <v>IANDÊ</v>
          </cell>
          <cell r="E9401">
            <v>44469</v>
          </cell>
          <cell r="J9401">
            <v>47.21</v>
          </cell>
          <cell r="K9401">
            <v>17.98</v>
          </cell>
          <cell r="M9401">
            <v>99.9</v>
          </cell>
        </row>
        <row r="9402">
          <cell r="D9402" t="str">
            <v>IANDÊ</v>
          </cell>
          <cell r="E9402">
            <v>44469</v>
          </cell>
          <cell r="J9402">
            <v>55.44</v>
          </cell>
          <cell r="K9402">
            <v>20.48</v>
          </cell>
          <cell r="M9402">
            <v>113.82</v>
          </cell>
        </row>
        <row r="9403">
          <cell r="D9403" t="str">
            <v>IANDÊ</v>
          </cell>
          <cell r="E9403">
            <v>44469</v>
          </cell>
          <cell r="J9403">
            <v>3.9</v>
          </cell>
          <cell r="K9403">
            <v>1.98</v>
          </cell>
          <cell r="M9403">
            <v>10.92</v>
          </cell>
        </row>
        <row r="9404">
          <cell r="D9404" t="str">
            <v>IANDÊ</v>
          </cell>
          <cell r="E9404">
            <v>44469</v>
          </cell>
          <cell r="J9404">
            <v>4.8</v>
          </cell>
          <cell r="K9404">
            <v>2.7</v>
          </cell>
          <cell r="M9404">
            <v>15</v>
          </cell>
        </row>
        <row r="9405">
          <cell r="D9405" t="str">
            <v>IANDÊ</v>
          </cell>
          <cell r="E9405">
            <v>44469</v>
          </cell>
          <cell r="J9405">
            <v>15</v>
          </cell>
          <cell r="K9405">
            <v>8.1000000000000014</v>
          </cell>
          <cell r="M9405">
            <v>45</v>
          </cell>
        </row>
        <row r="9406">
          <cell r="D9406" t="str">
            <v>IANDÊ</v>
          </cell>
          <cell r="E9406">
            <v>44469</v>
          </cell>
          <cell r="J9406">
            <v>14.399999999999999</v>
          </cell>
          <cell r="K9406">
            <v>7.7799000000000005</v>
          </cell>
          <cell r="M9406">
            <v>43.2</v>
          </cell>
        </row>
        <row r="9407">
          <cell r="D9407" t="str">
            <v>IANDÊ</v>
          </cell>
          <cell r="E9407">
            <v>44469</v>
          </cell>
          <cell r="J9407">
            <v>19.2</v>
          </cell>
          <cell r="K9407">
            <v>10.53</v>
          </cell>
          <cell r="M9407">
            <v>58.52</v>
          </cell>
        </row>
        <row r="9408">
          <cell r="D9408" t="str">
            <v>IANDÊ</v>
          </cell>
          <cell r="E9408">
            <v>44469</v>
          </cell>
          <cell r="J9408">
            <v>25</v>
          </cell>
          <cell r="K9408">
            <v>13.23</v>
          </cell>
          <cell r="M9408">
            <v>73.5</v>
          </cell>
        </row>
        <row r="9409">
          <cell r="D9409" t="str">
            <v>IANDÊ</v>
          </cell>
          <cell r="E9409">
            <v>44469</v>
          </cell>
          <cell r="J9409">
            <v>63</v>
          </cell>
          <cell r="K9409">
            <v>36.940399999999997</v>
          </cell>
          <cell r="M9409">
            <v>205.24</v>
          </cell>
        </row>
        <row r="9410">
          <cell r="D9410" t="str">
            <v>IANDÊ</v>
          </cell>
          <cell r="E9410">
            <v>44469</v>
          </cell>
          <cell r="J9410">
            <v>12.99</v>
          </cell>
          <cell r="K9410">
            <v>6.46</v>
          </cell>
          <cell r="M9410">
            <v>35.46</v>
          </cell>
        </row>
        <row r="9411">
          <cell r="D9411" t="str">
            <v>IANDÊ</v>
          </cell>
          <cell r="E9411">
            <v>44469</v>
          </cell>
          <cell r="J9411">
            <v>0</v>
          </cell>
          <cell r="K9411">
            <v>0</v>
          </cell>
          <cell r="M9411">
            <v>0</v>
          </cell>
        </row>
        <row r="9412">
          <cell r="D9412" t="str">
            <v>IANDÊ</v>
          </cell>
          <cell r="E9412">
            <v>44469</v>
          </cell>
          <cell r="J9412">
            <v>71.900000000000006</v>
          </cell>
          <cell r="K9412">
            <v>62.45</v>
          </cell>
          <cell r="M9412">
            <v>166.05</v>
          </cell>
        </row>
        <row r="9413">
          <cell r="D9413" t="str">
            <v>IANDÊ</v>
          </cell>
          <cell r="E9413">
            <v>44469</v>
          </cell>
          <cell r="J9413">
            <v>143.80000000000001</v>
          </cell>
          <cell r="K9413">
            <v>59.43</v>
          </cell>
          <cell r="M9413">
            <v>329.38</v>
          </cell>
        </row>
        <row r="9414">
          <cell r="D9414" t="str">
            <v>IANDÊ</v>
          </cell>
          <cell r="E9414">
            <v>44469</v>
          </cell>
          <cell r="J9414">
            <v>31.9</v>
          </cell>
          <cell r="K9414">
            <v>12.66</v>
          </cell>
          <cell r="M9414">
            <v>70.31</v>
          </cell>
        </row>
        <row r="9415">
          <cell r="D9415" t="str">
            <v>IANDÊ</v>
          </cell>
          <cell r="E9415">
            <v>44469</v>
          </cell>
          <cell r="J9415">
            <v>12</v>
          </cell>
          <cell r="K9415">
            <v>5.38</v>
          </cell>
          <cell r="M9415">
            <v>29.9</v>
          </cell>
        </row>
        <row r="9416">
          <cell r="D9416" t="str">
            <v>IANDÊ</v>
          </cell>
          <cell r="E9416">
            <v>44469</v>
          </cell>
          <cell r="J9416">
            <v>20</v>
          </cell>
          <cell r="K9416">
            <v>8.98</v>
          </cell>
          <cell r="M9416">
            <v>49.9</v>
          </cell>
        </row>
        <row r="9417">
          <cell r="D9417" t="str">
            <v>IANDÊ</v>
          </cell>
          <cell r="E9417">
            <v>44469</v>
          </cell>
          <cell r="J9417">
            <v>10</v>
          </cell>
          <cell r="K9417">
            <v>4.4800000000000004</v>
          </cell>
          <cell r="M9417">
            <v>24.9</v>
          </cell>
        </row>
        <row r="9418">
          <cell r="D9418" t="str">
            <v>NORTH SHOPPING</v>
          </cell>
          <cell r="E9418">
            <v>44469</v>
          </cell>
          <cell r="J9418">
            <v>-55</v>
          </cell>
          <cell r="K9418">
            <v>0</v>
          </cell>
          <cell r="M9418">
            <v>-139.9</v>
          </cell>
        </row>
        <row r="9419">
          <cell r="D9419" t="str">
            <v>NORTH SHOPPING</v>
          </cell>
          <cell r="E9419">
            <v>44469</v>
          </cell>
          <cell r="J9419">
            <v>0</v>
          </cell>
          <cell r="K9419">
            <v>0</v>
          </cell>
          <cell r="M9419">
            <v>0</v>
          </cell>
        </row>
        <row r="9420">
          <cell r="D9420" t="str">
            <v>NORTH SHOPPING</v>
          </cell>
          <cell r="E9420">
            <v>44469</v>
          </cell>
          <cell r="J9420">
            <v>0</v>
          </cell>
          <cell r="K9420">
            <v>0</v>
          </cell>
          <cell r="M9420">
            <v>0</v>
          </cell>
        </row>
        <row r="9421">
          <cell r="D9421" t="str">
            <v>NORTH SHOPPING</v>
          </cell>
          <cell r="E9421">
            <v>44469</v>
          </cell>
          <cell r="J9421">
            <v>0</v>
          </cell>
          <cell r="K9421">
            <v>0</v>
          </cell>
          <cell r="M9421">
            <v>0</v>
          </cell>
        </row>
        <row r="9422">
          <cell r="D9422" t="str">
            <v>NORTH SHOPPING</v>
          </cell>
          <cell r="E9422">
            <v>44469</v>
          </cell>
          <cell r="J9422">
            <v>0</v>
          </cell>
          <cell r="K9422">
            <v>0</v>
          </cell>
          <cell r="M9422">
            <v>0</v>
          </cell>
        </row>
        <row r="9423">
          <cell r="D9423" t="str">
            <v>NORTH SHOPPING</v>
          </cell>
          <cell r="E9423">
            <v>44469</v>
          </cell>
          <cell r="J9423">
            <v>39.9</v>
          </cell>
          <cell r="K9423">
            <v>13.69</v>
          </cell>
          <cell r="M9423">
            <v>73.540000000000006</v>
          </cell>
        </row>
        <row r="9424">
          <cell r="D9424" t="str">
            <v>NORTH SHOPPING</v>
          </cell>
          <cell r="E9424">
            <v>44469</v>
          </cell>
          <cell r="J9424">
            <v>52.9</v>
          </cell>
          <cell r="K9424">
            <v>13.69</v>
          </cell>
          <cell r="M9424">
            <v>73.540000000000006</v>
          </cell>
        </row>
        <row r="9425">
          <cell r="D9425" t="str">
            <v>NORTH SHOPPING</v>
          </cell>
          <cell r="E9425">
            <v>44469</v>
          </cell>
          <cell r="J9425">
            <v>59.9</v>
          </cell>
          <cell r="K9425">
            <v>26.98</v>
          </cell>
          <cell r="M9425">
            <v>149.9</v>
          </cell>
        </row>
        <row r="9426">
          <cell r="D9426" t="str">
            <v>NORTH SHOPPING</v>
          </cell>
          <cell r="E9426">
            <v>44469</v>
          </cell>
          <cell r="J9426">
            <v>54.9</v>
          </cell>
          <cell r="K9426">
            <v>25.18</v>
          </cell>
          <cell r="M9426">
            <v>139.9</v>
          </cell>
        </row>
        <row r="9427">
          <cell r="D9427" t="str">
            <v>NORTH SHOPPING</v>
          </cell>
          <cell r="E9427">
            <v>44469</v>
          </cell>
          <cell r="J9427">
            <v>69</v>
          </cell>
          <cell r="K9427">
            <v>24.25</v>
          </cell>
          <cell r="M9427">
            <v>132.85</v>
          </cell>
        </row>
        <row r="9428">
          <cell r="D9428" t="str">
            <v>NORTH SHOPPING</v>
          </cell>
          <cell r="E9428">
            <v>44469</v>
          </cell>
          <cell r="J9428">
            <v>49.9</v>
          </cell>
          <cell r="K9428">
            <v>31.66</v>
          </cell>
          <cell r="M9428">
            <v>175.91</v>
          </cell>
        </row>
        <row r="9429">
          <cell r="D9429" t="str">
            <v>NORTH SHOPPING</v>
          </cell>
          <cell r="E9429">
            <v>44469</v>
          </cell>
          <cell r="J9429">
            <v>72.900000000000006</v>
          </cell>
          <cell r="K9429">
            <v>22.5</v>
          </cell>
          <cell r="M9429">
            <v>125</v>
          </cell>
        </row>
        <row r="9430">
          <cell r="D9430" t="str">
            <v>NORTH SHOPPING</v>
          </cell>
          <cell r="E9430">
            <v>44469</v>
          </cell>
          <cell r="J9430">
            <v>69.900000000000006</v>
          </cell>
          <cell r="K9430">
            <v>43.18</v>
          </cell>
          <cell r="M9430">
            <v>239.9</v>
          </cell>
        </row>
        <row r="9431">
          <cell r="D9431" t="str">
            <v>NORTH SHOPPING</v>
          </cell>
          <cell r="E9431">
            <v>44469</v>
          </cell>
          <cell r="J9431">
            <v>52.9</v>
          </cell>
          <cell r="K9431">
            <v>30.58</v>
          </cell>
          <cell r="M9431">
            <v>169.9</v>
          </cell>
        </row>
        <row r="9432">
          <cell r="D9432" t="str">
            <v>NORTH SHOPPING</v>
          </cell>
          <cell r="E9432">
            <v>44469</v>
          </cell>
          <cell r="J9432">
            <v>58.9</v>
          </cell>
          <cell r="K9432">
            <v>28.59</v>
          </cell>
          <cell r="M9432">
            <v>158.33000000000001</v>
          </cell>
        </row>
        <row r="9433">
          <cell r="D9433" t="str">
            <v>NORTH SHOPPING</v>
          </cell>
          <cell r="E9433">
            <v>44469</v>
          </cell>
          <cell r="J9433">
            <v>59.9</v>
          </cell>
          <cell r="K9433">
            <v>61.52</v>
          </cell>
          <cell r="M9433">
            <v>161.91</v>
          </cell>
        </row>
        <row r="9434">
          <cell r="D9434" t="str">
            <v>NORTH SHOPPING</v>
          </cell>
          <cell r="E9434">
            <v>44469</v>
          </cell>
          <cell r="J9434">
            <v>69</v>
          </cell>
          <cell r="K9434">
            <v>43.18</v>
          </cell>
          <cell r="M9434">
            <v>239.9</v>
          </cell>
        </row>
        <row r="9435">
          <cell r="D9435" t="str">
            <v>NORTH SHOPPING</v>
          </cell>
          <cell r="E9435">
            <v>44469</v>
          </cell>
          <cell r="J9435">
            <v>30.9</v>
          </cell>
          <cell r="K9435">
            <v>14.24</v>
          </cell>
          <cell r="M9435">
            <v>79.11</v>
          </cell>
        </row>
        <row r="9436">
          <cell r="D9436" t="str">
            <v>NORTH SHOPPING</v>
          </cell>
          <cell r="E9436">
            <v>44469</v>
          </cell>
          <cell r="J9436">
            <v>66</v>
          </cell>
          <cell r="K9436">
            <v>22.5</v>
          </cell>
          <cell r="M9436">
            <v>125</v>
          </cell>
        </row>
        <row r="9437">
          <cell r="D9437" t="str">
            <v>NORTH SHOPPING</v>
          </cell>
          <cell r="E9437">
            <v>44469</v>
          </cell>
          <cell r="J9437">
            <v>66</v>
          </cell>
          <cell r="K9437">
            <v>22.5</v>
          </cell>
          <cell r="M9437">
            <v>125</v>
          </cell>
        </row>
        <row r="9438">
          <cell r="D9438" t="str">
            <v>NORTH SHOPPING</v>
          </cell>
          <cell r="E9438">
            <v>44469</v>
          </cell>
          <cell r="J9438">
            <v>49.9</v>
          </cell>
          <cell r="K9438">
            <v>25.18</v>
          </cell>
          <cell r="M9438">
            <v>139.9</v>
          </cell>
        </row>
        <row r="9439">
          <cell r="D9439" t="str">
            <v>NORTH SHOPPING</v>
          </cell>
          <cell r="E9439">
            <v>44469</v>
          </cell>
          <cell r="J9439">
            <v>71.900000000000006</v>
          </cell>
          <cell r="K9439">
            <v>22.5</v>
          </cell>
          <cell r="M9439">
            <v>125</v>
          </cell>
        </row>
        <row r="9440">
          <cell r="D9440" t="str">
            <v>NORTH SHOPPING</v>
          </cell>
          <cell r="E9440">
            <v>44469</v>
          </cell>
          <cell r="J9440">
            <v>56.9</v>
          </cell>
          <cell r="K9440">
            <v>22.5</v>
          </cell>
          <cell r="M9440">
            <v>125</v>
          </cell>
        </row>
        <row r="9441">
          <cell r="D9441" t="str">
            <v>NORTH SHOPPING</v>
          </cell>
          <cell r="E9441">
            <v>44469</v>
          </cell>
          <cell r="J9441">
            <v>56.9</v>
          </cell>
          <cell r="K9441">
            <v>25.18</v>
          </cell>
          <cell r="M9441">
            <v>139.9</v>
          </cell>
        </row>
        <row r="9442">
          <cell r="D9442" t="str">
            <v>NORTH SHOPPING</v>
          </cell>
          <cell r="E9442">
            <v>44469</v>
          </cell>
          <cell r="J9442">
            <v>52.41</v>
          </cell>
          <cell r="K9442">
            <v>19.899999999999999</v>
          </cell>
          <cell r="M9442">
            <v>108.41</v>
          </cell>
        </row>
        <row r="9443">
          <cell r="D9443" t="str">
            <v>NORTH SHOPPING</v>
          </cell>
          <cell r="E9443">
            <v>44469</v>
          </cell>
          <cell r="J9443">
            <v>60</v>
          </cell>
          <cell r="K9443">
            <v>44.98</v>
          </cell>
          <cell r="M9443">
            <v>249.9</v>
          </cell>
        </row>
        <row r="9444">
          <cell r="D9444" t="str">
            <v>NORTH SHOPPING</v>
          </cell>
          <cell r="E9444">
            <v>44469</v>
          </cell>
          <cell r="J9444">
            <v>60</v>
          </cell>
          <cell r="K9444">
            <v>40.479999999999997</v>
          </cell>
          <cell r="M9444">
            <v>224.91</v>
          </cell>
        </row>
        <row r="9445">
          <cell r="D9445" t="str">
            <v>NORTH SHOPPING</v>
          </cell>
          <cell r="E9445">
            <v>44469</v>
          </cell>
          <cell r="J9445">
            <v>57.56</v>
          </cell>
          <cell r="K9445">
            <v>26.98</v>
          </cell>
          <cell r="M9445">
            <v>149.9</v>
          </cell>
        </row>
        <row r="9446">
          <cell r="D9446" t="str">
            <v>NORTH SHOPPING</v>
          </cell>
          <cell r="E9446">
            <v>44469</v>
          </cell>
          <cell r="J9446">
            <v>48</v>
          </cell>
          <cell r="K9446">
            <v>23.38</v>
          </cell>
          <cell r="M9446">
            <v>129.9</v>
          </cell>
        </row>
        <row r="9447">
          <cell r="D9447" t="str">
            <v>NORTH SHOPPING</v>
          </cell>
          <cell r="E9447">
            <v>44469</v>
          </cell>
          <cell r="J9447">
            <v>50</v>
          </cell>
          <cell r="K9447">
            <v>43.18</v>
          </cell>
          <cell r="M9447">
            <v>239.9</v>
          </cell>
        </row>
        <row r="9448">
          <cell r="D9448" t="str">
            <v>NORTH SHOPPING</v>
          </cell>
          <cell r="E9448">
            <v>44469</v>
          </cell>
          <cell r="J9448">
            <v>50</v>
          </cell>
          <cell r="K9448">
            <v>43.18</v>
          </cell>
          <cell r="M9448">
            <v>239.9</v>
          </cell>
        </row>
        <row r="9449">
          <cell r="D9449" t="str">
            <v>NORTH SHOPPING</v>
          </cell>
          <cell r="E9449">
            <v>44469</v>
          </cell>
          <cell r="J9449">
            <v>50</v>
          </cell>
          <cell r="K9449">
            <v>12.59</v>
          </cell>
          <cell r="M9449">
            <v>69.95</v>
          </cell>
        </row>
        <row r="9450">
          <cell r="D9450" t="str">
            <v>NORTH SHOPPING</v>
          </cell>
          <cell r="E9450">
            <v>44469</v>
          </cell>
          <cell r="J9450">
            <v>55</v>
          </cell>
          <cell r="K9450">
            <v>25.18</v>
          </cell>
          <cell r="M9450">
            <v>139.9</v>
          </cell>
        </row>
        <row r="9451">
          <cell r="D9451" t="str">
            <v>NORTH SHOPPING</v>
          </cell>
          <cell r="E9451">
            <v>44469</v>
          </cell>
          <cell r="J9451">
            <v>55</v>
          </cell>
          <cell r="K9451">
            <v>25.18</v>
          </cell>
          <cell r="M9451">
            <v>139.9</v>
          </cell>
        </row>
        <row r="9452">
          <cell r="D9452" t="str">
            <v>NORTH SHOPPING</v>
          </cell>
          <cell r="E9452">
            <v>44469</v>
          </cell>
          <cell r="J9452">
            <v>100.52</v>
          </cell>
          <cell r="K9452">
            <v>32.36</v>
          </cell>
          <cell r="M9452">
            <v>179.8</v>
          </cell>
        </row>
        <row r="9453">
          <cell r="D9453" t="str">
            <v>NORTH SHOPPING</v>
          </cell>
          <cell r="E9453">
            <v>44469</v>
          </cell>
          <cell r="J9453">
            <v>179.8</v>
          </cell>
          <cell r="K9453">
            <v>88.88</v>
          </cell>
          <cell r="M9453">
            <v>493.82</v>
          </cell>
        </row>
        <row r="9454">
          <cell r="D9454" t="str">
            <v>NORTH SHOPPING</v>
          </cell>
          <cell r="E9454">
            <v>44469</v>
          </cell>
          <cell r="J9454">
            <v>150</v>
          </cell>
          <cell r="K9454">
            <v>89.96</v>
          </cell>
          <cell r="M9454">
            <v>499.8</v>
          </cell>
        </row>
        <row r="9455">
          <cell r="D9455" t="str">
            <v>NORTH SHOPPING</v>
          </cell>
          <cell r="E9455">
            <v>44469</v>
          </cell>
          <cell r="J9455">
            <v>132</v>
          </cell>
          <cell r="K9455">
            <v>64.260000000000005</v>
          </cell>
          <cell r="M9455">
            <v>357</v>
          </cell>
        </row>
        <row r="9456">
          <cell r="D9456" t="str">
            <v>NORTH SHOPPING</v>
          </cell>
          <cell r="E9456">
            <v>44469</v>
          </cell>
          <cell r="J9456">
            <v>147.80000000000001</v>
          </cell>
          <cell r="K9456">
            <v>71.75</v>
          </cell>
          <cell r="M9456">
            <v>398.6</v>
          </cell>
        </row>
        <row r="9457">
          <cell r="D9457" t="str">
            <v>NORTH SHOPPING</v>
          </cell>
          <cell r="E9457">
            <v>44469</v>
          </cell>
          <cell r="J9457">
            <v>149.80000000000001</v>
          </cell>
          <cell r="K9457">
            <v>89.96</v>
          </cell>
          <cell r="M9457">
            <v>499.8</v>
          </cell>
        </row>
        <row r="9458">
          <cell r="D9458" t="str">
            <v>NORTH SHOPPING</v>
          </cell>
          <cell r="E9458">
            <v>44469</v>
          </cell>
          <cell r="J9458">
            <v>119.8</v>
          </cell>
          <cell r="K9458">
            <v>64.760000000000005</v>
          </cell>
          <cell r="M9458">
            <v>359.8</v>
          </cell>
        </row>
        <row r="9459">
          <cell r="D9459" t="str">
            <v>NORTH SHOPPING</v>
          </cell>
          <cell r="E9459">
            <v>44469</v>
          </cell>
          <cell r="J9459">
            <v>138</v>
          </cell>
          <cell r="K9459">
            <v>82.04</v>
          </cell>
          <cell r="M9459">
            <v>455.82</v>
          </cell>
        </row>
        <row r="9460">
          <cell r="D9460" t="str">
            <v>NORTH SHOPPING</v>
          </cell>
          <cell r="E9460">
            <v>44469</v>
          </cell>
          <cell r="J9460">
            <v>141</v>
          </cell>
          <cell r="K9460">
            <v>75.540000000000006</v>
          </cell>
          <cell r="M9460">
            <v>279.8</v>
          </cell>
        </row>
        <row r="9461">
          <cell r="D9461" t="str">
            <v>NORTH SHOPPING</v>
          </cell>
          <cell r="E9461">
            <v>44469</v>
          </cell>
          <cell r="J9461">
            <v>117.8</v>
          </cell>
          <cell r="K9461">
            <v>98.88</v>
          </cell>
          <cell r="M9461">
            <v>268.76</v>
          </cell>
        </row>
        <row r="9462">
          <cell r="D9462" t="str">
            <v>NORTH SHOPPING</v>
          </cell>
          <cell r="E9462">
            <v>44469</v>
          </cell>
          <cell r="J9462">
            <v>138</v>
          </cell>
          <cell r="K9462">
            <v>35.96</v>
          </cell>
          <cell r="M9462">
            <v>199.8</v>
          </cell>
        </row>
        <row r="9463">
          <cell r="D9463" t="str">
            <v>NORTH SHOPPING</v>
          </cell>
          <cell r="E9463">
            <v>44469</v>
          </cell>
          <cell r="J9463">
            <v>130</v>
          </cell>
          <cell r="K9463">
            <v>93.56</v>
          </cell>
          <cell r="M9463">
            <v>519.79999999999995</v>
          </cell>
        </row>
        <row r="9464">
          <cell r="D9464" t="str">
            <v>NORTH SHOPPING</v>
          </cell>
          <cell r="E9464">
            <v>44469</v>
          </cell>
          <cell r="J9464">
            <v>120.94</v>
          </cell>
          <cell r="K9464">
            <v>54.11</v>
          </cell>
          <cell r="M9464">
            <v>300.62</v>
          </cell>
        </row>
        <row r="9465">
          <cell r="D9465" t="str">
            <v>NORTH SHOPPING</v>
          </cell>
          <cell r="E9465">
            <v>44469</v>
          </cell>
          <cell r="J9465">
            <v>134.69999999999999</v>
          </cell>
          <cell r="K9465">
            <v>46.05</v>
          </cell>
          <cell r="M9465">
            <v>253.35000000000002</v>
          </cell>
        </row>
        <row r="9466">
          <cell r="D9466" t="str">
            <v>NORTH SHOPPING</v>
          </cell>
          <cell r="E9466">
            <v>44469</v>
          </cell>
          <cell r="J9466">
            <v>188.73</v>
          </cell>
          <cell r="K9466">
            <v>80.5899</v>
          </cell>
          <cell r="M9466">
            <v>447.72</v>
          </cell>
        </row>
        <row r="9467">
          <cell r="D9467" t="str">
            <v>NORTH SHOPPING</v>
          </cell>
          <cell r="E9467">
            <v>44469</v>
          </cell>
          <cell r="J9467">
            <v>224.70000000000002</v>
          </cell>
          <cell r="K9467">
            <v>124.14000000000001</v>
          </cell>
          <cell r="M9467">
            <v>689.73</v>
          </cell>
        </row>
        <row r="9468">
          <cell r="D9468" t="str">
            <v>NORTH SHOPPING</v>
          </cell>
          <cell r="E9468">
            <v>44469</v>
          </cell>
          <cell r="J9468">
            <v>224.70000000000002</v>
          </cell>
          <cell r="K9468">
            <v>134.94</v>
          </cell>
          <cell r="M9468">
            <v>749.7</v>
          </cell>
        </row>
        <row r="9469">
          <cell r="D9469" t="str">
            <v>NORTH SHOPPING</v>
          </cell>
          <cell r="E9469">
            <v>44469</v>
          </cell>
          <cell r="J9469">
            <v>224.70000000000002</v>
          </cell>
          <cell r="K9469">
            <v>129.54</v>
          </cell>
          <cell r="M9469">
            <v>719.7</v>
          </cell>
        </row>
        <row r="9470">
          <cell r="D9470" t="str">
            <v>NORTH SHOPPING</v>
          </cell>
          <cell r="E9470">
            <v>44469</v>
          </cell>
          <cell r="J9470">
            <v>157.22999999999999</v>
          </cell>
          <cell r="K9470">
            <v>91.179900000000004</v>
          </cell>
          <cell r="M9470">
            <v>376.71</v>
          </cell>
        </row>
        <row r="9471">
          <cell r="D9471" t="str">
            <v>NORTH SHOPPING</v>
          </cell>
          <cell r="E9471">
            <v>44469</v>
          </cell>
          <cell r="J9471">
            <v>150</v>
          </cell>
          <cell r="K9471">
            <v>37.2699</v>
          </cell>
          <cell r="M9471">
            <v>206.94</v>
          </cell>
        </row>
        <row r="9472">
          <cell r="D9472" t="str">
            <v>NORTH SHOPPING</v>
          </cell>
          <cell r="E9472">
            <v>44469</v>
          </cell>
          <cell r="J9472">
            <v>319.60000000000002</v>
          </cell>
          <cell r="K9472">
            <v>216.41</v>
          </cell>
          <cell r="M9472">
            <v>951.08</v>
          </cell>
        </row>
        <row r="9473">
          <cell r="D9473" t="str">
            <v>NORTH SHOPPING</v>
          </cell>
          <cell r="E9473">
            <v>44469</v>
          </cell>
          <cell r="J9473">
            <v>227.6</v>
          </cell>
          <cell r="K9473">
            <v>206.9</v>
          </cell>
          <cell r="M9473">
            <v>919.6</v>
          </cell>
        </row>
        <row r="9474">
          <cell r="D9474" t="str">
            <v>NORTH SHOPPING</v>
          </cell>
          <cell r="E9474">
            <v>44469</v>
          </cell>
          <cell r="J9474">
            <v>324.5</v>
          </cell>
          <cell r="K9474">
            <v>108.9</v>
          </cell>
          <cell r="M9474">
            <v>585.75</v>
          </cell>
        </row>
        <row r="9475">
          <cell r="D9475" t="str">
            <v>NORTH SHOPPING</v>
          </cell>
          <cell r="E9475">
            <v>44469</v>
          </cell>
          <cell r="J9475">
            <v>300</v>
          </cell>
          <cell r="K9475">
            <v>214.11</v>
          </cell>
          <cell r="M9475">
            <v>1189.5</v>
          </cell>
        </row>
        <row r="9476">
          <cell r="D9476" t="str">
            <v>NORTH SHOPPING</v>
          </cell>
          <cell r="E9476">
            <v>44469</v>
          </cell>
          <cell r="J9476">
            <v>414</v>
          </cell>
          <cell r="K9476">
            <v>299.92020000000002</v>
          </cell>
          <cell r="M9476">
            <v>1425.6</v>
          </cell>
        </row>
        <row r="9477">
          <cell r="D9477" t="str">
            <v>NORTH SHOPPING</v>
          </cell>
          <cell r="E9477">
            <v>44469</v>
          </cell>
          <cell r="J9477">
            <v>467.40000000000003</v>
          </cell>
          <cell r="K9477">
            <v>242.2398</v>
          </cell>
          <cell r="M9477">
            <v>1283.6399999999999</v>
          </cell>
        </row>
        <row r="9478">
          <cell r="D9478" t="str">
            <v>NORTH SHOPPING</v>
          </cell>
          <cell r="E9478">
            <v>44469</v>
          </cell>
          <cell r="J9478">
            <v>314.45999999999998</v>
          </cell>
          <cell r="K9478">
            <v>145.4802</v>
          </cell>
          <cell r="M9478">
            <v>809.40000000000009</v>
          </cell>
        </row>
        <row r="9479">
          <cell r="D9479" t="str">
            <v>NORTH SHOPPING</v>
          </cell>
          <cell r="E9479">
            <v>44469</v>
          </cell>
          <cell r="J9479">
            <v>420</v>
          </cell>
          <cell r="K9479">
            <v>298.65989999999999</v>
          </cell>
          <cell r="M9479">
            <v>1659.3500000000001</v>
          </cell>
        </row>
        <row r="9480">
          <cell r="D9480" t="str">
            <v>NORTH SHOPPING</v>
          </cell>
          <cell r="E9480">
            <v>44469</v>
          </cell>
          <cell r="J9480">
            <v>459.76</v>
          </cell>
          <cell r="K9480">
            <v>235.9504</v>
          </cell>
          <cell r="M9480">
            <v>1159.04</v>
          </cell>
        </row>
        <row r="9481">
          <cell r="D9481" t="str">
            <v>NORTH SHOPPING</v>
          </cell>
          <cell r="E9481">
            <v>44469</v>
          </cell>
          <cell r="J9481">
            <v>621</v>
          </cell>
          <cell r="K9481">
            <v>217.6902</v>
          </cell>
          <cell r="M9481">
            <v>1201.05</v>
          </cell>
        </row>
        <row r="9482">
          <cell r="D9482" t="str">
            <v>NORTH SHOPPING</v>
          </cell>
          <cell r="E9482">
            <v>44469</v>
          </cell>
          <cell r="J9482">
            <v>768.90000000000009</v>
          </cell>
          <cell r="K9482">
            <v>539.44989999999996</v>
          </cell>
          <cell r="M9482">
            <v>2507.4499999999998</v>
          </cell>
        </row>
        <row r="9483">
          <cell r="D9483" t="str">
            <v>NORTH SHOPPING</v>
          </cell>
          <cell r="E9483">
            <v>44469</v>
          </cell>
          <cell r="J9483">
            <v>864</v>
          </cell>
          <cell r="K9483">
            <v>450.7398</v>
          </cell>
          <cell r="M9483">
            <v>2504.16</v>
          </cell>
        </row>
        <row r="9484">
          <cell r="D9484" t="str">
            <v>NORTH SHOPPING</v>
          </cell>
          <cell r="E9484">
            <v>44469</v>
          </cell>
          <cell r="J9484">
            <v>1501</v>
          </cell>
          <cell r="K9484">
            <v>313.37080000000003</v>
          </cell>
          <cell r="M9484">
            <v>1714.75</v>
          </cell>
        </row>
        <row r="9485">
          <cell r="D9485" t="str">
            <v>NORTH SHOPPING</v>
          </cell>
          <cell r="E9485">
            <v>44469</v>
          </cell>
          <cell r="J9485">
            <v>949.05000000000007</v>
          </cell>
          <cell r="K9485">
            <v>595.27949999999998</v>
          </cell>
          <cell r="M9485">
            <v>2607.75</v>
          </cell>
        </row>
        <row r="9486">
          <cell r="D9486" t="str">
            <v>NORTH SHOPPING</v>
          </cell>
          <cell r="E9486">
            <v>44469</v>
          </cell>
          <cell r="J9486">
            <v>1518</v>
          </cell>
          <cell r="K9486">
            <v>820.32029999999997</v>
          </cell>
          <cell r="M9486">
            <v>4165.3</v>
          </cell>
        </row>
        <row r="9487">
          <cell r="D9487" t="str">
            <v>NORTH SHOPPING</v>
          </cell>
          <cell r="E9487">
            <v>44469</v>
          </cell>
          <cell r="J9487">
            <v>1917.6000000000001</v>
          </cell>
          <cell r="K9487">
            <v>1087.8791999999999</v>
          </cell>
          <cell r="M9487">
            <v>5780.64</v>
          </cell>
        </row>
        <row r="9488">
          <cell r="D9488" t="str">
            <v>NORTH SHOPPING</v>
          </cell>
          <cell r="E9488">
            <v>44469</v>
          </cell>
          <cell r="J9488">
            <v>1692</v>
          </cell>
          <cell r="K9488">
            <v>915.29039999999986</v>
          </cell>
          <cell r="M9488">
            <v>4861.92</v>
          </cell>
        </row>
        <row r="9489">
          <cell r="D9489" t="str">
            <v>NORTH SHOPPING</v>
          </cell>
          <cell r="E9489">
            <v>44469</v>
          </cell>
          <cell r="J9489">
            <v>2336.4</v>
          </cell>
          <cell r="K9489">
            <v>1283.2595999999999</v>
          </cell>
          <cell r="M9489">
            <v>6158.88</v>
          </cell>
        </row>
        <row r="9490">
          <cell r="D9490" t="str">
            <v>NORTH SHOPPING</v>
          </cell>
          <cell r="E9490">
            <v>44469</v>
          </cell>
          <cell r="J9490">
            <v>5146.5</v>
          </cell>
          <cell r="K9490">
            <v>2777.1609000000003</v>
          </cell>
          <cell r="M9490">
            <v>13404.26</v>
          </cell>
        </row>
        <row r="9491">
          <cell r="D9491" t="str">
            <v>NORTH SHOPPING</v>
          </cell>
          <cell r="E9491">
            <v>44469</v>
          </cell>
          <cell r="J9491">
            <v>52.9</v>
          </cell>
          <cell r="K9491">
            <v>16.18</v>
          </cell>
          <cell r="M9491">
            <v>89.9</v>
          </cell>
        </row>
        <row r="9492">
          <cell r="D9492" t="str">
            <v>NORTH SHOPPING</v>
          </cell>
          <cell r="E9492">
            <v>44469</v>
          </cell>
          <cell r="J9492">
            <v>51.2</v>
          </cell>
          <cell r="K9492">
            <v>16.18</v>
          </cell>
          <cell r="M9492">
            <v>89.9</v>
          </cell>
        </row>
        <row r="9493">
          <cell r="D9493" t="str">
            <v>NORTH SHOPPING</v>
          </cell>
          <cell r="E9493">
            <v>44469</v>
          </cell>
          <cell r="J9493">
            <v>49.3</v>
          </cell>
          <cell r="K9493">
            <v>13.69</v>
          </cell>
          <cell r="M9493">
            <v>73.540000000000006</v>
          </cell>
        </row>
        <row r="9494">
          <cell r="D9494" t="str">
            <v>NORTH SHOPPING</v>
          </cell>
          <cell r="E9494">
            <v>44469</v>
          </cell>
          <cell r="J9494">
            <v>102.42</v>
          </cell>
          <cell r="K9494">
            <v>32.36</v>
          </cell>
          <cell r="M9494">
            <v>179.8</v>
          </cell>
        </row>
        <row r="9495">
          <cell r="D9495" t="str">
            <v>NORTH SHOPPING</v>
          </cell>
          <cell r="E9495">
            <v>44469</v>
          </cell>
          <cell r="J9495">
            <v>104.3</v>
          </cell>
          <cell r="K9495">
            <v>29.87</v>
          </cell>
          <cell r="M9495">
            <v>163.44</v>
          </cell>
        </row>
        <row r="9496">
          <cell r="D9496" t="str">
            <v>NORTH SHOPPING</v>
          </cell>
          <cell r="E9496">
            <v>44469</v>
          </cell>
          <cell r="J9496">
            <v>102.42</v>
          </cell>
          <cell r="K9496">
            <v>46.76</v>
          </cell>
          <cell r="M9496">
            <v>259.8</v>
          </cell>
        </row>
        <row r="9497">
          <cell r="D9497" t="str">
            <v>NORTH SHOPPING</v>
          </cell>
          <cell r="E9497">
            <v>44469</v>
          </cell>
          <cell r="J9497">
            <v>89.12</v>
          </cell>
          <cell r="K9497">
            <v>74.540000000000006</v>
          </cell>
          <cell r="M9497">
            <v>191.88</v>
          </cell>
        </row>
        <row r="9498">
          <cell r="D9498" t="str">
            <v>NORTH SHOPPING</v>
          </cell>
          <cell r="E9498">
            <v>44469</v>
          </cell>
          <cell r="J9498">
            <v>89.12</v>
          </cell>
          <cell r="K9498">
            <v>79.13</v>
          </cell>
          <cell r="M9498">
            <v>219.8</v>
          </cell>
        </row>
        <row r="9499">
          <cell r="D9499" t="str">
            <v>NORTH SHOPPING</v>
          </cell>
          <cell r="E9499">
            <v>44469</v>
          </cell>
          <cell r="J9499">
            <v>85.32</v>
          </cell>
          <cell r="K9499">
            <v>35.229999999999997</v>
          </cell>
          <cell r="M9499">
            <v>195.56</v>
          </cell>
        </row>
        <row r="9500">
          <cell r="D9500" t="str">
            <v>NORTH SHOPPING</v>
          </cell>
          <cell r="E9500">
            <v>44469</v>
          </cell>
          <cell r="J9500">
            <v>144</v>
          </cell>
          <cell r="K9500">
            <v>48.54</v>
          </cell>
          <cell r="M9500">
            <v>269.70000000000005</v>
          </cell>
        </row>
        <row r="9501">
          <cell r="D9501" t="str">
            <v>NORTH SHOPPING</v>
          </cell>
          <cell r="E9501">
            <v>44469</v>
          </cell>
          <cell r="J9501">
            <v>153.63</v>
          </cell>
          <cell r="K9501">
            <v>46.38</v>
          </cell>
          <cell r="M9501">
            <v>255.84</v>
          </cell>
        </row>
        <row r="9502">
          <cell r="D9502" t="str">
            <v>NORTH SHOPPING</v>
          </cell>
          <cell r="E9502">
            <v>44469</v>
          </cell>
          <cell r="J9502">
            <v>159.32999999999998</v>
          </cell>
          <cell r="K9502">
            <v>70.14</v>
          </cell>
          <cell r="M9502">
            <v>389.70000000000005</v>
          </cell>
        </row>
        <row r="9503">
          <cell r="D9503" t="str">
            <v>NORTH SHOPPING</v>
          </cell>
          <cell r="E9503">
            <v>44469</v>
          </cell>
          <cell r="J9503">
            <v>127.97999999999999</v>
          </cell>
          <cell r="K9503">
            <v>89.91</v>
          </cell>
          <cell r="M9503">
            <v>299.70000000000005</v>
          </cell>
        </row>
        <row r="9504">
          <cell r="D9504" t="str">
            <v>NORTH SHOPPING</v>
          </cell>
          <cell r="E9504">
            <v>44469</v>
          </cell>
          <cell r="J9504">
            <v>295.79999999999995</v>
          </cell>
          <cell r="K9504">
            <v>89.61</v>
          </cell>
          <cell r="M9504">
            <v>490.32</v>
          </cell>
        </row>
        <row r="9505">
          <cell r="D9505" t="str">
            <v>NORTH SHOPPING</v>
          </cell>
          <cell r="E9505">
            <v>44469</v>
          </cell>
          <cell r="J9505">
            <v>0</v>
          </cell>
          <cell r="K9505">
            <v>0</v>
          </cell>
          <cell r="M9505">
            <v>0</v>
          </cell>
        </row>
        <row r="9506">
          <cell r="D9506" t="str">
            <v>NORTH SHOPPING</v>
          </cell>
          <cell r="E9506">
            <v>44469</v>
          </cell>
          <cell r="J9506">
            <v>56.9</v>
          </cell>
          <cell r="K9506">
            <v>16.18</v>
          </cell>
          <cell r="M9506">
            <v>89.9</v>
          </cell>
        </row>
        <row r="9507">
          <cell r="D9507" t="str">
            <v>NORTH SHOPPING</v>
          </cell>
          <cell r="E9507">
            <v>44469</v>
          </cell>
          <cell r="J9507">
            <v>49.9</v>
          </cell>
          <cell r="K9507">
            <v>13.69</v>
          </cell>
          <cell r="M9507">
            <v>73.540000000000006</v>
          </cell>
        </row>
        <row r="9508">
          <cell r="D9508" t="str">
            <v>NORTH SHOPPING</v>
          </cell>
          <cell r="E9508">
            <v>44469</v>
          </cell>
          <cell r="J9508">
            <v>49.9</v>
          </cell>
          <cell r="K9508">
            <v>16.18</v>
          </cell>
          <cell r="M9508">
            <v>89.9</v>
          </cell>
        </row>
        <row r="9509">
          <cell r="D9509" t="str">
            <v>NORTH SHOPPING</v>
          </cell>
          <cell r="E9509">
            <v>44469</v>
          </cell>
          <cell r="J9509">
            <v>56.9</v>
          </cell>
          <cell r="K9509">
            <v>16.18</v>
          </cell>
          <cell r="M9509">
            <v>89.9</v>
          </cell>
        </row>
        <row r="9510">
          <cell r="D9510" t="str">
            <v>NORTH SHOPPING</v>
          </cell>
          <cell r="E9510">
            <v>44469</v>
          </cell>
          <cell r="J9510">
            <v>42</v>
          </cell>
          <cell r="K9510">
            <v>16.18</v>
          </cell>
          <cell r="M9510">
            <v>109.9</v>
          </cell>
        </row>
        <row r="9511">
          <cell r="D9511" t="str">
            <v>NORTH SHOPPING</v>
          </cell>
          <cell r="E9511">
            <v>44469</v>
          </cell>
          <cell r="J9511">
            <v>42</v>
          </cell>
          <cell r="K9511">
            <v>16.18</v>
          </cell>
          <cell r="M9511">
            <v>89.9</v>
          </cell>
        </row>
        <row r="9512">
          <cell r="D9512" t="str">
            <v>NORTH SHOPPING</v>
          </cell>
          <cell r="E9512">
            <v>44469</v>
          </cell>
          <cell r="J9512">
            <v>45</v>
          </cell>
          <cell r="K9512">
            <v>16.18</v>
          </cell>
          <cell r="M9512">
            <v>89.9</v>
          </cell>
        </row>
        <row r="9513">
          <cell r="D9513" t="str">
            <v>NORTH SHOPPING</v>
          </cell>
          <cell r="E9513">
            <v>44469</v>
          </cell>
          <cell r="J9513">
            <v>55</v>
          </cell>
          <cell r="K9513">
            <v>16.18</v>
          </cell>
          <cell r="M9513">
            <v>89.9</v>
          </cell>
        </row>
        <row r="9514">
          <cell r="D9514" t="str">
            <v>NORTH SHOPPING</v>
          </cell>
          <cell r="E9514">
            <v>44469</v>
          </cell>
          <cell r="J9514">
            <v>55</v>
          </cell>
          <cell r="K9514">
            <v>16.18</v>
          </cell>
          <cell r="M9514">
            <v>89.9</v>
          </cell>
        </row>
        <row r="9515">
          <cell r="D9515" t="str">
            <v>NORTH SHOPPING</v>
          </cell>
          <cell r="E9515">
            <v>44469</v>
          </cell>
          <cell r="J9515">
            <v>57</v>
          </cell>
          <cell r="K9515">
            <v>19.899999999999999</v>
          </cell>
          <cell r="M9515">
            <v>108.41</v>
          </cell>
        </row>
        <row r="9516">
          <cell r="D9516" t="str">
            <v>NORTH SHOPPING</v>
          </cell>
          <cell r="E9516">
            <v>44469</v>
          </cell>
          <cell r="J9516">
            <v>55</v>
          </cell>
          <cell r="K9516">
            <v>25.18</v>
          </cell>
          <cell r="M9516">
            <v>139.9</v>
          </cell>
        </row>
        <row r="9517">
          <cell r="D9517" t="str">
            <v>NORTH SHOPPING</v>
          </cell>
          <cell r="E9517">
            <v>44469</v>
          </cell>
          <cell r="J9517">
            <v>44.56</v>
          </cell>
          <cell r="K9517">
            <v>45.32</v>
          </cell>
          <cell r="M9517">
            <v>110.16</v>
          </cell>
        </row>
        <row r="9518">
          <cell r="D9518" t="str">
            <v>NORTH SHOPPING</v>
          </cell>
          <cell r="E9518">
            <v>44469</v>
          </cell>
          <cell r="J9518">
            <v>50.9</v>
          </cell>
          <cell r="K9518">
            <v>16.18</v>
          </cell>
          <cell r="M9518">
            <v>89.9</v>
          </cell>
        </row>
        <row r="9519">
          <cell r="D9519" t="str">
            <v>NORTH SHOPPING</v>
          </cell>
          <cell r="E9519">
            <v>44469</v>
          </cell>
          <cell r="J9519">
            <v>40</v>
          </cell>
          <cell r="K9519">
            <v>16.18</v>
          </cell>
          <cell r="M9519">
            <v>89.9</v>
          </cell>
        </row>
        <row r="9520">
          <cell r="D9520" t="str">
            <v>NORTH SHOPPING</v>
          </cell>
          <cell r="E9520">
            <v>44469</v>
          </cell>
          <cell r="J9520">
            <v>43</v>
          </cell>
          <cell r="K9520">
            <v>16.18</v>
          </cell>
          <cell r="M9520">
            <v>89.9</v>
          </cell>
        </row>
        <row r="9521">
          <cell r="D9521" t="str">
            <v>NORTH SHOPPING</v>
          </cell>
          <cell r="E9521">
            <v>44469</v>
          </cell>
          <cell r="J9521">
            <v>46.45</v>
          </cell>
          <cell r="K9521">
            <v>16.18</v>
          </cell>
          <cell r="M9521">
            <v>89.9</v>
          </cell>
        </row>
        <row r="9522">
          <cell r="D9522" t="str">
            <v>NORTH SHOPPING</v>
          </cell>
          <cell r="E9522">
            <v>44469</v>
          </cell>
          <cell r="J9522">
            <v>63.9</v>
          </cell>
          <cell r="K9522">
            <v>28.78</v>
          </cell>
          <cell r="M9522">
            <v>159.9</v>
          </cell>
        </row>
        <row r="9523">
          <cell r="D9523" t="str">
            <v>NORTH SHOPPING</v>
          </cell>
          <cell r="E9523">
            <v>44469</v>
          </cell>
          <cell r="J9523">
            <v>53.9</v>
          </cell>
          <cell r="K9523">
            <v>23.38</v>
          </cell>
          <cell r="M9523">
            <v>129.9</v>
          </cell>
        </row>
        <row r="9524">
          <cell r="D9524" t="str">
            <v>NORTH SHOPPING</v>
          </cell>
          <cell r="E9524">
            <v>44469</v>
          </cell>
          <cell r="J9524">
            <v>56.9</v>
          </cell>
          <cell r="K9524">
            <v>26.98</v>
          </cell>
          <cell r="M9524">
            <v>149.9</v>
          </cell>
        </row>
        <row r="9525">
          <cell r="D9525" t="str">
            <v>NORTH SHOPPING</v>
          </cell>
          <cell r="E9525">
            <v>44469</v>
          </cell>
          <cell r="J9525">
            <v>59.9</v>
          </cell>
          <cell r="K9525">
            <v>25.18</v>
          </cell>
          <cell r="M9525">
            <v>139.9</v>
          </cell>
        </row>
        <row r="9526">
          <cell r="D9526" t="str">
            <v>NORTH SHOPPING</v>
          </cell>
          <cell r="E9526">
            <v>44469</v>
          </cell>
          <cell r="J9526">
            <v>57.47</v>
          </cell>
          <cell r="K9526">
            <v>26.98</v>
          </cell>
          <cell r="M9526">
            <v>149.9</v>
          </cell>
        </row>
        <row r="9527">
          <cell r="D9527" t="str">
            <v>NORTH SHOPPING</v>
          </cell>
          <cell r="E9527">
            <v>44469</v>
          </cell>
          <cell r="J9527">
            <v>105.8</v>
          </cell>
          <cell r="K9527">
            <v>32.36</v>
          </cell>
          <cell r="M9527">
            <v>179.8</v>
          </cell>
        </row>
        <row r="9528">
          <cell r="D9528" t="str">
            <v>NORTH SHOPPING</v>
          </cell>
          <cell r="E9528">
            <v>44469</v>
          </cell>
          <cell r="J9528">
            <v>115.8</v>
          </cell>
          <cell r="K9528">
            <v>48.54</v>
          </cell>
          <cell r="M9528">
            <v>124.8</v>
          </cell>
        </row>
        <row r="9529">
          <cell r="D9529" t="str">
            <v>NORTH SHOPPING</v>
          </cell>
          <cell r="E9529">
            <v>44469</v>
          </cell>
          <cell r="J9529">
            <v>114</v>
          </cell>
          <cell r="K9529">
            <v>32.36</v>
          </cell>
          <cell r="M9529">
            <v>179.8</v>
          </cell>
        </row>
        <row r="9530">
          <cell r="D9530" t="str">
            <v>NORTH SHOPPING</v>
          </cell>
          <cell r="E9530">
            <v>44469</v>
          </cell>
          <cell r="J9530">
            <v>164.7</v>
          </cell>
          <cell r="K9530">
            <v>48.54</v>
          </cell>
          <cell r="M9530">
            <v>269.70000000000005</v>
          </cell>
        </row>
        <row r="9531">
          <cell r="D9531" t="str">
            <v>NORTH SHOPPING</v>
          </cell>
          <cell r="E9531">
            <v>44469</v>
          </cell>
          <cell r="J9531">
            <v>149.69999999999999</v>
          </cell>
          <cell r="K9531">
            <v>48.54</v>
          </cell>
          <cell r="M9531">
            <v>269.70000000000005</v>
          </cell>
        </row>
        <row r="9532">
          <cell r="D9532" t="str">
            <v>NORTH SHOPPING</v>
          </cell>
          <cell r="E9532">
            <v>44469</v>
          </cell>
          <cell r="J9532">
            <v>180</v>
          </cell>
          <cell r="K9532">
            <v>80.900000000000006</v>
          </cell>
          <cell r="M9532">
            <v>339.6</v>
          </cell>
        </row>
        <row r="9533">
          <cell r="D9533" t="str">
            <v>NORTH SHOPPING</v>
          </cell>
          <cell r="E9533">
            <v>44469</v>
          </cell>
          <cell r="J9533">
            <v>264.7</v>
          </cell>
          <cell r="K9533">
            <v>80.91</v>
          </cell>
          <cell r="M9533">
            <v>449.5</v>
          </cell>
        </row>
        <row r="9534">
          <cell r="D9534" t="str">
            <v>NORTH SHOPPING</v>
          </cell>
          <cell r="E9534">
            <v>44469</v>
          </cell>
          <cell r="J9534">
            <v>56.9</v>
          </cell>
          <cell r="K9534">
            <v>16.18</v>
          </cell>
          <cell r="M9534">
            <v>89.9</v>
          </cell>
        </row>
        <row r="9535">
          <cell r="D9535" t="str">
            <v>NORTH SHOPPING</v>
          </cell>
          <cell r="E9535">
            <v>44469</v>
          </cell>
          <cell r="J9535">
            <v>55.9</v>
          </cell>
          <cell r="K9535">
            <v>15.29</v>
          </cell>
          <cell r="M9535">
            <v>84.95</v>
          </cell>
        </row>
        <row r="9536">
          <cell r="D9536" t="str">
            <v>NORTH SHOPPING</v>
          </cell>
          <cell r="E9536">
            <v>44469</v>
          </cell>
          <cell r="J9536">
            <v>103.92</v>
          </cell>
          <cell r="K9536">
            <v>43.96</v>
          </cell>
          <cell r="M9536">
            <v>244.22</v>
          </cell>
        </row>
        <row r="9537">
          <cell r="D9537" t="str">
            <v>NORTH SHOPPING</v>
          </cell>
          <cell r="E9537">
            <v>44469</v>
          </cell>
          <cell r="J9537">
            <v>336</v>
          </cell>
          <cell r="K9537">
            <v>161.94990000000001</v>
          </cell>
          <cell r="M9537">
            <v>899.69999999999993</v>
          </cell>
        </row>
        <row r="9538">
          <cell r="D9538" t="str">
            <v>NORTH SHOPPING</v>
          </cell>
          <cell r="E9538">
            <v>44469</v>
          </cell>
          <cell r="J9538">
            <v>-46.9</v>
          </cell>
          <cell r="K9538">
            <v>0</v>
          </cell>
          <cell r="M9538">
            <v>-99.9</v>
          </cell>
        </row>
        <row r="9539">
          <cell r="D9539" t="str">
            <v>NORTH SHOPPING</v>
          </cell>
          <cell r="E9539">
            <v>44469</v>
          </cell>
          <cell r="J9539">
            <v>0</v>
          </cell>
          <cell r="K9539">
            <v>0</v>
          </cell>
          <cell r="M9539">
            <v>0</v>
          </cell>
        </row>
        <row r="9540">
          <cell r="D9540" t="str">
            <v>NORTH SHOPPING</v>
          </cell>
          <cell r="E9540">
            <v>44469</v>
          </cell>
          <cell r="J9540">
            <v>34.950000000000003</v>
          </cell>
          <cell r="K9540">
            <v>12.59</v>
          </cell>
          <cell r="M9540">
            <v>69.95</v>
          </cell>
        </row>
        <row r="9541">
          <cell r="D9541" t="str">
            <v>NORTH SHOPPING</v>
          </cell>
          <cell r="E9541">
            <v>44469</v>
          </cell>
          <cell r="J9541">
            <v>104.85000000000001</v>
          </cell>
          <cell r="K9541">
            <v>37.2699</v>
          </cell>
          <cell r="M9541">
            <v>206.94</v>
          </cell>
        </row>
        <row r="9542">
          <cell r="D9542" t="str">
            <v>NORTH SHOPPING</v>
          </cell>
          <cell r="E9542">
            <v>44469</v>
          </cell>
          <cell r="J9542">
            <v>61.9</v>
          </cell>
          <cell r="K9542">
            <v>25.18</v>
          </cell>
          <cell r="M9542">
            <v>139.9</v>
          </cell>
        </row>
        <row r="9543">
          <cell r="D9543" t="str">
            <v>NORTH SHOPPING</v>
          </cell>
          <cell r="E9543">
            <v>44469</v>
          </cell>
          <cell r="J9543">
            <v>44.9</v>
          </cell>
          <cell r="K9543">
            <v>21.58</v>
          </cell>
          <cell r="M9543">
            <v>119.9</v>
          </cell>
        </row>
        <row r="9544">
          <cell r="D9544" t="str">
            <v>NORTH SHOPPING</v>
          </cell>
          <cell r="E9544">
            <v>44469</v>
          </cell>
          <cell r="J9544">
            <v>18.489999999999998</v>
          </cell>
          <cell r="K9544">
            <v>8.98</v>
          </cell>
          <cell r="M9544">
            <v>49.9</v>
          </cell>
        </row>
        <row r="9545">
          <cell r="D9545" t="str">
            <v>NORTH SHOPPING</v>
          </cell>
          <cell r="E9545">
            <v>44469</v>
          </cell>
          <cell r="J9545">
            <v>12.74</v>
          </cell>
          <cell r="K9545">
            <v>5.78</v>
          </cell>
          <cell r="M9545">
            <v>31.85</v>
          </cell>
        </row>
        <row r="9546">
          <cell r="D9546" t="str">
            <v>NORTH SHOPPING</v>
          </cell>
          <cell r="E9546">
            <v>44469</v>
          </cell>
          <cell r="J9546">
            <v>36</v>
          </cell>
          <cell r="K9546">
            <v>13.03</v>
          </cell>
          <cell r="M9546">
            <v>71.77</v>
          </cell>
        </row>
        <row r="9547">
          <cell r="D9547" t="str">
            <v>NORTH SHOPPING</v>
          </cell>
          <cell r="E9547">
            <v>44469</v>
          </cell>
          <cell r="J9547">
            <v>62.9</v>
          </cell>
          <cell r="K9547">
            <v>22.66</v>
          </cell>
          <cell r="M9547">
            <v>125.91</v>
          </cell>
        </row>
        <row r="9548">
          <cell r="D9548" t="str">
            <v>NORTH SHOPPING</v>
          </cell>
          <cell r="E9548">
            <v>44469</v>
          </cell>
          <cell r="J9548">
            <v>184.53</v>
          </cell>
          <cell r="K9548">
            <v>75.539999999999992</v>
          </cell>
          <cell r="M9548">
            <v>419.70000000000005</v>
          </cell>
        </row>
        <row r="9549">
          <cell r="D9549" t="str">
            <v>NORTH SHOPPING</v>
          </cell>
          <cell r="E9549">
            <v>44469</v>
          </cell>
          <cell r="J9549">
            <v>54.9</v>
          </cell>
          <cell r="K9549">
            <v>16.18</v>
          </cell>
          <cell r="M9549">
            <v>89.9</v>
          </cell>
        </row>
        <row r="9550">
          <cell r="D9550" t="str">
            <v>NORTH SHOPPING</v>
          </cell>
          <cell r="E9550">
            <v>44469</v>
          </cell>
          <cell r="J9550">
            <v>23.38</v>
          </cell>
          <cell r="K9550">
            <v>9.49</v>
          </cell>
          <cell r="M9550">
            <v>52.71</v>
          </cell>
        </row>
        <row r="9551">
          <cell r="D9551" t="str">
            <v>NORTH SHOPPING</v>
          </cell>
          <cell r="E9551">
            <v>44469</v>
          </cell>
          <cell r="J9551">
            <v>26</v>
          </cell>
          <cell r="K9551">
            <v>10.78</v>
          </cell>
          <cell r="M9551">
            <v>59.9</v>
          </cell>
        </row>
        <row r="9552">
          <cell r="D9552" t="str">
            <v>NORTH SHOPPING</v>
          </cell>
          <cell r="E9552">
            <v>44469</v>
          </cell>
          <cell r="J9552">
            <v>50</v>
          </cell>
          <cell r="K9552">
            <v>18.98</v>
          </cell>
          <cell r="M9552">
            <v>105.42</v>
          </cell>
        </row>
        <row r="9553">
          <cell r="D9553" t="str">
            <v>NORTH SHOPPING</v>
          </cell>
          <cell r="E9553">
            <v>44469</v>
          </cell>
          <cell r="J9553">
            <v>30</v>
          </cell>
          <cell r="K9553">
            <v>13.64</v>
          </cell>
          <cell r="M9553">
            <v>75.819999999999993</v>
          </cell>
        </row>
        <row r="9554">
          <cell r="D9554" t="str">
            <v>NORTH SHOPPING</v>
          </cell>
          <cell r="E9554">
            <v>44469</v>
          </cell>
          <cell r="J9554">
            <v>32</v>
          </cell>
          <cell r="K9554">
            <v>14.36</v>
          </cell>
          <cell r="M9554">
            <v>79.8</v>
          </cell>
        </row>
        <row r="9555">
          <cell r="D9555" t="str">
            <v>NORTH SHOPPING</v>
          </cell>
          <cell r="E9555">
            <v>44469</v>
          </cell>
          <cell r="J9555">
            <v>55.1</v>
          </cell>
          <cell r="K9555">
            <v>26.98</v>
          </cell>
          <cell r="M9555">
            <v>149.9</v>
          </cell>
        </row>
        <row r="9556">
          <cell r="D9556" t="str">
            <v>NORTH SHOPPING</v>
          </cell>
          <cell r="E9556">
            <v>44469</v>
          </cell>
          <cell r="J9556">
            <v>35.9</v>
          </cell>
          <cell r="K9556">
            <v>13.69</v>
          </cell>
          <cell r="M9556">
            <v>73.540000000000006</v>
          </cell>
        </row>
        <row r="9557">
          <cell r="D9557" t="str">
            <v>NORTH SHOPPING</v>
          </cell>
          <cell r="E9557">
            <v>44469</v>
          </cell>
          <cell r="J9557">
            <v>35.9</v>
          </cell>
          <cell r="K9557">
            <v>16.18</v>
          </cell>
          <cell r="M9557">
            <v>89.9</v>
          </cell>
        </row>
        <row r="9558">
          <cell r="D9558" t="str">
            <v>NORTH SHOPPING</v>
          </cell>
          <cell r="E9558">
            <v>44469</v>
          </cell>
          <cell r="J9558">
            <v>15.9</v>
          </cell>
          <cell r="K9558">
            <v>6.89</v>
          </cell>
          <cell r="M9558">
            <v>38.24</v>
          </cell>
        </row>
        <row r="9559">
          <cell r="D9559" t="str">
            <v>NORTH SHOPPING</v>
          </cell>
          <cell r="E9559">
            <v>44469</v>
          </cell>
          <cell r="J9559">
            <v>22</v>
          </cell>
          <cell r="K9559">
            <v>10.78</v>
          </cell>
          <cell r="M9559">
            <v>59.9</v>
          </cell>
        </row>
        <row r="9560">
          <cell r="D9560" t="str">
            <v>NORTH SHOPPING</v>
          </cell>
          <cell r="E9560">
            <v>44469</v>
          </cell>
          <cell r="J9560">
            <v>33.9</v>
          </cell>
          <cell r="K9560">
            <v>12.58</v>
          </cell>
          <cell r="M9560">
            <v>69.900000000000006</v>
          </cell>
        </row>
        <row r="9561">
          <cell r="D9561" t="str">
            <v>NORTH SHOPPING</v>
          </cell>
          <cell r="E9561">
            <v>44469</v>
          </cell>
          <cell r="J9561">
            <v>49.9</v>
          </cell>
          <cell r="K9561">
            <v>16.18</v>
          </cell>
          <cell r="M9561">
            <v>89.9</v>
          </cell>
        </row>
        <row r="9562">
          <cell r="D9562" t="str">
            <v>NORTH SHOPPING</v>
          </cell>
          <cell r="E9562">
            <v>44469</v>
          </cell>
          <cell r="J9562">
            <v>44.9</v>
          </cell>
          <cell r="K9562">
            <v>17.98</v>
          </cell>
          <cell r="M9562">
            <v>99.9</v>
          </cell>
        </row>
        <row r="9563">
          <cell r="D9563" t="str">
            <v>NORTH SHOPPING</v>
          </cell>
          <cell r="E9563">
            <v>44469</v>
          </cell>
          <cell r="J9563">
            <v>35</v>
          </cell>
          <cell r="K9563">
            <v>16.18</v>
          </cell>
          <cell r="M9563">
            <v>89.9</v>
          </cell>
        </row>
        <row r="9564">
          <cell r="D9564" t="str">
            <v>NORTH SHOPPING</v>
          </cell>
          <cell r="E9564">
            <v>44469</v>
          </cell>
          <cell r="J9564">
            <v>59.8</v>
          </cell>
          <cell r="K9564">
            <v>22.29</v>
          </cell>
          <cell r="M9564">
            <v>119.14</v>
          </cell>
        </row>
        <row r="9565">
          <cell r="D9565" t="str">
            <v>NORTH SHOPPING</v>
          </cell>
          <cell r="E9565">
            <v>44469</v>
          </cell>
          <cell r="J9565">
            <v>199.5</v>
          </cell>
          <cell r="K9565">
            <v>80.900000000000006</v>
          </cell>
          <cell r="M9565">
            <v>449.5</v>
          </cell>
        </row>
        <row r="9566">
          <cell r="D9566" t="str">
            <v>NORTH SHOPPING</v>
          </cell>
          <cell r="E9566">
            <v>44469</v>
          </cell>
          <cell r="J9566">
            <v>27.9</v>
          </cell>
          <cell r="K9566">
            <v>14.38</v>
          </cell>
          <cell r="M9566">
            <v>79.900000000000006</v>
          </cell>
        </row>
        <row r="9567">
          <cell r="D9567" t="str">
            <v>NORTH SHOPPING</v>
          </cell>
          <cell r="E9567">
            <v>44469</v>
          </cell>
          <cell r="J9567">
            <v>13.2</v>
          </cell>
          <cell r="K9567">
            <v>7.18</v>
          </cell>
          <cell r="M9567">
            <v>39.9</v>
          </cell>
        </row>
        <row r="9568">
          <cell r="D9568" t="str">
            <v>NORTH SHOPPING</v>
          </cell>
          <cell r="E9568">
            <v>44469</v>
          </cell>
          <cell r="J9568">
            <v>44.9</v>
          </cell>
          <cell r="K9568">
            <v>17.98</v>
          </cell>
          <cell r="M9568">
            <v>99.9</v>
          </cell>
        </row>
        <row r="9569">
          <cell r="D9569" t="str">
            <v>NORTH SHOPPING</v>
          </cell>
          <cell r="E9569">
            <v>44469</v>
          </cell>
          <cell r="J9569">
            <v>16.829999999999998</v>
          </cell>
          <cell r="K9569">
            <v>7.72</v>
          </cell>
          <cell r="M9569">
            <v>42.9</v>
          </cell>
        </row>
        <row r="9570">
          <cell r="D9570" t="str">
            <v>NORTH SHOPPING</v>
          </cell>
          <cell r="E9570">
            <v>44469</v>
          </cell>
          <cell r="J9570">
            <v>26.23</v>
          </cell>
          <cell r="K9570">
            <v>9.5500000000000007</v>
          </cell>
          <cell r="M9570">
            <v>52.61</v>
          </cell>
        </row>
        <row r="9571">
          <cell r="D9571" t="str">
            <v>NORTH SHOPPING</v>
          </cell>
          <cell r="E9571">
            <v>44469</v>
          </cell>
          <cell r="J9571">
            <v>43.06</v>
          </cell>
          <cell r="K9571">
            <v>18.059999999999999</v>
          </cell>
          <cell r="M9571">
            <v>100.14</v>
          </cell>
        </row>
        <row r="9572">
          <cell r="D9572" t="str">
            <v>NORTH SHOPPING</v>
          </cell>
          <cell r="E9572">
            <v>44469</v>
          </cell>
          <cell r="J9572">
            <v>43.06</v>
          </cell>
          <cell r="K9572">
            <v>17.68</v>
          </cell>
          <cell r="M9572">
            <v>95.14</v>
          </cell>
        </row>
        <row r="9573">
          <cell r="D9573" t="str">
            <v>NORTH SHOPPING</v>
          </cell>
          <cell r="E9573">
            <v>44469</v>
          </cell>
          <cell r="J9573">
            <v>26.97</v>
          </cell>
          <cell r="K9573">
            <v>12.36</v>
          </cell>
          <cell r="M9573">
            <v>68.699999999999989</v>
          </cell>
        </row>
        <row r="9574">
          <cell r="D9574" t="str">
            <v>NORTH SHOPPING</v>
          </cell>
          <cell r="E9574">
            <v>44469</v>
          </cell>
          <cell r="J9574">
            <v>52.8</v>
          </cell>
          <cell r="K9574">
            <v>25.2</v>
          </cell>
          <cell r="M9574">
            <v>140</v>
          </cell>
        </row>
        <row r="9575">
          <cell r="D9575" t="str">
            <v>NORTH SHOPPING</v>
          </cell>
          <cell r="E9575">
            <v>44469</v>
          </cell>
          <cell r="J9575">
            <v>15</v>
          </cell>
          <cell r="K9575">
            <v>6.46</v>
          </cell>
          <cell r="M9575">
            <v>35.909999999999997</v>
          </cell>
        </row>
        <row r="9576">
          <cell r="D9576" t="str">
            <v>NORTH SHOPPING</v>
          </cell>
          <cell r="E9576">
            <v>44469</v>
          </cell>
          <cell r="J9576">
            <v>15</v>
          </cell>
          <cell r="K9576">
            <v>7.18</v>
          </cell>
          <cell r="M9576">
            <v>39.9</v>
          </cell>
        </row>
        <row r="9577">
          <cell r="D9577" t="str">
            <v>NORTH SHOPPING</v>
          </cell>
          <cell r="E9577">
            <v>44469</v>
          </cell>
          <cell r="J9577">
            <v>47</v>
          </cell>
          <cell r="K9577">
            <v>20.27</v>
          </cell>
          <cell r="M9577">
            <v>112.6</v>
          </cell>
        </row>
        <row r="9578">
          <cell r="D9578" t="str">
            <v>NORTH SHOPPING</v>
          </cell>
          <cell r="E9578">
            <v>44469</v>
          </cell>
          <cell r="J9578">
            <v>23.76</v>
          </cell>
          <cell r="K9578">
            <v>7.18</v>
          </cell>
          <cell r="M9578">
            <v>39.9</v>
          </cell>
        </row>
        <row r="9579">
          <cell r="D9579" t="str">
            <v>NORTH SHOPPING</v>
          </cell>
          <cell r="E9579">
            <v>44469</v>
          </cell>
          <cell r="J9579">
            <v>7.9</v>
          </cell>
          <cell r="K9579">
            <v>3.58</v>
          </cell>
          <cell r="M9579">
            <v>19.899999999999999</v>
          </cell>
        </row>
        <row r="9580">
          <cell r="D9580" t="str">
            <v>NORTH SHOPPING</v>
          </cell>
          <cell r="E9580">
            <v>44469</v>
          </cell>
          <cell r="J9580">
            <v>14.99</v>
          </cell>
          <cell r="K9580">
            <v>6.45</v>
          </cell>
          <cell r="M9580">
            <v>35.72</v>
          </cell>
        </row>
        <row r="9581">
          <cell r="D9581" t="str">
            <v>NORTH SHOPPING</v>
          </cell>
          <cell r="E9581">
            <v>44469</v>
          </cell>
          <cell r="J9581">
            <v>9.9</v>
          </cell>
          <cell r="K9581">
            <v>3.58</v>
          </cell>
          <cell r="M9581">
            <v>19.899999999999999</v>
          </cell>
        </row>
        <row r="9582">
          <cell r="D9582" t="str">
            <v>NORTH SHOPPING</v>
          </cell>
          <cell r="E9582">
            <v>44469</v>
          </cell>
          <cell r="J9582">
            <v>22.38</v>
          </cell>
          <cell r="K9582">
            <v>8.49</v>
          </cell>
          <cell r="M9582">
            <v>47.03</v>
          </cell>
        </row>
        <row r="9583">
          <cell r="D9583" t="str">
            <v>NORTH SHOPPING</v>
          </cell>
          <cell r="E9583">
            <v>44469</v>
          </cell>
          <cell r="J9583">
            <v>5.3</v>
          </cell>
          <cell r="K9583">
            <v>2.7</v>
          </cell>
          <cell r="M9583">
            <v>15</v>
          </cell>
        </row>
        <row r="9584">
          <cell r="D9584" t="str">
            <v>NORTH SHOPPING</v>
          </cell>
          <cell r="E9584">
            <v>44469</v>
          </cell>
          <cell r="J9584">
            <v>8</v>
          </cell>
          <cell r="K9584">
            <v>3.58</v>
          </cell>
          <cell r="M9584">
            <v>19.899999999999999</v>
          </cell>
        </row>
        <row r="9585">
          <cell r="D9585" t="str">
            <v>NORTH SHOPPING</v>
          </cell>
          <cell r="E9585">
            <v>44469</v>
          </cell>
          <cell r="J9585">
            <v>7.5</v>
          </cell>
          <cell r="K9585">
            <v>3.58</v>
          </cell>
          <cell r="M9585">
            <v>19.899999999999999</v>
          </cell>
        </row>
        <row r="9586">
          <cell r="D9586" t="str">
            <v>NORTH SHOPPING</v>
          </cell>
          <cell r="E9586">
            <v>44469</v>
          </cell>
          <cell r="J9586">
            <v>7.5</v>
          </cell>
          <cell r="K9586">
            <v>3.58</v>
          </cell>
          <cell r="M9586">
            <v>19.899999999999999</v>
          </cell>
        </row>
        <row r="9587">
          <cell r="D9587" t="str">
            <v>NORTH SHOPPING</v>
          </cell>
          <cell r="E9587">
            <v>44469</v>
          </cell>
          <cell r="J9587">
            <v>7.5</v>
          </cell>
          <cell r="K9587">
            <v>3.58</v>
          </cell>
          <cell r="M9587">
            <v>19.899999999999999</v>
          </cell>
        </row>
        <row r="9588">
          <cell r="D9588" t="str">
            <v>NORTH SHOPPING</v>
          </cell>
          <cell r="E9588">
            <v>44469</v>
          </cell>
          <cell r="J9588">
            <v>13.79</v>
          </cell>
          <cell r="K9588">
            <v>6.28</v>
          </cell>
          <cell r="M9588">
            <v>34.9</v>
          </cell>
        </row>
        <row r="9589">
          <cell r="D9589" t="str">
            <v>NORTH SHOPPING</v>
          </cell>
          <cell r="E9589">
            <v>44469</v>
          </cell>
          <cell r="J9589">
            <v>25.2</v>
          </cell>
          <cell r="K9589">
            <v>10.25</v>
          </cell>
          <cell r="M9589">
            <v>56.64</v>
          </cell>
        </row>
        <row r="9590">
          <cell r="D9590" t="str">
            <v>NORTH SHOPPING</v>
          </cell>
          <cell r="E9590">
            <v>44469</v>
          </cell>
          <cell r="J9590">
            <v>27.58</v>
          </cell>
          <cell r="K9590">
            <v>14.36</v>
          </cell>
          <cell r="M9590">
            <v>79.8</v>
          </cell>
        </row>
        <row r="9591">
          <cell r="D9591" t="str">
            <v>NORTH SHOPPING</v>
          </cell>
          <cell r="E9591">
            <v>44469</v>
          </cell>
          <cell r="J9591">
            <v>28.5</v>
          </cell>
          <cell r="K9591">
            <v>9.3500999999999994</v>
          </cell>
          <cell r="M9591">
            <v>51.179999999999993</v>
          </cell>
        </row>
        <row r="9592">
          <cell r="D9592" t="str">
            <v>NORTH SHOPPING</v>
          </cell>
          <cell r="E9592">
            <v>44469</v>
          </cell>
          <cell r="J9592">
            <v>22.5</v>
          </cell>
          <cell r="K9592">
            <v>13.959899999999999</v>
          </cell>
          <cell r="M9592">
            <v>59.699999999999996</v>
          </cell>
        </row>
        <row r="9593">
          <cell r="D9593" t="str">
            <v>NORTH SHOPPING</v>
          </cell>
          <cell r="E9593">
            <v>44469</v>
          </cell>
          <cell r="J9593">
            <v>22.5</v>
          </cell>
          <cell r="K9593">
            <v>10.74</v>
          </cell>
          <cell r="M9593">
            <v>59.699999999999996</v>
          </cell>
        </row>
        <row r="9594">
          <cell r="D9594" t="str">
            <v>NORTH SHOPPING</v>
          </cell>
          <cell r="E9594">
            <v>44469</v>
          </cell>
          <cell r="J9594">
            <v>65.599999999999994</v>
          </cell>
          <cell r="K9594">
            <v>27.86</v>
          </cell>
          <cell r="M9594">
            <v>154.80000000000001</v>
          </cell>
        </row>
        <row r="9595">
          <cell r="D9595" t="str">
            <v>NORTH SHOPPING</v>
          </cell>
          <cell r="E9595">
            <v>44469</v>
          </cell>
          <cell r="J9595">
            <v>48</v>
          </cell>
          <cell r="K9595">
            <v>20.470200000000002</v>
          </cell>
          <cell r="M9595">
            <v>113.16</v>
          </cell>
        </row>
        <row r="9596">
          <cell r="D9596" t="str">
            <v>NORTH SHOPPING</v>
          </cell>
          <cell r="E9596">
            <v>44469</v>
          </cell>
          <cell r="J9596">
            <v>343</v>
          </cell>
          <cell r="K9596">
            <v>154.02170000000001</v>
          </cell>
          <cell r="M9596">
            <v>838.88</v>
          </cell>
        </row>
        <row r="9597">
          <cell r="D9597" t="str">
            <v>NORTH SHOPPING</v>
          </cell>
          <cell r="E9597">
            <v>44469</v>
          </cell>
          <cell r="J9597">
            <v>13.2</v>
          </cell>
          <cell r="K9597">
            <v>6.3</v>
          </cell>
          <cell r="M9597">
            <v>35</v>
          </cell>
        </row>
        <row r="9598">
          <cell r="D9598" t="str">
            <v>NORTH SHOPPING</v>
          </cell>
          <cell r="E9598">
            <v>44469</v>
          </cell>
          <cell r="J9598">
            <v>37.9</v>
          </cell>
          <cell r="K9598">
            <v>15.41</v>
          </cell>
          <cell r="M9598">
            <v>83.24</v>
          </cell>
        </row>
        <row r="9599">
          <cell r="D9599" t="str">
            <v>NORTH SHOPPING</v>
          </cell>
          <cell r="E9599">
            <v>44469</v>
          </cell>
          <cell r="J9599">
            <v>102.3</v>
          </cell>
          <cell r="K9599">
            <v>41.38</v>
          </cell>
          <cell r="M9599">
            <v>229.9</v>
          </cell>
        </row>
        <row r="9600">
          <cell r="D9600" t="str">
            <v>NORTH SHOPPING</v>
          </cell>
          <cell r="E9600">
            <v>44469</v>
          </cell>
          <cell r="J9600">
            <v>0</v>
          </cell>
          <cell r="K9600">
            <v>0</v>
          </cell>
          <cell r="M9600">
            <v>0</v>
          </cell>
        </row>
        <row r="9601">
          <cell r="D9601" t="str">
            <v>NORTH SHOPPING</v>
          </cell>
          <cell r="E9601">
            <v>44469</v>
          </cell>
          <cell r="J9601">
            <v>26.4</v>
          </cell>
          <cell r="K9601">
            <v>12.58</v>
          </cell>
          <cell r="M9601">
            <v>69.900000000000006</v>
          </cell>
        </row>
        <row r="9602">
          <cell r="D9602" t="str">
            <v>NORTH SHOPPING</v>
          </cell>
          <cell r="E9602">
            <v>44469</v>
          </cell>
          <cell r="J9602">
            <v>74.59</v>
          </cell>
          <cell r="K9602">
            <v>25.18</v>
          </cell>
          <cell r="M9602">
            <v>139.9</v>
          </cell>
        </row>
        <row r="9603">
          <cell r="D9603" t="str">
            <v>NORTH SHOPPING</v>
          </cell>
          <cell r="E9603">
            <v>44469</v>
          </cell>
          <cell r="J9603">
            <v>139.80000000000001</v>
          </cell>
          <cell r="K9603">
            <v>46.76</v>
          </cell>
          <cell r="M9603">
            <v>259.8</v>
          </cell>
        </row>
        <row r="9604">
          <cell r="D9604" t="str">
            <v>NORTH SHOPPING</v>
          </cell>
          <cell r="E9604">
            <v>44469</v>
          </cell>
          <cell r="J9604">
            <v>395</v>
          </cell>
          <cell r="K9604">
            <v>85.51</v>
          </cell>
          <cell r="M9604">
            <v>467.1</v>
          </cell>
        </row>
        <row r="9605">
          <cell r="D9605" t="str">
            <v>NORTH SHOPPING</v>
          </cell>
          <cell r="E9605">
            <v>44469</v>
          </cell>
          <cell r="J9605">
            <v>22.66</v>
          </cell>
          <cell r="K9605">
            <v>10.78</v>
          </cell>
          <cell r="M9605">
            <v>59.9</v>
          </cell>
        </row>
        <row r="9606">
          <cell r="D9606" t="str">
            <v>NORTH SHOPPING</v>
          </cell>
          <cell r="E9606">
            <v>44469</v>
          </cell>
          <cell r="J9606">
            <v>19.8</v>
          </cell>
          <cell r="K9606">
            <v>9.77</v>
          </cell>
          <cell r="M9606">
            <v>53.67</v>
          </cell>
        </row>
        <row r="9607">
          <cell r="D9607" t="str">
            <v>NORTH SHOPPING</v>
          </cell>
          <cell r="E9607">
            <v>44469</v>
          </cell>
          <cell r="J9607">
            <v>39.799999999999997</v>
          </cell>
          <cell r="K9607">
            <v>20.27</v>
          </cell>
          <cell r="M9607">
            <v>112.66</v>
          </cell>
        </row>
        <row r="9608">
          <cell r="D9608" t="str">
            <v>NORTH SHOPPING</v>
          </cell>
          <cell r="E9608">
            <v>44469</v>
          </cell>
          <cell r="J9608">
            <v>0</v>
          </cell>
          <cell r="K9608">
            <v>0</v>
          </cell>
          <cell r="M9608">
            <v>0</v>
          </cell>
        </row>
        <row r="9609">
          <cell r="D9609" t="str">
            <v>NORTH SHOPPING</v>
          </cell>
          <cell r="E9609">
            <v>44469</v>
          </cell>
          <cell r="J9609">
            <v>7.26</v>
          </cell>
          <cell r="K9609">
            <v>3.96</v>
          </cell>
          <cell r="M9609">
            <v>22</v>
          </cell>
        </row>
        <row r="9610">
          <cell r="D9610" t="str">
            <v>NORTH SHOPPING</v>
          </cell>
          <cell r="E9610">
            <v>44469</v>
          </cell>
          <cell r="J9610">
            <v>8.7200000000000006</v>
          </cell>
          <cell r="K9610">
            <v>3.22</v>
          </cell>
          <cell r="M9610">
            <v>17.91</v>
          </cell>
        </row>
        <row r="9611">
          <cell r="D9611" t="str">
            <v>NORTH SHOPPING</v>
          </cell>
          <cell r="E9611">
            <v>44469</v>
          </cell>
          <cell r="J9611">
            <v>16.899999999999999</v>
          </cell>
          <cell r="K9611">
            <v>5.92</v>
          </cell>
          <cell r="M9611">
            <v>32.9</v>
          </cell>
        </row>
        <row r="9612">
          <cell r="D9612" t="str">
            <v>NORTH SHOPPING</v>
          </cell>
          <cell r="E9612">
            <v>44469</v>
          </cell>
          <cell r="J9612">
            <v>28.6</v>
          </cell>
          <cell r="K9612">
            <v>10.55</v>
          </cell>
          <cell r="M9612">
            <v>58.54</v>
          </cell>
        </row>
        <row r="9613">
          <cell r="D9613" t="str">
            <v>NORTH SHOPPING</v>
          </cell>
          <cell r="E9613">
            <v>44469</v>
          </cell>
          <cell r="J9613">
            <v>28.6</v>
          </cell>
          <cell r="K9613">
            <v>10.76</v>
          </cell>
          <cell r="M9613">
            <v>59.8</v>
          </cell>
        </row>
        <row r="9614">
          <cell r="D9614" t="str">
            <v>NORTH SHOPPING</v>
          </cell>
          <cell r="E9614">
            <v>44469</v>
          </cell>
          <cell r="J9614">
            <v>21.78</v>
          </cell>
          <cell r="K9614">
            <v>9</v>
          </cell>
          <cell r="M9614">
            <v>50</v>
          </cell>
        </row>
        <row r="9615">
          <cell r="D9615" t="str">
            <v>NORTH SHOPPING</v>
          </cell>
          <cell r="E9615">
            <v>44469</v>
          </cell>
          <cell r="J9615">
            <v>14.54</v>
          </cell>
          <cell r="K9615">
            <v>9</v>
          </cell>
          <cell r="M9615">
            <v>50</v>
          </cell>
        </row>
        <row r="9616">
          <cell r="D9616" t="str">
            <v>NORTH SHOPPING</v>
          </cell>
          <cell r="E9616">
            <v>44469</v>
          </cell>
          <cell r="J9616">
            <v>27.72</v>
          </cell>
          <cell r="K9616">
            <v>14.38</v>
          </cell>
          <cell r="M9616">
            <v>79.900000000000006</v>
          </cell>
        </row>
        <row r="9617">
          <cell r="D9617" t="str">
            <v>NORTH SHOPPING</v>
          </cell>
          <cell r="E9617">
            <v>44469</v>
          </cell>
          <cell r="J9617">
            <v>27.72</v>
          </cell>
          <cell r="K9617">
            <v>9.49</v>
          </cell>
          <cell r="M9617">
            <v>52.71</v>
          </cell>
        </row>
        <row r="9618">
          <cell r="D9618" t="str">
            <v>NORTH SHOPPING</v>
          </cell>
          <cell r="E9618">
            <v>44469</v>
          </cell>
          <cell r="J9618">
            <v>27.85</v>
          </cell>
          <cell r="K9618">
            <v>10.78</v>
          </cell>
          <cell r="M9618">
            <v>59.9</v>
          </cell>
        </row>
        <row r="9619">
          <cell r="D9619" t="str">
            <v>NORTH SHOPPING</v>
          </cell>
          <cell r="E9619">
            <v>44469</v>
          </cell>
          <cell r="J9619">
            <v>38.909999999999997</v>
          </cell>
          <cell r="K9619">
            <v>12.66</v>
          </cell>
          <cell r="M9619">
            <v>70.31</v>
          </cell>
        </row>
        <row r="9620">
          <cell r="D9620" t="str">
            <v>NORTH SHOPPING</v>
          </cell>
          <cell r="E9620">
            <v>44469</v>
          </cell>
          <cell r="J9620">
            <v>94.42</v>
          </cell>
          <cell r="K9620">
            <v>33.799999999999997</v>
          </cell>
          <cell r="M9620">
            <v>187.82</v>
          </cell>
        </row>
        <row r="9621">
          <cell r="D9621" t="str">
            <v>NORTH SHOPPING</v>
          </cell>
          <cell r="E9621">
            <v>44469</v>
          </cell>
          <cell r="J9621">
            <v>4.5</v>
          </cell>
          <cell r="K9621">
            <v>2.7</v>
          </cell>
          <cell r="M9621">
            <v>15</v>
          </cell>
        </row>
        <row r="9622">
          <cell r="D9622" t="str">
            <v>NORTH SHOPPING</v>
          </cell>
          <cell r="E9622">
            <v>44469</v>
          </cell>
          <cell r="J9622">
            <v>5</v>
          </cell>
          <cell r="K9622">
            <v>2.7</v>
          </cell>
          <cell r="M9622">
            <v>15</v>
          </cell>
        </row>
        <row r="9623">
          <cell r="D9623" t="str">
            <v>NORTH SHOPPING</v>
          </cell>
          <cell r="E9623">
            <v>44469</v>
          </cell>
          <cell r="J9623">
            <v>14.399999999999999</v>
          </cell>
          <cell r="K9623">
            <v>7.2900000000000009</v>
          </cell>
          <cell r="M9623">
            <v>40.5</v>
          </cell>
        </row>
        <row r="9624">
          <cell r="D9624" t="str">
            <v>NORTH SHOPPING</v>
          </cell>
          <cell r="E9624">
            <v>44469</v>
          </cell>
          <cell r="J9624">
            <v>14.399999999999999</v>
          </cell>
          <cell r="K9624">
            <v>7.83</v>
          </cell>
          <cell r="M9624">
            <v>43.5</v>
          </cell>
        </row>
        <row r="9625">
          <cell r="D9625" t="str">
            <v>NORTH SHOPPING</v>
          </cell>
          <cell r="E9625">
            <v>44469</v>
          </cell>
          <cell r="J9625">
            <v>14.399999999999999</v>
          </cell>
          <cell r="K9625">
            <v>7.7799000000000005</v>
          </cell>
          <cell r="M9625">
            <v>43.2</v>
          </cell>
        </row>
        <row r="9626">
          <cell r="D9626" t="str">
            <v>NORTH SHOPPING</v>
          </cell>
          <cell r="E9626">
            <v>44469</v>
          </cell>
          <cell r="J9626">
            <v>19.2</v>
          </cell>
          <cell r="K9626">
            <v>10.4</v>
          </cell>
          <cell r="M9626">
            <v>57.76</v>
          </cell>
        </row>
        <row r="9627">
          <cell r="D9627" t="str">
            <v>NORTH SHOPPING</v>
          </cell>
          <cell r="E9627">
            <v>44469</v>
          </cell>
          <cell r="J9627">
            <v>22.5</v>
          </cell>
          <cell r="K9627">
            <v>12.649999999999999</v>
          </cell>
          <cell r="M9627">
            <v>69.5</v>
          </cell>
        </row>
        <row r="9628">
          <cell r="D9628" t="str">
            <v>NORTH SHOPPING</v>
          </cell>
          <cell r="E9628">
            <v>44469</v>
          </cell>
          <cell r="J9628">
            <v>35</v>
          </cell>
          <cell r="K9628">
            <v>17.079999999999998</v>
          </cell>
          <cell r="M9628">
            <v>94.08</v>
          </cell>
        </row>
        <row r="9629">
          <cell r="D9629" t="str">
            <v>NORTH SHOPPING</v>
          </cell>
          <cell r="E9629">
            <v>44469</v>
          </cell>
          <cell r="J9629">
            <v>31.2</v>
          </cell>
          <cell r="K9629">
            <v>14.7</v>
          </cell>
          <cell r="M9629">
            <v>77.760000000000005</v>
          </cell>
        </row>
        <row r="9630">
          <cell r="D9630" t="str">
            <v>NORTH SHOPPING</v>
          </cell>
          <cell r="E9630">
            <v>44469</v>
          </cell>
          <cell r="J9630">
            <v>12.99</v>
          </cell>
          <cell r="K9630">
            <v>7.18</v>
          </cell>
          <cell r="M9630">
            <v>39.9</v>
          </cell>
        </row>
        <row r="9631">
          <cell r="D9631" t="str">
            <v>NORTH SHOPPING</v>
          </cell>
          <cell r="E9631">
            <v>44469</v>
          </cell>
          <cell r="J9631">
            <v>31</v>
          </cell>
          <cell r="K9631">
            <v>12.58</v>
          </cell>
          <cell r="M9631">
            <v>69.900000000000006</v>
          </cell>
        </row>
        <row r="9632">
          <cell r="D9632" t="str">
            <v>NORTH SHOPPING</v>
          </cell>
          <cell r="E9632">
            <v>44469</v>
          </cell>
          <cell r="J9632">
            <v>89.7</v>
          </cell>
          <cell r="K9632">
            <v>30.42</v>
          </cell>
          <cell r="M9632">
            <v>169</v>
          </cell>
        </row>
        <row r="9633">
          <cell r="D9633" t="str">
            <v>NORTH SHOPPING</v>
          </cell>
          <cell r="E9633">
            <v>44469</v>
          </cell>
          <cell r="J9633">
            <v>68.900000000000006</v>
          </cell>
          <cell r="K9633">
            <v>30.58</v>
          </cell>
          <cell r="M9633">
            <v>169.9</v>
          </cell>
        </row>
        <row r="9634">
          <cell r="D9634" t="str">
            <v>NORTH SHOPPING</v>
          </cell>
          <cell r="E9634">
            <v>44469</v>
          </cell>
          <cell r="J9634">
            <v>68.900000000000006</v>
          </cell>
          <cell r="K9634">
            <v>30.58</v>
          </cell>
          <cell r="M9634">
            <v>169.9</v>
          </cell>
        </row>
        <row r="9635">
          <cell r="D9635" t="str">
            <v>NORTH SHOPPING</v>
          </cell>
          <cell r="E9635">
            <v>44469</v>
          </cell>
          <cell r="J9635">
            <v>143.80000000000001</v>
          </cell>
          <cell r="K9635">
            <v>64.760000000000005</v>
          </cell>
          <cell r="M9635">
            <v>359.8</v>
          </cell>
        </row>
        <row r="9636">
          <cell r="D9636" t="str">
            <v>NORTH SHOPPING</v>
          </cell>
          <cell r="E9636">
            <v>44469</v>
          </cell>
          <cell r="J9636">
            <v>137.80000000000001</v>
          </cell>
          <cell r="K9636">
            <v>58.1</v>
          </cell>
          <cell r="M9636">
            <v>322.82</v>
          </cell>
        </row>
        <row r="9637">
          <cell r="D9637" t="str">
            <v>NORTH SHOPPING</v>
          </cell>
          <cell r="E9637">
            <v>44469</v>
          </cell>
          <cell r="J9637">
            <v>215.70000000000002</v>
          </cell>
          <cell r="K9637">
            <v>123.0399</v>
          </cell>
          <cell r="M9637">
            <v>502.26</v>
          </cell>
        </row>
        <row r="9638">
          <cell r="D9638" t="str">
            <v>NORTH SHOPPING</v>
          </cell>
          <cell r="E9638">
            <v>44469</v>
          </cell>
          <cell r="J9638">
            <v>359.5</v>
          </cell>
          <cell r="K9638">
            <v>183.81</v>
          </cell>
          <cell r="M9638">
            <v>839.95</v>
          </cell>
        </row>
        <row r="9639">
          <cell r="D9639" t="str">
            <v>NORTH SHOPPING</v>
          </cell>
          <cell r="E9639">
            <v>44469</v>
          </cell>
          <cell r="J9639">
            <v>31.9</v>
          </cell>
          <cell r="K9639">
            <v>13.01</v>
          </cell>
          <cell r="M9639">
            <v>71.48</v>
          </cell>
        </row>
        <row r="9640">
          <cell r="D9640" t="str">
            <v>NORTH SHOPPING</v>
          </cell>
          <cell r="E9640">
            <v>44469</v>
          </cell>
          <cell r="J9640">
            <v>13.9</v>
          </cell>
          <cell r="K9640">
            <v>5.46</v>
          </cell>
          <cell r="M9640">
            <v>27.27</v>
          </cell>
        </row>
        <row r="9641">
          <cell r="D9641" t="str">
            <v>NORTH SHOPPING</v>
          </cell>
          <cell r="E9641">
            <v>44469</v>
          </cell>
          <cell r="J9641">
            <v>10</v>
          </cell>
          <cell r="K9641">
            <v>4.5</v>
          </cell>
          <cell r="M9641">
            <v>25</v>
          </cell>
        </row>
        <row r="9642">
          <cell r="D9642" t="str">
            <v>NORTH SHOPPING</v>
          </cell>
          <cell r="E9642">
            <v>44469</v>
          </cell>
          <cell r="J9642">
            <v>12</v>
          </cell>
          <cell r="K9642">
            <v>5.09</v>
          </cell>
          <cell r="M9642">
            <v>28.19</v>
          </cell>
        </row>
        <row r="9643">
          <cell r="D9643" t="str">
            <v>NORTH SHOPPING</v>
          </cell>
          <cell r="E9643">
            <v>44469</v>
          </cell>
          <cell r="J9643">
            <v>12</v>
          </cell>
          <cell r="K9643">
            <v>4.74</v>
          </cell>
          <cell r="M9643">
            <v>26.31</v>
          </cell>
        </row>
        <row r="9644">
          <cell r="D9644" t="str">
            <v>NORTH SHOPPING</v>
          </cell>
          <cell r="E9644">
            <v>44469</v>
          </cell>
          <cell r="J9644">
            <v>20</v>
          </cell>
          <cell r="K9644">
            <v>8.98</v>
          </cell>
          <cell r="M9644">
            <v>49.9</v>
          </cell>
        </row>
        <row r="9645">
          <cell r="D9645" t="str">
            <v>JÓQUEI</v>
          </cell>
          <cell r="E9645">
            <v>44469</v>
          </cell>
          <cell r="J9645">
            <v>0</v>
          </cell>
          <cell r="K9645">
            <v>0</v>
          </cell>
          <cell r="M9645">
            <v>0</v>
          </cell>
        </row>
        <row r="9646">
          <cell r="D9646" t="str">
            <v>JÓQUEI</v>
          </cell>
          <cell r="E9646">
            <v>44469</v>
          </cell>
          <cell r="J9646">
            <v>0</v>
          </cell>
          <cell r="K9646">
            <v>0</v>
          </cell>
          <cell r="M9646">
            <v>0</v>
          </cell>
        </row>
        <row r="9647">
          <cell r="D9647" t="str">
            <v>JÓQUEI</v>
          </cell>
          <cell r="E9647">
            <v>44469</v>
          </cell>
          <cell r="J9647">
            <v>54.9</v>
          </cell>
          <cell r="K9647">
            <v>28.78</v>
          </cell>
          <cell r="M9647">
            <v>159.9</v>
          </cell>
        </row>
        <row r="9648">
          <cell r="D9648" t="str">
            <v>JÓQUEI</v>
          </cell>
          <cell r="E9648">
            <v>44469</v>
          </cell>
          <cell r="J9648">
            <v>45</v>
          </cell>
          <cell r="K9648">
            <v>16.18</v>
          </cell>
          <cell r="M9648">
            <v>89.9</v>
          </cell>
        </row>
        <row r="9649">
          <cell r="D9649" t="str">
            <v>JÓQUEI</v>
          </cell>
          <cell r="E9649">
            <v>44469</v>
          </cell>
          <cell r="J9649">
            <v>52.9</v>
          </cell>
          <cell r="K9649">
            <v>26.98</v>
          </cell>
          <cell r="M9649">
            <v>149.9</v>
          </cell>
        </row>
        <row r="9650">
          <cell r="D9650" t="str">
            <v>JÓQUEI</v>
          </cell>
          <cell r="E9650">
            <v>44469</v>
          </cell>
          <cell r="J9650">
            <v>69</v>
          </cell>
          <cell r="K9650">
            <v>27.09</v>
          </cell>
          <cell r="M9650">
            <v>150.5</v>
          </cell>
        </row>
        <row r="9651">
          <cell r="D9651" t="str">
            <v>JÓQUEI</v>
          </cell>
          <cell r="E9651">
            <v>44469</v>
          </cell>
          <cell r="J9651">
            <v>53.9</v>
          </cell>
          <cell r="K9651">
            <v>25.18</v>
          </cell>
          <cell r="M9651">
            <v>139.9</v>
          </cell>
        </row>
        <row r="9652">
          <cell r="D9652" t="str">
            <v>JÓQUEI</v>
          </cell>
          <cell r="E9652">
            <v>44469</v>
          </cell>
          <cell r="J9652">
            <v>72.900000000000006</v>
          </cell>
          <cell r="K9652">
            <v>29.06</v>
          </cell>
          <cell r="M9652">
            <v>146.93</v>
          </cell>
        </row>
        <row r="9653">
          <cell r="D9653" t="str">
            <v>JÓQUEI</v>
          </cell>
          <cell r="E9653">
            <v>44469</v>
          </cell>
          <cell r="J9653">
            <v>72.900000000000006</v>
          </cell>
          <cell r="K9653">
            <v>20.95</v>
          </cell>
          <cell r="M9653">
            <v>115.74</v>
          </cell>
        </row>
        <row r="9654">
          <cell r="D9654" t="str">
            <v>JÓQUEI</v>
          </cell>
          <cell r="E9654">
            <v>44469</v>
          </cell>
          <cell r="J9654">
            <v>79</v>
          </cell>
          <cell r="K9654">
            <v>22.5</v>
          </cell>
          <cell r="M9654">
            <v>125</v>
          </cell>
        </row>
        <row r="9655">
          <cell r="D9655" t="str">
            <v>JÓQUEI</v>
          </cell>
          <cell r="E9655">
            <v>44469</v>
          </cell>
          <cell r="J9655">
            <v>59.9</v>
          </cell>
          <cell r="K9655">
            <v>32.380000000000003</v>
          </cell>
          <cell r="M9655">
            <v>189.9</v>
          </cell>
        </row>
        <row r="9656">
          <cell r="D9656" t="str">
            <v>JÓQUEI</v>
          </cell>
          <cell r="E9656">
            <v>44469</v>
          </cell>
          <cell r="J9656">
            <v>69</v>
          </cell>
          <cell r="K9656">
            <v>43.18</v>
          </cell>
          <cell r="M9656">
            <v>239.9</v>
          </cell>
        </row>
        <row r="9657">
          <cell r="D9657" t="str">
            <v>JÓQUEI</v>
          </cell>
          <cell r="E9657">
            <v>44469</v>
          </cell>
          <cell r="J9657">
            <v>66</v>
          </cell>
          <cell r="K9657">
            <v>22.5</v>
          </cell>
          <cell r="M9657">
            <v>125</v>
          </cell>
        </row>
        <row r="9658">
          <cell r="D9658" t="str">
            <v>JÓQUEI</v>
          </cell>
          <cell r="E9658">
            <v>44469</v>
          </cell>
          <cell r="J9658">
            <v>58.9</v>
          </cell>
          <cell r="K9658">
            <v>23.82</v>
          </cell>
          <cell r="M9658">
            <v>131.9</v>
          </cell>
        </row>
        <row r="9659">
          <cell r="D9659" t="str">
            <v>JÓQUEI</v>
          </cell>
          <cell r="E9659">
            <v>44469</v>
          </cell>
          <cell r="J9659">
            <v>49.9</v>
          </cell>
          <cell r="K9659">
            <v>25.18</v>
          </cell>
          <cell r="M9659">
            <v>139.9</v>
          </cell>
        </row>
        <row r="9660">
          <cell r="D9660" t="str">
            <v>JÓQUEI</v>
          </cell>
          <cell r="E9660">
            <v>44469</v>
          </cell>
          <cell r="J9660">
            <v>71.900000000000006</v>
          </cell>
          <cell r="K9660">
            <v>21.02</v>
          </cell>
          <cell r="M9660">
            <v>116.22</v>
          </cell>
        </row>
        <row r="9661">
          <cell r="D9661" t="str">
            <v>JÓQUEI</v>
          </cell>
          <cell r="E9661">
            <v>44469</v>
          </cell>
          <cell r="J9661">
            <v>69.900000000000006</v>
          </cell>
          <cell r="K9661">
            <v>44.88</v>
          </cell>
          <cell r="M9661">
            <v>107.71</v>
          </cell>
        </row>
        <row r="9662">
          <cell r="D9662" t="str">
            <v>JÓQUEI</v>
          </cell>
          <cell r="E9662">
            <v>44469</v>
          </cell>
          <cell r="J9662">
            <v>52.41</v>
          </cell>
          <cell r="K9662">
            <v>25.18</v>
          </cell>
          <cell r="M9662">
            <v>139.9</v>
          </cell>
        </row>
        <row r="9663">
          <cell r="D9663" t="str">
            <v>JÓQUEI</v>
          </cell>
          <cell r="E9663">
            <v>44469</v>
          </cell>
          <cell r="J9663">
            <v>65</v>
          </cell>
          <cell r="K9663">
            <v>46.78</v>
          </cell>
          <cell r="M9663">
            <v>259.89999999999998</v>
          </cell>
        </row>
        <row r="9664">
          <cell r="D9664" t="str">
            <v>JÓQUEI</v>
          </cell>
          <cell r="E9664">
            <v>44469</v>
          </cell>
          <cell r="J9664">
            <v>50</v>
          </cell>
          <cell r="K9664">
            <v>37</v>
          </cell>
          <cell r="M9664">
            <v>205.4</v>
          </cell>
        </row>
        <row r="9665">
          <cell r="D9665" t="str">
            <v>JÓQUEI</v>
          </cell>
          <cell r="E9665">
            <v>44469</v>
          </cell>
          <cell r="J9665">
            <v>50</v>
          </cell>
          <cell r="K9665">
            <v>9.83</v>
          </cell>
          <cell r="M9665">
            <v>50.3</v>
          </cell>
        </row>
        <row r="9666">
          <cell r="D9666" t="str">
            <v>JÓQUEI</v>
          </cell>
          <cell r="E9666">
            <v>44469</v>
          </cell>
          <cell r="J9666">
            <v>50</v>
          </cell>
          <cell r="K9666">
            <v>12.59</v>
          </cell>
          <cell r="M9666">
            <v>69.95</v>
          </cell>
        </row>
        <row r="9667">
          <cell r="D9667" t="str">
            <v>JÓQUEI</v>
          </cell>
          <cell r="E9667">
            <v>44469</v>
          </cell>
          <cell r="J9667">
            <v>55</v>
          </cell>
          <cell r="K9667">
            <v>25.18</v>
          </cell>
          <cell r="M9667">
            <v>139.9</v>
          </cell>
        </row>
        <row r="9668">
          <cell r="D9668" t="str">
            <v>JÓQUEI</v>
          </cell>
          <cell r="E9668">
            <v>44469</v>
          </cell>
          <cell r="J9668">
            <v>55</v>
          </cell>
          <cell r="K9668">
            <v>25.18</v>
          </cell>
          <cell r="M9668">
            <v>139.9</v>
          </cell>
        </row>
        <row r="9669">
          <cell r="D9669" t="str">
            <v>JÓQUEI</v>
          </cell>
          <cell r="E9669">
            <v>44469</v>
          </cell>
          <cell r="J9669">
            <v>54</v>
          </cell>
          <cell r="K9669">
            <v>25.18</v>
          </cell>
          <cell r="M9669">
            <v>139.9</v>
          </cell>
        </row>
        <row r="9670">
          <cell r="D9670" t="str">
            <v>JÓQUEI</v>
          </cell>
          <cell r="E9670">
            <v>44469</v>
          </cell>
          <cell r="J9670">
            <v>145.80000000000001</v>
          </cell>
          <cell r="K9670">
            <v>42.27</v>
          </cell>
          <cell r="M9670">
            <v>232.76</v>
          </cell>
        </row>
        <row r="9671">
          <cell r="D9671" t="str">
            <v>JÓQUEI</v>
          </cell>
          <cell r="E9671">
            <v>44469</v>
          </cell>
          <cell r="J9671">
            <v>179.8</v>
          </cell>
          <cell r="K9671">
            <v>93.56</v>
          </cell>
          <cell r="M9671">
            <v>519.79999999999995</v>
          </cell>
        </row>
        <row r="9672">
          <cell r="D9672" t="str">
            <v>JÓQUEI</v>
          </cell>
          <cell r="E9672">
            <v>44469</v>
          </cell>
          <cell r="J9672">
            <v>147.80000000000001</v>
          </cell>
          <cell r="K9672">
            <v>67.64</v>
          </cell>
          <cell r="M9672">
            <v>375.82</v>
          </cell>
        </row>
        <row r="9673">
          <cell r="D9673" t="str">
            <v>JÓQUEI</v>
          </cell>
          <cell r="E9673">
            <v>44469</v>
          </cell>
          <cell r="J9673">
            <v>149.80000000000001</v>
          </cell>
          <cell r="K9673">
            <v>128.19999999999999</v>
          </cell>
          <cell r="M9673">
            <v>462.32</v>
          </cell>
        </row>
        <row r="9674">
          <cell r="D9674" t="str">
            <v>JÓQUEI</v>
          </cell>
          <cell r="E9674">
            <v>44469</v>
          </cell>
          <cell r="J9674">
            <v>113.8</v>
          </cell>
          <cell r="K9674">
            <v>82.76</v>
          </cell>
          <cell r="M9674">
            <v>459.8</v>
          </cell>
        </row>
        <row r="9675">
          <cell r="D9675" t="str">
            <v>JÓQUEI</v>
          </cell>
          <cell r="E9675">
            <v>44469</v>
          </cell>
          <cell r="J9675">
            <v>129.80000000000001</v>
          </cell>
          <cell r="K9675">
            <v>79.16</v>
          </cell>
          <cell r="M9675">
            <v>439.8</v>
          </cell>
        </row>
        <row r="9676">
          <cell r="D9676" t="str">
            <v>JÓQUEI</v>
          </cell>
          <cell r="E9676">
            <v>44469</v>
          </cell>
          <cell r="J9676">
            <v>138</v>
          </cell>
          <cell r="K9676">
            <v>35.96</v>
          </cell>
          <cell r="M9676">
            <v>199.8</v>
          </cell>
        </row>
        <row r="9677">
          <cell r="D9677" t="str">
            <v>JÓQUEI</v>
          </cell>
          <cell r="E9677">
            <v>44469</v>
          </cell>
          <cell r="J9677">
            <v>120</v>
          </cell>
          <cell r="K9677">
            <v>89.96</v>
          </cell>
          <cell r="M9677">
            <v>499.8</v>
          </cell>
        </row>
        <row r="9678">
          <cell r="D9678" t="str">
            <v>JÓQUEI</v>
          </cell>
          <cell r="E9678">
            <v>44469</v>
          </cell>
          <cell r="J9678">
            <v>120</v>
          </cell>
          <cell r="K9678">
            <v>134.94</v>
          </cell>
          <cell r="M9678">
            <v>499.8</v>
          </cell>
        </row>
        <row r="9679">
          <cell r="D9679" t="str">
            <v>JÓQUEI</v>
          </cell>
          <cell r="E9679">
            <v>44469</v>
          </cell>
          <cell r="J9679">
            <v>120</v>
          </cell>
          <cell r="K9679">
            <v>126.11</v>
          </cell>
          <cell r="M9679">
            <v>450.12</v>
          </cell>
        </row>
        <row r="9680">
          <cell r="D9680" t="str">
            <v>JÓQUEI</v>
          </cell>
          <cell r="E9680">
            <v>44469</v>
          </cell>
          <cell r="J9680">
            <v>114.94</v>
          </cell>
          <cell r="K9680">
            <v>53.96</v>
          </cell>
          <cell r="M9680">
            <v>299.8</v>
          </cell>
        </row>
        <row r="9681">
          <cell r="D9681" t="str">
            <v>JÓQUEI</v>
          </cell>
          <cell r="E9681">
            <v>44469</v>
          </cell>
          <cell r="J9681">
            <v>100</v>
          </cell>
          <cell r="K9681">
            <v>73.709999999999994</v>
          </cell>
          <cell r="M9681">
            <v>409.32</v>
          </cell>
        </row>
        <row r="9682">
          <cell r="D9682" t="str">
            <v>JÓQUEI</v>
          </cell>
          <cell r="E9682">
            <v>44469</v>
          </cell>
          <cell r="J9682">
            <v>100</v>
          </cell>
          <cell r="K9682">
            <v>73.709999999999994</v>
          </cell>
          <cell r="M9682">
            <v>409.32</v>
          </cell>
        </row>
        <row r="9683">
          <cell r="D9683" t="str">
            <v>JÓQUEI</v>
          </cell>
          <cell r="E9683">
            <v>44469</v>
          </cell>
          <cell r="J9683">
            <v>115.12</v>
          </cell>
          <cell r="K9683">
            <v>50.36</v>
          </cell>
          <cell r="M9683">
            <v>279.8</v>
          </cell>
        </row>
        <row r="9684">
          <cell r="D9684" t="str">
            <v>JÓQUEI</v>
          </cell>
          <cell r="E9684">
            <v>44469</v>
          </cell>
          <cell r="J9684">
            <v>110</v>
          </cell>
          <cell r="K9684">
            <v>50.36</v>
          </cell>
          <cell r="M9684">
            <v>279.8</v>
          </cell>
        </row>
        <row r="9685">
          <cell r="D9685" t="str">
            <v>JÓQUEI</v>
          </cell>
          <cell r="E9685">
            <v>44469</v>
          </cell>
          <cell r="J9685">
            <v>260.70000000000005</v>
          </cell>
          <cell r="K9685">
            <v>65.9499</v>
          </cell>
          <cell r="M9685">
            <v>365.73</v>
          </cell>
        </row>
        <row r="9686">
          <cell r="D9686" t="str">
            <v>JÓQUEI</v>
          </cell>
          <cell r="E9686">
            <v>44469</v>
          </cell>
          <cell r="J9686">
            <v>239.70000000000002</v>
          </cell>
          <cell r="K9686">
            <v>130.44</v>
          </cell>
          <cell r="M9686">
            <v>724.71</v>
          </cell>
        </row>
        <row r="9687">
          <cell r="D9687" t="str">
            <v>JÓQUEI</v>
          </cell>
          <cell r="E9687">
            <v>44469</v>
          </cell>
          <cell r="J9687">
            <v>207</v>
          </cell>
          <cell r="K9687">
            <v>112.28009999999999</v>
          </cell>
          <cell r="M9687">
            <v>623.76</v>
          </cell>
        </row>
        <row r="9688">
          <cell r="D9688" t="str">
            <v>JÓQUEI</v>
          </cell>
          <cell r="E9688">
            <v>44469</v>
          </cell>
          <cell r="J9688">
            <v>207</v>
          </cell>
          <cell r="K9688">
            <v>75.549899999999994</v>
          </cell>
          <cell r="M9688">
            <v>419.70000000000005</v>
          </cell>
        </row>
        <row r="9689">
          <cell r="D9689" t="str">
            <v>JÓQUEI</v>
          </cell>
          <cell r="E9689">
            <v>44469</v>
          </cell>
          <cell r="J9689">
            <v>264</v>
          </cell>
          <cell r="K9689">
            <v>164.96</v>
          </cell>
          <cell r="M9689">
            <v>723.4</v>
          </cell>
        </row>
        <row r="9690">
          <cell r="D9690" t="str">
            <v>JÓQUEI</v>
          </cell>
          <cell r="E9690">
            <v>44469</v>
          </cell>
          <cell r="J9690">
            <v>299.60000000000002</v>
          </cell>
          <cell r="K9690">
            <v>161.46</v>
          </cell>
          <cell r="M9690">
            <v>896.88</v>
          </cell>
        </row>
        <row r="9691">
          <cell r="D9691" t="str">
            <v>JÓQUEI</v>
          </cell>
          <cell r="E9691">
            <v>44469</v>
          </cell>
          <cell r="J9691">
            <v>209.64</v>
          </cell>
          <cell r="K9691">
            <v>111.35</v>
          </cell>
          <cell r="M9691">
            <v>496.68</v>
          </cell>
        </row>
        <row r="9692">
          <cell r="D9692" t="str">
            <v>JÓQUEI</v>
          </cell>
          <cell r="E9692">
            <v>44469</v>
          </cell>
          <cell r="J9692">
            <v>345</v>
          </cell>
          <cell r="K9692">
            <v>206.76999999999998</v>
          </cell>
          <cell r="M9692">
            <v>1147.2</v>
          </cell>
        </row>
        <row r="9693">
          <cell r="D9693" t="str">
            <v>JÓQUEI</v>
          </cell>
          <cell r="E9693">
            <v>44469</v>
          </cell>
          <cell r="J9693">
            <v>374.5</v>
          </cell>
          <cell r="K9693">
            <v>224.89999999999998</v>
          </cell>
          <cell r="M9693">
            <v>1249.5</v>
          </cell>
        </row>
        <row r="9694">
          <cell r="D9694" t="str">
            <v>JÓQUEI</v>
          </cell>
          <cell r="E9694">
            <v>44469</v>
          </cell>
          <cell r="J9694">
            <v>262.04999999999995</v>
          </cell>
          <cell r="K9694">
            <v>172.10000000000002</v>
          </cell>
          <cell r="M9694">
            <v>675.69999999999993</v>
          </cell>
        </row>
        <row r="9695">
          <cell r="D9695" t="str">
            <v>JÓQUEI</v>
          </cell>
          <cell r="E9695">
            <v>44469</v>
          </cell>
          <cell r="J9695">
            <v>300</v>
          </cell>
          <cell r="K9695">
            <v>215.91000000000003</v>
          </cell>
          <cell r="M9695">
            <v>1199.5</v>
          </cell>
        </row>
        <row r="9696">
          <cell r="D9696" t="str">
            <v>JÓQUEI</v>
          </cell>
          <cell r="E9696">
            <v>44469</v>
          </cell>
          <cell r="J9696">
            <v>287.8</v>
          </cell>
          <cell r="K9696">
            <v>161.88999999999999</v>
          </cell>
          <cell r="M9696">
            <v>749.5</v>
          </cell>
        </row>
        <row r="9697">
          <cell r="D9697" t="str">
            <v>JÓQUEI</v>
          </cell>
          <cell r="E9697">
            <v>44469</v>
          </cell>
          <cell r="J9697">
            <v>389.40000000000003</v>
          </cell>
          <cell r="K9697">
            <v>143.74979999999999</v>
          </cell>
          <cell r="M9697">
            <v>793.62000000000012</v>
          </cell>
        </row>
        <row r="9698">
          <cell r="D9698" t="str">
            <v>JÓQUEI</v>
          </cell>
          <cell r="E9698">
            <v>44469</v>
          </cell>
          <cell r="J9698">
            <v>545.30000000000007</v>
          </cell>
          <cell r="K9698">
            <v>299.1198</v>
          </cell>
          <cell r="M9698">
            <v>1304.6599999999999</v>
          </cell>
        </row>
        <row r="9699">
          <cell r="D9699" t="str">
            <v>JÓQUEI</v>
          </cell>
          <cell r="E9699">
            <v>44469</v>
          </cell>
          <cell r="J9699">
            <v>599.20000000000005</v>
          </cell>
          <cell r="K9699">
            <v>318.31040000000002</v>
          </cell>
          <cell r="M9699">
            <v>1767.68</v>
          </cell>
        </row>
        <row r="9700">
          <cell r="D9700" t="str">
            <v>JÓQUEI</v>
          </cell>
          <cell r="E9700">
            <v>44469</v>
          </cell>
          <cell r="J9700">
            <v>1038.7</v>
          </cell>
          <cell r="K9700">
            <v>570.69999999999993</v>
          </cell>
          <cell r="M9700">
            <v>3167.3199999999997</v>
          </cell>
        </row>
        <row r="9701">
          <cell r="D9701" t="str">
            <v>JÓQUEI</v>
          </cell>
          <cell r="E9701">
            <v>44469</v>
          </cell>
          <cell r="J9701">
            <v>908.7</v>
          </cell>
          <cell r="K9701">
            <v>592.95989999999995</v>
          </cell>
          <cell r="M9701">
            <v>3050.3199999999997</v>
          </cell>
        </row>
        <row r="9702">
          <cell r="D9702" t="str">
            <v>JÓQUEI</v>
          </cell>
          <cell r="E9702">
            <v>44469</v>
          </cell>
          <cell r="J9702">
            <v>624</v>
          </cell>
          <cell r="K9702">
            <v>345.74020000000002</v>
          </cell>
          <cell r="M9702">
            <v>1780.8700000000001</v>
          </cell>
        </row>
        <row r="9703">
          <cell r="D9703" t="str">
            <v>JÓQUEI</v>
          </cell>
          <cell r="E9703">
            <v>44469</v>
          </cell>
          <cell r="J9703">
            <v>1343</v>
          </cell>
          <cell r="K9703">
            <v>291.81009999999998</v>
          </cell>
          <cell r="M9703">
            <v>1611.43</v>
          </cell>
        </row>
        <row r="9704">
          <cell r="D9704" t="str">
            <v>JÓQUEI</v>
          </cell>
          <cell r="E9704">
            <v>44469</v>
          </cell>
          <cell r="J9704">
            <v>1254</v>
          </cell>
          <cell r="K9704">
            <v>631.59990000000005</v>
          </cell>
          <cell r="M9704">
            <v>3504.7400000000002</v>
          </cell>
        </row>
        <row r="9705">
          <cell r="D9705" t="str">
            <v>JÓQUEI</v>
          </cell>
          <cell r="E9705">
            <v>44469</v>
          </cell>
          <cell r="J9705">
            <v>1298.7</v>
          </cell>
          <cell r="K9705">
            <v>658.20040000000006</v>
          </cell>
          <cell r="M9705">
            <v>3508.7</v>
          </cell>
        </row>
        <row r="9706">
          <cell r="D9706" t="str">
            <v>JÓQUEI</v>
          </cell>
          <cell r="E9706">
            <v>44469</v>
          </cell>
          <cell r="J9706">
            <v>2397</v>
          </cell>
          <cell r="K9706">
            <v>1160.0902000000001</v>
          </cell>
          <cell r="M9706">
            <v>5602.52</v>
          </cell>
        </row>
        <row r="9707">
          <cell r="D9707" t="str">
            <v>JÓQUEI</v>
          </cell>
          <cell r="E9707">
            <v>44469</v>
          </cell>
          <cell r="J9707">
            <v>3504.6000000000004</v>
          </cell>
          <cell r="K9707">
            <v>1910.5416</v>
          </cell>
          <cell r="M9707">
            <v>9731.8799999999992</v>
          </cell>
        </row>
        <row r="9708">
          <cell r="D9708" t="str">
            <v>JÓQUEI</v>
          </cell>
          <cell r="E9708">
            <v>44469</v>
          </cell>
          <cell r="J9708">
            <v>6204</v>
          </cell>
          <cell r="K9708">
            <v>2980.6567999999997</v>
          </cell>
          <cell r="M9708">
            <v>15183.519999999999</v>
          </cell>
        </row>
        <row r="9709">
          <cell r="D9709" t="str">
            <v>JÓQUEI</v>
          </cell>
          <cell r="E9709">
            <v>44469</v>
          </cell>
          <cell r="J9709">
            <v>52.9</v>
          </cell>
          <cell r="K9709">
            <v>16.18</v>
          </cell>
          <cell r="M9709">
            <v>89.9</v>
          </cell>
        </row>
        <row r="9710">
          <cell r="D9710" t="str">
            <v>JÓQUEI</v>
          </cell>
          <cell r="E9710">
            <v>44469</v>
          </cell>
          <cell r="J9710">
            <v>51.21</v>
          </cell>
          <cell r="K9710">
            <v>20.63</v>
          </cell>
          <cell r="M9710">
            <v>112.57</v>
          </cell>
        </row>
        <row r="9711">
          <cell r="D9711" t="str">
            <v>JÓQUEI</v>
          </cell>
          <cell r="E9711">
            <v>44469</v>
          </cell>
          <cell r="J9711">
            <v>39.9</v>
          </cell>
          <cell r="K9711">
            <v>16.18</v>
          </cell>
          <cell r="M9711">
            <v>89.9</v>
          </cell>
        </row>
        <row r="9712">
          <cell r="D9712" t="str">
            <v>JÓQUEI</v>
          </cell>
          <cell r="E9712">
            <v>44469</v>
          </cell>
          <cell r="J9712">
            <v>85.32</v>
          </cell>
          <cell r="K9712">
            <v>34.33</v>
          </cell>
          <cell r="M9712">
            <v>190.28</v>
          </cell>
        </row>
        <row r="9713">
          <cell r="D9713" t="str">
            <v>JÓQUEI</v>
          </cell>
          <cell r="E9713">
            <v>44469</v>
          </cell>
          <cell r="J9713">
            <v>85.32</v>
          </cell>
          <cell r="K9713">
            <v>35.96</v>
          </cell>
          <cell r="M9713">
            <v>199.8</v>
          </cell>
        </row>
        <row r="9714">
          <cell r="D9714" t="str">
            <v>JÓQUEI</v>
          </cell>
          <cell r="E9714">
            <v>44469</v>
          </cell>
          <cell r="J9714">
            <v>311.92</v>
          </cell>
          <cell r="K9714">
            <v>176.12</v>
          </cell>
          <cell r="M9714">
            <v>758.1</v>
          </cell>
        </row>
        <row r="9715">
          <cell r="D9715" t="str">
            <v>JÓQUEI</v>
          </cell>
          <cell r="E9715">
            <v>44469</v>
          </cell>
          <cell r="J9715">
            <v>401.04</v>
          </cell>
          <cell r="K9715">
            <v>195.1704</v>
          </cell>
          <cell r="M9715">
            <v>972.18</v>
          </cell>
        </row>
        <row r="9716">
          <cell r="D9716" t="str">
            <v>JÓQUEI</v>
          </cell>
          <cell r="E9716">
            <v>44469</v>
          </cell>
          <cell r="J9716">
            <v>49.9</v>
          </cell>
          <cell r="K9716">
            <v>16.18</v>
          </cell>
          <cell r="M9716">
            <v>89.9</v>
          </cell>
        </row>
        <row r="9717">
          <cell r="D9717" t="str">
            <v>JÓQUEI</v>
          </cell>
          <cell r="E9717">
            <v>44469</v>
          </cell>
          <cell r="J9717">
            <v>56.9</v>
          </cell>
          <cell r="K9717">
            <v>16.18</v>
          </cell>
          <cell r="M9717">
            <v>89.9</v>
          </cell>
        </row>
        <row r="9718">
          <cell r="D9718" t="str">
            <v>JÓQUEI</v>
          </cell>
          <cell r="E9718">
            <v>44469</v>
          </cell>
          <cell r="J9718">
            <v>56.9</v>
          </cell>
          <cell r="K9718">
            <v>16.18</v>
          </cell>
          <cell r="M9718">
            <v>89.9</v>
          </cell>
        </row>
        <row r="9719">
          <cell r="D9719" t="str">
            <v>JÓQUEI</v>
          </cell>
          <cell r="E9719">
            <v>44469</v>
          </cell>
          <cell r="J9719">
            <v>54.9</v>
          </cell>
          <cell r="K9719">
            <v>16.18</v>
          </cell>
          <cell r="M9719">
            <v>89.9</v>
          </cell>
        </row>
        <row r="9720">
          <cell r="D9720" t="str">
            <v>JÓQUEI</v>
          </cell>
          <cell r="E9720">
            <v>44469</v>
          </cell>
          <cell r="J9720">
            <v>50.9</v>
          </cell>
          <cell r="K9720">
            <v>16.18</v>
          </cell>
          <cell r="M9720">
            <v>89.9</v>
          </cell>
        </row>
        <row r="9721">
          <cell r="D9721" t="str">
            <v>JÓQUEI</v>
          </cell>
          <cell r="E9721">
            <v>44469</v>
          </cell>
          <cell r="J9721">
            <v>57.9</v>
          </cell>
          <cell r="K9721">
            <v>13.69</v>
          </cell>
          <cell r="M9721">
            <v>73.540000000000006</v>
          </cell>
        </row>
        <row r="9722">
          <cell r="D9722" t="str">
            <v>JÓQUEI</v>
          </cell>
          <cell r="E9722">
            <v>44469</v>
          </cell>
          <cell r="J9722">
            <v>53.1</v>
          </cell>
          <cell r="K9722">
            <v>16.18</v>
          </cell>
          <cell r="M9722">
            <v>89.9</v>
          </cell>
        </row>
        <row r="9723">
          <cell r="D9723" t="str">
            <v>JÓQUEI</v>
          </cell>
          <cell r="E9723">
            <v>44469</v>
          </cell>
          <cell r="J9723">
            <v>48.35</v>
          </cell>
          <cell r="K9723">
            <v>16.18</v>
          </cell>
          <cell r="M9723">
            <v>89.9</v>
          </cell>
        </row>
        <row r="9724">
          <cell r="D9724" t="str">
            <v>JÓQUEI</v>
          </cell>
          <cell r="E9724">
            <v>44469</v>
          </cell>
          <cell r="J9724">
            <v>66.900000000000006</v>
          </cell>
          <cell r="K9724">
            <v>27.67</v>
          </cell>
          <cell r="M9724">
            <v>152.01</v>
          </cell>
        </row>
        <row r="9725">
          <cell r="D9725" t="str">
            <v>JÓQUEI</v>
          </cell>
          <cell r="E9725">
            <v>44469</v>
          </cell>
          <cell r="J9725">
            <v>99.8</v>
          </cell>
          <cell r="K9725">
            <v>32.36</v>
          </cell>
          <cell r="M9725">
            <v>179.8</v>
          </cell>
        </row>
        <row r="9726">
          <cell r="D9726" t="str">
            <v>JÓQUEI</v>
          </cell>
          <cell r="E9726">
            <v>44469</v>
          </cell>
          <cell r="J9726">
            <v>89.12</v>
          </cell>
          <cell r="K9726">
            <v>73.02</v>
          </cell>
          <cell r="M9726">
            <v>265.82</v>
          </cell>
        </row>
        <row r="9727">
          <cell r="D9727" t="str">
            <v>JÓQUEI</v>
          </cell>
          <cell r="E9727">
            <v>44469</v>
          </cell>
          <cell r="J9727">
            <v>92.9</v>
          </cell>
          <cell r="K9727">
            <v>31.63</v>
          </cell>
          <cell r="M9727">
            <v>175.5</v>
          </cell>
        </row>
        <row r="9728">
          <cell r="D9728" t="str">
            <v>JÓQUEI</v>
          </cell>
          <cell r="E9728">
            <v>44469</v>
          </cell>
          <cell r="J9728">
            <v>56.9</v>
          </cell>
          <cell r="K9728">
            <v>16.18</v>
          </cell>
          <cell r="M9728">
            <v>89.9</v>
          </cell>
        </row>
        <row r="9729">
          <cell r="D9729" t="str">
            <v>JÓQUEI</v>
          </cell>
          <cell r="E9729">
            <v>44469</v>
          </cell>
          <cell r="J9729">
            <v>40.75</v>
          </cell>
          <cell r="K9729">
            <v>16.18</v>
          </cell>
          <cell r="M9729">
            <v>89.9</v>
          </cell>
        </row>
        <row r="9730">
          <cell r="D9730" t="str">
            <v>JÓQUEI</v>
          </cell>
          <cell r="E9730">
            <v>44469</v>
          </cell>
          <cell r="J9730">
            <v>40.76</v>
          </cell>
          <cell r="K9730">
            <v>35.96</v>
          </cell>
          <cell r="M9730">
            <v>99.9</v>
          </cell>
        </row>
        <row r="9731">
          <cell r="D9731" t="str">
            <v>JÓQUEI</v>
          </cell>
          <cell r="E9731">
            <v>44469</v>
          </cell>
          <cell r="J9731">
            <v>51.96</v>
          </cell>
          <cell r="K9731">
            <v>23.38</v>
          </cell>
          <cell r="M9731">
            <v>129.9</v>
          </cell>
        </row>
        <row r="9732">
          <cell r="D9732" t="str">
            <v>JÓQUEI</v>
          </cell>
          <cell r="E9732">
            <v>44469</v>
          </cell>
          <cell r="J9732">
            <v>224</v>
          </cell>
          <cell r="K9732">
            <v>107.96</v>
          </cell>
          <cell r="M9732">
            <v>599.79999999999995</v>
          </cell>
        </row>
        <row r="9733">
          <cell r="D9733" t="str">
            <v>JÓQUEI</v>
          </cell>
          <cell r="E9733">
            <v>44469</v>
          </cell>
          <cell r="J9733">
            <v>54.9</v>
          </cell>
          <cell r="K9733">
            <v>19.78</v>
          </cell>
          <cell r="M9733">
            <v>109.9</v>
          </cell>
        </row>
        <row r="9734">
          <cell r="D9734" t="str">
            <v>JÓQUEI</v>
          </cell>
          <cell r="E9734">
            <v>44469</v>
          </cell>
          <cell r="J9734">
            <v>34.950000000000003</v>
          </cell>
          <cell r="K9734">
            <v>9.83</v>
          </cell>
          <cell r="M9734">
            <v>50.3</v>
          </cell>
        </row>
        <row r="9735">
          <cell r="D9735" t="str">
            <v>JÓQUEI</v>
          </cell>
          <cell r="E9735">
            <v>44469</v>
          </cell>
          <cell r="J9735">
            <v>34.950000000000003</v>
          </cell>
          <cell r="K9735">
            <v>12.59</v>
          </cell>
          <cell r="M9735">
            <v>69.95</v>
          </cell>
        </row>
        <row r="9736">
          <cell r="D9736" t="str">
            <v>JÓQUEI</v>
          </cell>
          <cell r="E9736">
            <v>44469</v>
          </cell>
          <cell r="J9736">
            <v>61.9</v>
          </cell>
          <cell r="K9736">
            <v>16.84</v>
          </cell>
          <cell r="M9736">
            <v>84.26</v>
          </cell>
        </row>
        <row r="9737">
          <cell r="D9737" t="str">
            <v>JÓQUEI</v>
          </cell>
          <cell r="E9737">
            <v>44469</v>
          </cell>
          <cell r="J9737">
            <v>12.74</v>
          </cell>
          <cell r="K9737">
            <v>7.18</v>
          </cell>
          <cell r="M9737">
            <v>39.9</v>
          </cell>
        </row>
        <row r="9738">
          <cell r="D9738" t="str">
            <v>JÓQUEI</v>
          </cell>
          <cell r="E9738">
            <v>44469</v>
          </cell>
          <cell r="J9738">
            <v>12.74</v>
          </cell>
          <cell r="K9738">
            <v>7.18</v>
          </cell>
          <cell r="M9738">
            <v>39.9</v>
          </cell>
        </row>
        <row r="9739">
          <cell r="D9739" t="str">
            <v>JÓQUEI</v>
          </cell>
          <cell r="E9739">
            <v>44469</v>
          </cell>
          <cell r="J9739">
            <v>61.51</v>
          </cell>
          <cell r="K9739">
            <v>25.18</v>
          </cell>
          <cell r="M9739">
            <v>139.9</v>
          </cell>
        </row>
        <row r="9740">
          <cell r="D9740" t="str">
            <v>JÓQUEI</v>
          </cell>
          <cell r="E9740">
            <v>44469</v>
          </cell>
          <cell r="J9740">
            <v>49.9</v>
          </cell>
          <cell r="K9740">
            <v>16.18</v>
          </cell>
          <cell r="M9740">
            <v>89.9</v>
          </cell>
        </row>
        <row r="9741">
          <cell r="D9741" t="str">
            <v>JÓQUEI</v>
          </cell>
          <cell r="E9741">
            <v>44469</v>
          </cell>
          <cell r="J9741">
            <v>64.02</v>
          </cell>
          <cell r="K9741">
            <v>53.94</v>
          </cell>
          <cell r="M9741">
            <v>299.70000000000005</v>
          </cell>
        </row>
        <row r="9742">
          <cell r="D9742" t="str">
            <v>JÓQUEI</v>
          </cell>
          <cell r="E9742">
            <v>44469</v>
          </cell>
          <cell r="J9742">
            <v>19.07</v>
          </cell>
          <cell r="K9742">
            <v>7.18</v>
          </cell>
          <cell r="M9742">
            <v>39.9</v>
          </cell>
        </row>
        <row r="9743">
          <cell r="D9743" t="str">
            <v>JÓQUEI</v>
          </cell>
          <cell r="E9743">
            <v>44469</v>
          </cell>
          <cell r="J9743">
            <v>15</v>
          </cell>
          <cell r="K9743">
            <v>7.18</v>
          </cell>
          <cell r="M9743">
            <v>39.9</v>
          </cell>
        </row>
        <row r="9744">
          <cell r="D9744" t="str">
            <v>JÓQUEI</v>
          </cell>
          <cell r="E9744">
            <v>44469</v>
          </cell>
          <cell r="J9744">
            <v>32</v>
          </cell>
          <cell r="K9744">
            <v>14.36</v>
          </cell>
          <cell r="M9744">
            <v>79.8</v>
          </cell>
        </row>
        <row r="9745">
          <cell r="D9745" t="str">
            <v>JÓQUEI</v>
          </cell>
          <cell r="E9745">
            <v>44469</v>
          </cell>
          <cell r="J9745">
            <v>19.899999999999999</v>
          </cell>
          <cell r="K9745">
            <v>8.34</v>
          </cell>
          <cell r="M9745">
            <v>45.13</v>
          </cell>
        </row>
        <row r="9746">
          <cell r="D9746" t="str">
            <v>JÓQUEI</v>
          </cell>
          <cell r="E9746">
            <v>44469</v>
          </cell>
          <cell r="J9746">
            <v>56.05</v>
          </cell>
          <cell r="K9746">
            <v>26.98</v>
          </cell>
          <cell r="M9746">
            <v>149.9</v>
          </cell>
        </row>
        <row r="9747">
          <cell r="D9747" t="str">
            <v>JÓQUEI</v>
          </cell>
          <cell r="E9747">
            <v>44469</v>
          </cell>
          <cell r="J9747">
            <v>95</v>
          </cell>
          <cell r="K9747">
            <v>39.58</v>
          </cell>
          <cell r="M9747">
            <v>219.9</v>
          </cell>
        </row>
        <row r="9748">
          <cell r="D9748" t="str">
            <v>JÓQUEI</v>
          </cell>
          <cell r="E9748">
            <v>44469</v>
          </cell>
          <cell r="J9748">
            <v>23.9</v>
          </cell>
          <cell r="K9748">
            <v>10.78</v>
          </cell>
          <cell r="M9748">
            <v>59.9</v>
          </cell>
        </row>
        <row r="9749">
          <cell r="D9749" t="str">
            <v>JÓQUEI</v>
          </cell>
          <cell r="E9749">
            <v>44469</v>
          </cell>
          <cell r="J9749">
            <v>23.9</v>
          </cell>
          <cell r="K9749">
            <v>10.78</v>
          </cell>
          <cell r="M9749">
            <v>59.9</v>
          </cell>
        </row>
        <row r="9750">
          <cell r="D9750" t="str">
            <v>JÓQUEI</v>
          </cell>
          <cell r="E9750">
            <v>44469</v>
          </cell>
          <cell r="J9750">
            <v>23.9</v>
          </cell>
          <cell r="K9750">
            <v>10.78</v>
          </cell>
          <cell r="M9750">
            <v>59.9</v>
          </cell>
        </row>
        <row r="9751">
          <cell r="D9751" t="str">
            <v>JÓQUEI</v>
          </cell>
          <cell r="E9751">
            <v>44469</v>
          </cell>
          <cell r="J9751">
            <v>35.9</v>
          </cell>
          <cell r="K9751">
            <v>16.18</v>
          </cell>
          <cell r="M9751">
            <v>89.9</v>
          </cell>
        </row>
        <row r="9752">
          <cell r="D9752" t="str">
            <v>JÓQUEI</v>
          </cell>
          <cell r="E9752">
            <v>44469</v>
          </cell>
          <cell r="J9752">
            <v>28</v>
          </cell>
          <cell r="K9752">
            <v>11.07</v>
          </cell>
          <cell r="M9752">
            <v>61.51</v>
          </cell>
        </row>
        <row r="9753">
          <cell r="D9753" t="str">
            <v>JÓQUEI</v>
          </cell>
          <cell r="E9753">
            <v>44469</v>
          </cell>
          <cell r="J9753">
            <v>22</v>
          </cell>
          <cell r="K9753">
            <v>10.78</v>
          </cell>
          <cell r="M9753">
            <v>59.9</v>
          </cell>
        </row>
        <row r="9754">
          <cell r="D9754" t="str">
            <v>JÓQUEI</v>
          </cell>
          <cell r="E9754">
            <v>44469</v>
          </cell>
          <cell r="J9754">
            <v>0</v>
          </cell>
          <cell r="K9754">
            <v>0</v>
          </cell>
          <cell r="M9754">
            <v>0</v>
          </cell>
        </row>
        <row r="9755">
          <cell r="D9755" t="str">
            <v>JÓQUEI</v>
          </cell>
          <cell r="E9755">
            <v>44469</v>
          </cell>
          <cell r="J9755">
            <v>35</v>
          </cell>
          <cell r="K9755">
            <v>16.18</v>
          </cell>
          <cell r="M9755">
            <v>89.9</v>
          </cell>
        </row>
        <row r="9756">
          <cell r="D9756" t="str">
            <v>JÓQUEI</v>
          </cell>
          <cell r="E9756">
            <v>44469</v>
          </cell>
          <cell r="J9756">
            <v>39.9</v>
          </cell>
          <cell r="K9756">
            <v>17.98</v>
          </cell>
          <cell r="M9756">
            <v>99.9</v>
          </cell>
        </row>
        <row r="9757">
          <cell r="D9757" t="str">
            <v>JÓQUEI</v>
          </cell>
          <cell r="E9757">
            <v>44469</v>
          </cell>
          <cell r="J9757">
            <v>134.69999999999999</v>
          </cell>
          <cell r="K9757">
            <v>53.94</v>
          </cell>
          <cell r="M9757">
            <v>299.70000000000005</v>
          </cell>
        </row>
        <row r="9758">
          <cell r="D9758" t="str">
            <v>JÓQUEI</v>
          </cell>
          <cell r="E9758">
            <v>44469</v>
          </cell>
          <cell r="J9758">
            <v>135.6</v>
          </cell>
          <cell r="K9758">
            <v>50.33</v>
          </cell>
          <cell r="M9758">
            <v>279.60000000000002</v>
          </cell>
        </row>
        <row r="9759">
          <cell r="D9759" t="str">
            <v>JÓQUEI</v>
          </cell>
          <cell r="E9759">
            <v>44469</v>
          </cell>
          <cell r="J9759">
            <v>159.6</v>
          </cell>
          <cell r="K9759">
            <v>64.73</v>
          </cell>
          <cell r="M9759">
            <v>359.6</v>
          </cell>
        </row>
        <row r="9760">
          <cell r="D9760" t="str">
            <v>JÓQUEI</v>
          </cell>
          <cell r="E9760">
            <v>44469</v>
          </cell>
          <cell r="J9760">
            <v>24.9</v>
          </cell>
          <cell r="K9760">
            <v>10.78</v>
          </cell>
          <cell r="M9760">
            <v>59.9</v>
          </cell>
        </row>
        <row r="9761">
          <cell r="D9761" t="str">
            <v>JÓQUEI</v>
          </cell>
          <cell r="E9761">
            <v>44469</v>
          </cell>
          <cell r="J9761">
            <v>27.9</v>
          </cell>
          <cell r="K9761">
            <v>12.36</v>
          </cell>
          <cell r="M9761">
            <v>68.64</v>
          </cell>
        </row>
        <row r="9762">
          <cell r="D9762" t="str">
            <v>JÓQUEI</v>
          </cell>
          <cell r="E9762">
            <v>44469</v>
          </cell>
          <cell r="J9762">
            <v>13.2</v>
          </cell>
          <cell r="K9762">
            <v>6.3</v>
          </cell>
          <cell r="M9762">
            <v>35</v>
          </cell>
        </row>
        <row r="9763">
          <cell r="D9763" t="str">
            <v>JÓQUEI</v>
          </cell>
          <cell r="E9763">
            <v>44469</v>
          </cell>
          <cell r="J9763">
            <v>8.99</v>
          </cell>
          <cell r="K9763">
            <v>4.12</v>
          </cell>
          <cell r="M9763">
            <v>22.9</v>
          </cell>
        </row>
        <row r="9764">
          <cell r="D9764" t="str">
            <v>JÓQUEI</v>
          </cell>
          <cell r="E9764">
            <v>44469</v>
          </cell>
          <cell r="J9764">
            <v>26.23</v>
          </cell>
          <cell r="K9764">
            <v>11.86</v>
          </cell>
          <cell r="M9764">
            <v>65.900000000000006</v>
          </cell>
        </row>
        <row r="9765">
          <cell r="D9765" t="str">
            <v>JÓQUEI</v>
          </cell>
          <cell r="E9765">
            <v>44469</v>
          </cell>
          <cell r="J9765">
            <v>33.659999999999997</v>
          </cell>
          <cell r="K9765">
            <v>13.7</v>
          </cell>
          <cell r="M9765">
            <v>75.22</v>
          </cell>
        </row>
        <row r="9766">
          <cell r="D9766" t="str">
            <v>JÓQUEI</v>
          </cell>
          <cell r="E9766">
            <v>44469</v>
          </cell>
          <cell r="J9766">
            <v>29</v>
          </cell>
          <cell r="K9766">
            <v>12.58</v>
          </cell>
          <cell r="M9766">
            <v>69.900000000000006</v>
          </cell>
        </row>
        <row r="9767">
          <cell r="D9767" t="str">
            <v>JÓQUEI</v>
          </cell>
          <cell r="E9767">
            <v>44469</v>
          </cell>
          <cell r="J9767">
            <v>29</v>
          </cell>
          <cell r="K9767">
            <v>12.58</v>
          </cell>
          <cell r="M9767">
            <v>69.900000000000006</v>
          </cell>
        </row>
        <row r="9768">
          <cell r="D9768" t="str">
            <v>JÓQUEI</v>
          </cell>
          <cell r="E9768">
            <v>44469</v>
          </cell>
          <cell r="J9768">
            <v>57.8</v>
          </cell>
          <cell r="K9768">
            <v>21.56</v>
          </cell>
          <cell r="M9768">
            <v>119.8</v>
          </cell>
        </row>
        <row r="9769">
          <cell r="D9769" t="str">
            <v>JÓQUEI</v>
          </cell>
          <cell r="E9769">
            <v>44469</v>
          </cell>
          <cell r="J9769">
            <v>90</v>
          </cell>
          <cell r="K9769">
            <v>36.54</v>
          </cell>
          <cell r="M9769">
            <v>203.01</v>
          </cell>
        </row>
        <row r="9770">
          <cell r="D9770" t="str">
            <v>JÓQUEI</v>
          </cell>
          <cell r="E9770">
            <v>44469</v>
          </cell>
          <cell r="J9770">
            <v>180</v>
          </cell>
          <cell r="K9770">
            <v>67.800000000000011</v>
          </cell>
          <cell r="M9770">
            <v>376.71</v>
          </cell>
        </row>
        <row r="9771">
          <cell r="D9771" t="str">
            <v>JÓQUEI</v>
          </cell>
          <cell r="E9771">
            <v>44469</v>
          </cell>
          <cell r="J9771">
            <v>7.9</v>
          </cell>
          <cell r="K9771">
            <v>3.58</v>
          </cell>
          <cell r="M9771">
            <v>19.899999999999999</v>
          </cell>
        </row>
        <row r="9772">
          <cell r="D9772" t="str">
            <v>JÓQUEI</v>
          </cell>
          <cell r="E9772">
            <v>44469</v>
          </cell>
          <cell r="J9772">
            <v>7.9</v>
          </cell>
          <cell r="K9772">
            <v>3.58</v>
          </cell>
          <cell r="M9772">
            <v>19.899999999999999</v>
          </cell>
        </row>
        <row r="9773">
          <cell r="D9773" t="str">
            <v>JÓQUEI</v>
          </cell>
          <cell r="E9773">
            <v>44469</v>
          </cell>
          <cell r="J9773">
            <v>6.75</v>
          </cell>
          <cell r="K9773">
            <v>3.58</v>
          </cell>
          <cell r="M9773">
            <v>19.899999999999999</v>
          </cell>
        </row>
        <row r="9774">
          <cell r="D9774" t="str">
            <v>JÓQUEI</v>
          </cell>
          <cell r="E9774">
            <v>44469</v>
          </cell>
          <cell r="J9774">
            <v>6.75</v>
          </cell>
          <cell r="K9774">
            <v>3.58</v>
          </cell>
          <cell r="M9774">
            <v>19.899999999999999</v>
          </cell>
        </row>
        <row r="9775">
          <cell r="D9775" t="str">
            <v>JÓQUEI</v>
          </cell>
          <cell r="E9775">
            <v>44469</v>
          </cell>
          <cell r="J9775">
            <v>4.7</v>
          </cell>
          <cell r="K9775">
            <v>3.58</v>
          </cell>
          <cell r="M9775">
            <v>19.899999999999999</v>
          </cell>
        </row>
        <row r="9776">
          <cell r="D9776" t="str">
            <v>JÓQUEI</v>
          </cell>
          <cell r="E9776">
            <v>44469</v>
          </cell>
          <cell r="J9776">
            <v>4.7</v>
          </cell>
          <cell r="K9776">
            <v>3.58</v>
          </cell>
          <cell r="M9776">
            <v>19.899999999999999</v>
          </cell>
        </row>
        <row r="9777">
          <cell r="D9777" t="str">
            <v>JÓQUEI</v>
          </cell>
          <cell r="E9777">
            <v>44469</v>
          </cell>
          <cell r="J9777">
            <v>10</v>
          </cell>
          <cell r="K9777">
            <v>4.4800000000000004</v>
          </cell>
          <cell r="M9777">
            <v>24.9</v>
          </cell>
        </row>
        <row r="9778">
          <cell r="D9778" t="str">
            <v>JÓQUEI</v>
          </cell>
          <cell r="E9778">
            <v>44469</v>
          </cell>
          <cell r="J9778">
            <v>9.9</v>
          </cell>
          <cell r="K9778">
            <v>3.58</v>
          </cell>
          <cell r="M9778">
            <v>19.899999999999999</v>
          </cell>
        </row>
        <row r="9779">
          <cell r="D9779" t="str">
            <v>JÓQUEI</v>
          </cell>
          <cell r="E9779">
            <v>44469</v>
          </cell>
          <cell r="J9779">
            <v>8.9</v>
          </cell>
          <cell r="K9779">
            <v>3.58</v>
          </cell>
          <cell r="M9779">
            <v>19.899999999999999</v>
          </cell>
        </row>
        <row r="9780">
          <cell r="D9780" t="str">
            <v>JÓQUEI</v>
          </cell>
          <cell r="E9780">
            <v>44469</v>
          </cell>
          <cell r="J9780">
            <v>47.52</v>
          </cell>
          <cell r="K9780">
            <v>14.36</v>
          </cell>
          <cell r="M9780">
            <v>79.8</v>
          </cell>
        </row>
        <row r="9781">
          <cell r="D9781" t="str">
            <v>JÓQUEI</v>
          </cell>
          <cell r="E9781">
            <v>44469</v>
          </cell>
          <cell r="J9781">
            <v>19.8</v>
          </cell>
          <cell r="K9781">
            <v>6.74</v>
          </cell>
          <cell r="M9781">
            <v>37.14</v>
          </cell>
        </row>
        <row r="9782">
          <cell r="D9782" t="str">
            <v>JÓQUEI</v>
          </cell>
          <cell r="E9782">
            <v>44469</v>
          </cell>
          <cell r="J9782">
            <v>8</v>
          </cell>
          <cell r="K9782">
            <v>3.58</v>
          </cell>
          <cell r="M9782">
            <v>19.899999999999999</v>
          </cell>
        </row>
        <row r="9783">
          <cell r="D9783" t="str">
            <v>JÓQUEI</v>
          </cell>
          <cell r="E9783">
            <v>44469</v>
          </cell>
          <cell r="J9783">
            <v>7.5</v>
          </cell>
          <cell r="K9783">
            <v>3.58</v>
          </cell>
          <cell r="M9783">
            <v>19.899999999999999</v>
          </cell>
        </row>
        <row r="9784">
          <cell r="D9784" t="str">
            <v>JÓQUEI</v>
          </cell>
          <cell r="E9784">
            <v>44469</v>
          </cell>
          <cell r="J9784">
            <v>7.5</v>
          </cell>
          <cell r="K9784">
            <v>3.58</v>
          </cell>
          <cell r="M9784">
            <v>19.899999999999999</v>
          </cell>
        </row>
        <row r="9785">
          <cell r="D9785" t="str">
            <v>JÓQUEI</v>
          </cell>
          <cell r="E9785">
            <v>44469</v>
          </cell>
          <cell r="J9785">
            <v>8</v>
          </cell>
          <cell r="K9785">
            <v>3.05</v>
          </cell>
          <cell r="M9785">
            <v>16.920000000000002</v>
          </cell>
        </row>
        <row r="9786">
          <cell r="D9786" t="str">
            <v>JÓQUEI</v>
          </cell>
          <cell r="E9786">
            <v>44469</v>
          </cell>
          <cell r="J9786">
            <v>8</v>
          </cell>
          <cell r="K9786">
            <v>3.22</v>
          </cell>
          <cell r="M9786">
            <v>17.91</v>
          </cell>
        </row>
        <row r="9787">
          <cell r="D9787" t="str">
            <v>JÓQUEI</v>
          </cell>
          <cell r="E9787">
            <v>44469</v>
          </cell>
          <cell r="J9787">
            <v>13.79</v>
          </cell>
          <cell r="K9787">
            <v>5.2</v>
          </cell>
          <cell r="M9787">
            <v>27.66</v>
          </cell>
        </row>
        <row r="9788">
          <cell r="D9788" t="str">
            <v>JÓQUEI</v>
          </cell>
          <cell r="E9788">
            <v>44469</v>
          </cell>
          <cell r="J9788">
            <v>13.79</v>
          </cell>
          <cell r="K9788">
            <v>7.18</v>
          </cell>
          <cell r="M9788">
            <v>39.9</v>
          </cell>
        </row>
        <row r="9789">
          <cell r="D9789" t="str">
            <v>JÓQUEI</v>
          </cell>
          <cell r="E9789">
            <v>44469</v>
          </cell>
          <cell r="J9789">
            <v>25.2</v>
          </cell>
          <cell r="K9789">
            <v>10.76</v>
          </cell>
          <cell r="M9789">
            <v>59.8</v>
          </cell>
        </row>
        <row r="9790">
          <cell r="D9790" t="str">
            <v>JÓQUEI</v>
          </cell>
          <cell r="E9790">
            <v>44469</v>
          </cell>
          <cell r="J9790">
            <v>16</v>
          </cell>
          <cell r="K9790">
            <v>7.16</v>
          </cell>
          <cell r="M9790">
            <v>39.82</v>
          </cell>
        </row>
        <row r="9791">
          <cell r="D9791" t="str">
            <v>JÓQUEI</v>
          </cell>
          <cell r="E9791">
            <v>44469</v>
          </cell>
          <cell r="J9791">
            <v>15</v>
          </cell>
          <cell r="K9791">
            <v>7.16</v>
          </cell>
          <cell r="M9791">
            <v>39.799999999999997</v>
          </cell>
        </row>
        <row r="9792">
          <cell r="D9792" t="str">
            <v>JÓQUEI</v>
          </cell>
          <cell r="E9792">
            <v>44469</v>
          </cell>
          <cell r="J9792">
            <v>15</v>
          </cell>
          <cell r="K9792">
            <v>6.31</v>
          </cell>
          <cell r="M9792">
            <v>34.76</v>
          </cell>
        </row>
        <row r="9793">
          <cell r="D9793" t="str">
            <v>JÓQUEI</v>
          </cell>
          <cell r="E9793">
            <v>44469</v>
          </cell>
          <cell r="J9793">
            <v>16</v>
          </cell>
          <cell r="K9793">
            <v>6.62</v>
          </cell>
          <cell r="M9793">
            <v>36.82</v>
          </cell>
        </row>
        <row r="9794">
          <cell r="D9794" t="str">
            <v>JÓQUEI</v>
          </cell>
          <cell r="E9794">
            <v>44469</v>
          </cell>
          <cell r="J9794">
            <v>38</v>
          </cell>
          <cell r="K9794">
            <v>12.94</v>
          </cell>
          <cell r="M9794">
            <v>70.72</v>
          </cell>
        </row>
        <row r="9795">
          <cell r="D9795" t="str">
            <v>JÓQUEI</v>
          </cell>
          <cell r="E9795">
            <v>44469</v>
          </cell>
          <cell r="J9795">
            <v>287</v>
          </cell>
          <cell r="K9795">
            <v>130.83099999999999</v>
          </cell>
          <cell r="M9795">
            <v>715.04000000000008</v>
          </cell>
        </row>
        <row r="9796">
          <cell r="D9796" t="str">
            <v>JÓQUEI</v>
          </cell>
          <cell r="E9796">
            <v>44469</v>
          </cell>
          <cell r="J9796">
            <v>12.99</v>
          </cell>
          <cell r="K9796">
            <v>7.18</v>
          </cell>
          <cell r="M9796">
            <v>39.9</v>
          </cell>
        </row>
        <row r="9797">
          <cell r="D9797" t="str">
            <v>JÓQUEI</v>
          </cell>
          <cell r="E9797">
            <v>44469</v>
          </cell>
          <cell r="J9797">
            <v>37.9</v>
          </cell>
          <cell r="K9797">
            <v>17.98</v>
          </cell>
          <cell r="M9797">
            <v>99.9</v>
          </cell>
        </row>
        <row r="9798">
          <cell r="D9798" t="str">
            <v>JÓQUEI</v>
          </cell>
          <cell r="E9798">
            <v>44469</v>
          </cell>
          <cell r="J9798">
            <v>74.59</v>
          </cell>
          <cell r="K9798">
            <v>23.82</v>
          </cell>
          <cell r="M9798">
            <v>131.9</v>
          </cell>
        </row>
        <row r="9799">
          <cell r="D9799" t="str">
            <v>JÓQUEI</v>
          </cell>
          <cell r="E9799">
            <v>44469</v>
          </cell>
          <cell r="J9799">
            <v>11</v>
          </cell>
          <cell r="K9799">
            <v>5.36</v>
          </cell>
          <cell r="M9799">
            <v>29.8</v>
          </cell>
        </row>
        <row r="9800">
          <cell r="D9800" t="str">
            <v>JÓQUEI</v>
          </cell>
          <cell r="E9800">
            <v>44469</v>
          </cell>
          <cell r="J9800">
            <v>139.80000000000001</v>
          </cell>
          <cell r="K9800">
            <v>43.96</v>
          </cell>
          <cell r="M9800">
            <v>244.22</v>
          </cell>
        </row>
        <row r="9801">
          <cell r="D9801" t="str">
            <v>JÓQUEI</v>
          </cell>
          <cell r="E9801">
            <v>44469</v>
          </cell>
          <cell r="J9801">
            <v>45.32</v>
          </cell>
          <cell r="K9801">
            <v>21.56</v>
          </cell>
          <cell r="M9801">
            <v>119.8</v>
          </cell>
        </row>
        <row r="9802">
          <cell r="D9802" t="str">
            <v>JÓQUEI</v>
          </cell>
          <cell r="E9802">
            <v>44469</v>
          </cell>
          <cell r="J9802">
            <v>19.36</v>
          </cell>
          <cell r="K9802">
            <v>13.5</v>
          </cell>
          <cell r="M9802">
            <v>35.11</v>
          </cell>
        </row>
        <row r="9803">
          <cell r="D9803" t="str">
            <v>JÓQUEI</v>
          </cell>
          <cell r="E9803">
            <v>44469</v>
          </cell>
          <cell r="J9803">
            <v>10.89</v>
          </cell>
          <cell r="K9803">
            <v>4.5</v>
          </cell>
          <cell r="M9803">
            <v>25</v>
          </cell>
        </row>
        <row r="9804">
          <cell r="D9804" t="str">
            <v>JÓQUEI</v>
          </cell>
          <cell r="E9804">
            <v>44469</v>
          </cell>
          <cell r="J9804">
            <v>8.7200000000000006</v>
          </cell>
          <cell r="K9804">
            <v>3.58</v>
          </cell>
          <cell r="M9804">
            <v>19.899999999999999</v>
          </cell>
        </row>
        <row r="9805">
          <cell r="D9805" t="str">
            <v>JÓQUEI</v>
          </cell>
          <cell r="E9805">
            <v>44469</v>
          </cell>
          <cell r="J9805">
            <v>19.36</v>
          </cell>
          <cell r="K9805">
            <v>9</v>
          </cell>
          <cell r="M9805">
            <v>50</v>
          </cell>
        </row>
        <row r="9806">
          <cell r="D9806" t="str">
            <v>JÓQUEI</v>
          </cell>
          <cell r="E9806">
            <v>44469</v>
          </cell>
          <cell r="J9806">
            <v>42.900000000000006</v>
          </cell>
          <cell r="K9806">
            <v>16.149900000000002</v>
          </cell>
          <cell r="M9806">
            <v>89.699999999999989</v>
          </cell>
        </row>
        <row r="9807">
          <cell r="D9807" t="str">
            <v>JÓQUEI</v>
          </cell>
          <cell r="E9807">
            <v>44469</v>
          </cell>
          <cell r="J9807">
            <v>27.72</v>
          </cell>
          <cell r="K9807">
            <v>14.38</v>
          </cell>
          <cell r="M9807">
            <v>79.900000000000006</v>
          </cell>
        </row>
        <row r="9808">
          <cell r="D9808" t="str">
            <v>JÓQUEI</v>
          </cell>
          <cell r="E9808">
            <v>44469</v>
          </cell>
          <cell r="J9808">
            <v>27.72</v>
          </cell>
          <cell r="K9808">
            <v>10.78</v>
          </cell>
          <cell r="M9808">
            <v>59.9</v>
          </cell>
        </row>
        <row r="9809">
          <cell r="D9809" t="str">
            <v>JÓQUEI</v>
          </cell>
          <cell r="E9809">
            <v>44469</v>
          </cell>
          <cell r="J9809">
            <v>47.21</v>
          </cell>
          <cell r="K9809">
            <v>17.98</v>
          </cell>
          <cell r="M9809">
            <v>99.9</v>
          </cell>
        </row>
        <row r="9810">
          <cell r="D9810" t="str">
            <v>JÓQUEI</v>
          </cell>
          <cell r="E9810">
            <v>44469</v>
          </cell>
          <cell r="J9810">
            <v>4.5</v>
          </cell>
          <cell r="K9810">
            <v>2.7</v>
          </cell>
          <cell r="M9810">
            <v>15</v>
          </cell>
        </row>
        <row r="9811">
          <cell r="D9811" t="str">
            <v>JÓQUEI</v>
          </cell>
          <cell r="E9811">
            <v>44469</v>
          </cell>
          <cell r="J9811">
            <v>4.8</v>
          </cell>
          <cell r="K9811">
            <v>2.7</v>
          </cell>
          <cell r="M9811">
            <v>15</v>
          </cell>
        </row>
        <row r="9812">
          <cell r="D9812" t="str">
            <v>JÓQUEI</v>
          </cell>
          <cell r="E9812">
            <v>44469</v>
          </cell>
          <cell r="J9812">
            <v>4.8</v>
          </cell>
          <cell r="K9812">
            <v>2.4300000000000002</v>
          </cell>
          <cell r="M9812">
            <v>13.5</v>
          </cell>
        </row>
        <row r="9813">
          <cell r="D9813" t="str">
            <v>JÓQUEI</v>
          </cell>
          <cell r="E9813">
            <v>44469</v>
          </cell>
          <cell r="J9813">
            <v>9.6</v>
          </cell>
          <cell r="K9813">
            <v>5.4</v>
          </cell>
          <cell r="M9813">
            <v>30</v>
          </cell>
        </row>
        <row r="9814">
          <cell r="D9814" t="str">
            <v>JÓQUEI</v>
          </cell>
          <cell r="E9814">
            <v>44469</v>
          </cell>
          <cell r="J9814">
            <v>20</v>
          </cell>
          <cell r="K9814">
            <v>10.53</v>
          </cell>
          <cell r="M9814">
            <v>58.52</v>
          </cell>
        </row>
        <row r="9815">
          <cell r="D9815" t="str">
            <v>JÓQUEI</v>
          </cell>
          <cell r="E9815">
            <v>44469</v>
          </cell>
          <cell r="J9815">
            <v>25</v>
          </cell>
          <cell r="K9815">
            <v>12.96</v>
          </cell>
          <cell r="M9815">
            <v>72</v>
          </cell>
        </row>
        <row r="9816">
          <cell r="D9816" t="str">
            <v>JÓQUEI</v>
          </cell>
          <cell r="E9816">
            <v>44469</v>
          </cell>
          <cell r="J9816">
            <v>24</v>
          </cell>
          <cell r="K9816">
            <v>13.129999999999999</v>
          </cell>
          <cell r="M9816">
            <v>72.95</v>
          </cell>
        </row>
        <row r="9817">
          <cell r="D9817" t="str">
            <v>JÓQUEI</v>
          </cell>
          <cell r="E9817">
            <v>44469</v>
          </cell>
          <cell r="J9817">
            <v>45</v>
          </cell>
          <cell r="K9817">
            <v>26.349999999999998</v>
          </cell>
          <cell r="M9817">
            <v>145.29999999999998</v>
          </cell>
        </row>
        <row r="9818">
          <cell r="D9818" t="str">
            <v>JÓQUEI</v>
          </cell>
          <cell r="E9818">
            <v>44469</v>
          </cell>
          <cell r="J9818">
            <v>25.98</v>
          </cell>
          <cell r="K9818">
            <v>11.37</v>
          </cell>
          <cell r="M9818">
            <v>61.36</v>
          </cell>
        </row>
        <row r="9819">
          <cell r="D9819" t="str">
            <v>JÓQUEI</v>
          </cell>
          <cell r="E9819">
            <v>44469</v>
          </cell>
          <cell r="J9819">
            <v>71.900000000000006</v>
          </cell>
          <cell r="K9819">
            <v>32.380000000000003</v>
          </cell>
          <cell r="M9819">
            <v>179.9</v>
          </cell>
        </row>
        <row r="9820">
          <cell r="D9820" t="str">
            <v>JÓQUEI</v>
          </cell>
          <cell r="E9820">
            <v>44469</v>
          </cell>
          <cell r="J9820">
            <v>68.900000000000006</v>
          </cell>
          <cell r="K9820">
            <v>30.58</v>
          </cell>
          <cell r="M9820">
            <v>169.9</v>
          </cell>
        </row>
        <row r="9821">
          <cell r="D9821" t="str">
            <v>JÓQUEI</v>
          </cell>
          <cell r="E9821">
            <v>44469</v>
          </cell>
          <cell r="J9821">
            <v>143.80000000000001</v>
          </cell>
          <cell r="K9821">
            <v>83.63</v>
          </cell>
          <cell r="M9821">
            <v>276.62</v>
          </cell>
        </row>
        <row r="9822">
          <cell r="D9822" t="str">
            <v>JÓQUEI</v>
          </cell>
          <cell r="E9822">
            <v>44469</v>
          </cell>
          <cell r="J9822">
            <v>215.70000000000002</v>
          </cell>
          <cell r="K9822">
            <v>93.9</v>
          </cell>
          <cell r="M9822">
            <v>521.70000000000005</v>
          </cell>
        </row>
        <row r="9823">
          <cell r="D9823" t="str">
            <v>JÓQUEI</v>
          </cell>
          <cell r="E9823">
            <v>44469</v>
          </cell>
          <cell r="J9823">
            <v>13.9</v>
          </cell>
          <cell r="K9823">
            <v>7.18</v>
          </cell>
          <cell r="M9823">
            <v>39.9</v>
          </cell>
        </row>
        <row r="9824">
          <cell r="D9824" t="str">
            <v>JÓQUEI</v>
          </cell>
          <cell r="E9824">
            <v>44469</v>
          </cell>
          <cell r="J9824">
            <v>13.9</v>
          </cell>
          <cell r="K9824">
            <v>7.18</v>
          </cell>
          <cell r="M9824">
            <v>39.9</v>
          </cell>
        </row>
        <row r="9825">
          <cell r="D9825" t="str">
            <v>JÓQUEI</v>
          </cell>
          <cell r="E9825">
            <v>44469</v>
          </cell>
          <cell r="J9825">
            <v>20</v>
          </cell>
          <cell r="K9825">
            <v>7.92</v>
          </cell>
          <cell r="M9825">
            <v>42.1</v>
          </cell>
        </row>
        <row r="9826">
          <cell r="D9826" t="str">
            <v>JÓQUEI</v>
          </cell>
          <cell r="E9826">
            <v>44469</v>
          </cell>
          <cell r="J9826">
            <v>8.9</v>
          </cell>
          <cell r="K9826">
            <v>5.38</v>
          </cell>
          <cell r="M9826">
            <v>29.92</v>
          </cell>
        </row>
        <row r="9827">
          <cell r="D9827" t="str">
            <v>JÓQUEI</v>
          </cell>
          <cell r="E9827">
            <v>44469</v>
          </cell>
          <cell r="J9827">
            <v>17.8</v>
          </cell>
          <cell r="K9827">
            <v>10.119999999999999</v>
          </cell>
          <cell r="M9827">
            <v>56.22</v>
          </cell>
        </row>
        <row r="9828">
          <cell r="D9828" t="str">
            <v>ECOMMERCE</v>
          </cell>
          <cell r="E9828">
            <v>44469</v>
          </cell>
          <cell r="J9828">
            <v>66</v>
          </cell>
          <cell r="K9828">
            <v>28.35</v>
          </cell>
          <cell r="M9828">
            <v>157.5</v>
          </cell>
        </row>
        <row r="9829">
          <cell r="D9829" t="str">
            <v>ECOMMERCE</v>
          </cell>
          <cell r="E9829">
            <v>44469</v>
          </cell>
          <cell r="J9829">
            <v>36.9</v>
          </cell>
          <cell r="K9829">
            <v>16.18</v>
          </cell>
          <cell r="M9829">
            <v>89.91</v>
          </cell>
        </row>
        <row r="9830">
          <cell r="D9830" t="str">
            <v>ECOMMERCE</v>
          </cell>
          <cell r="E9830">
            <v>44469</v>
          </cell>
          <cell r="J9830">
            <v>79</v>
          </cell>
          <cell r="K9830">
            <v>17.98</v>
          </cell>
          <cell r="M9830">
            <v>99.9</v>
          </cell>
        </row>
        <row r="9831">
          <cell r="D9831" t="str">
            <v>ECOMMERCE</v>
          </cell>
          <cell r="E9831">
            <v>44469</v>
          </cell>
          <cell r="J9831">
            <v>71.900000000000006</v>
          </cell>
          <cell r="K9831">
            <v>22.5</v>
          </cell>
          <cell r="M9831">
            <v>125</v>
          </cell>
        </row>
        <row r="9832">
          <cell r="D9832" t="str">
            <v>ECOMMERCE</v>
          </cell>
          <cell r="E9832">
            <v>44469</v>
          </cell>
          <cell r="J9832">
            <v>56.9</v>
          </cell>
          <cell r="K9832">
            <v>41.38</v>
          </cell>
          <cell r="M9832">
            <v>229.9</v>
          </cell>
        </row>
        <row r="9833">
          <cell r="D9833" t="str">
            <v>ECOMMERCE</v>
          </cell>
          <cell r="E9833">
            <v>44469</v>
          </cell>
          <cell r="J9833">
            <v>64.900000000000006</v>
          </cell>
          <cell r="K9833">
            <v>39.58</v>
          </cell>
          <cell r="M9833">
            <v>219.9</v>
          </cell>
        </row>
        <row r="9834">
          <cell r="D9834" t="str">
            <v>ECOMMERCE</v>
          </cell>
          <cell r="E9834">
            <v>44469</v>
          </cell>
          <cell r="J9834">
            <v>59.9</v>
          </cell>
          <cell r="K9834">
            <v>32.380000000000003</v>
          </cell>
          <cell r="M9834">
            <v>179.9</v>
          </cell>
        </row>
        <row r="9835">
          <cell r="D9835" t="str">
            <v>ECOMMERCE</v>
          </cell>
          <cell r="E9835">
            <v>44469</v>
          </cell>
          <cell r="J9835">
            <v>70.5</v>
          </cell>
          <cell r="K9835">
            <v>19.61</v>
          </cell>
          <cell r="M9835">
            <v>100.15</v>
          </cell>
        </row>
        <row r="9836">
          <cell r="D9836" t="str">
            <v>ECOMMERCE</v>
          </cell>
          <cell r="E9836">
            <v>44469</v>
          </cell>
          <cell r="J9836">
            <v>58.9</v>
          </cell>
          <cell r="K9836">
            <v>20.149999999999999</v>
          </cell>
          <cell r="M9836">
            <v>167.93</v>
          </cell>
        </row>
        <row r="9837">
          <cell r="D9837" t="str">
            <v>ECOMMERCE</v>
          </cell>
          <cell r="E9837">
            <v>44469</v>
          </cell>
          <cell r="J9837">
            <v>39.9</v>
          </cell>
          <cell r="K9837">
            <v>16.18</v>
          </cell>
          <cell r="M9837">
            <v>89.9</v>
          </cell>
        </row>
        <row r="9838">
          <cell r="D9838" t="str">
            <v>ECOMMERCE</v>
          </cell>
          <cell r="E9838">
            <v>44469</v>
          </cell>
          <cell r="J9838">
            <v>60</v>
          </cell>
          <cell r="K9838">
            <v>44.98</v>
          </cell>
          <cell r="M9838">
            <v>249.9</v>
          </cell>
        </row>
        <row r="9839">
          <cell r="D9839" t="str">
            <v>ECOMMERCE</v>
          </cell>
          <cell r="E9839">
            <v>44469</v>
          </cell>
          <cell r="J9839">
            <v>65</v>
          </cell>
          <cell r="K9839">
            <v>31.19</v>
          </cell>
          <cell r="M9839">
            <v>259.89999999999998</v>
          </cell>
        </row>
        <row r="9840">
          <cell r="D9840" t="str">
            <v>ECOMMERCE</v>
          </cell>
          <cell r="E9840">
            <v>44469</v>
          </cell>
          <cell r="J9840">
            <v>48</v>
          </cell>
          <cell r="K9840">
            <v>22.66</v>
          </cell>
          <cell r="M9840">
            <v>125.91</v>
          </cell>
        </row>
        <row r="9841">
          <cell r="D9841" t="str">
            <v>ECOMMERCE</v>
          </cell>
          <cell r="E9841">
            <v>44469</v>
          </cell>
          <cell r="J9841">
            <v>48</v>
          </cell>
          <cell r="K9841">
            <v>23.38</v>
          </cell>
          <cell r="M9841">
            <v>129.9</v>
          </cell>
        </row>
        <row r="9842">
          <cell r="D9842" t="str">
            <v>ECOMMERCE</v>
          </cell>
          <cell r="E9842">
            <v>44469</v>
          </cell>
          <cell r="J9842">
            <v>49.95</v>
          </cell>
          <cell r="K9842">
            <v>23.38</v>
          </cell>
          <cell r="M9842">
            <v>129.9</v>
          </cell>
        </row>
        <row r="9843">
          <cell r="D9843" t="str">
            <v>ECOMMERCE</v>
          </cell>
          <cell r="E9843">
            <v>44469</v>
          </cell>
          <cell r="J9843">
            <v>50</v>
          </cell>
          <cell r="K9843">
            <v>43.18</v>
          </cell>
          <cell r="M9843">
            <v>239.9</v>
          </cell>
        </row>
        <row r="9844">
          <cell r="D9844" t="str">
            <v>ECOMMERCE</v>
          </cell>
          <cell r="E9844">
            <v>44469</v>
          </cell>
          <cell r="J9844">
            <v>50</v>
          </cell>
          <cell r="K9844">
            <v>43.18</v>
          </cell>
          <cell r="M9844">
            <v>239.9</v>
          </cell>
        </row>
        <row r="9845">
          <cell r="D9845" t="str">
            <v>ECOMMERCE</v>
          </cell>
          <cell r="E9845">
            <v>44469</v>
          </cell>
          <cell r="J9845">
            <v>173.8</v>
          </cell>
          <cell r="K9845">
            <v>45</v>
          </cell>
          <cell r="M9845">
            <v>250</v>
          </cell>
        </row>
        <row r="9846">
          <cell r="D9846" t="str">
            <v>ECOMMERCE</v>
          </cell>
          <cell r="E9846">
            <v>44469</v>
          </cell>
          <cell r="J9846">
            <v>179.8</v>
          </cell>
          <cell r="K9846">
            <v>93.56</v>
          </cell>
          <cell r="M9846">
            <v>519.79999999999995</v>
          </cell>
        </row>
        <row r="9847">
          <cell r="D9847" t="str">
            <v>ECOMMERCE</v>
          </cell>
          <cell r="E9847">
            <v>44469</v>
          </cell>
          <cell r="J9847">
            <v>132</v>
          </cell>
          <cell r="K9847">
            <v>68.36</v>
          </cell>
          <cell r="M9847">
            <v>379.8</v>
          </cell>
        </row>
        <row r="9848">
          <cell r="D9848" t="str">
            <v>ECOMMERCE</v>
          </cell>
          <cell r="E9848">
            <v>44469</v>
          </cell>
          <cell r="J9848">
            <v>96</v>
          </cell>
          <cell r="K9848">
            <v>47.84</v>
          </cell>
          <cell r="M9848">
            <v>265.82</v>
          </cell>
        </row>
        <row r="9849">
          <cell r="D9849" t="str">
            <v>ECOMMERCE</v>
          </cell>
          <cell r="E9849">
            <v>44469</v>
          </cell>
          <cell r="J9849">
            <v>120</v>
          </cell>
          <cell r="K9849">
            <v>89.96</v>
          </cell>
          <cell r="M9849">
            <v>499.8</v>
          </cell>
        </row>
        <row r="9850">
          <cell r="D9850" t="str">
            <v>ECOMMERCE</v>
          </cell>
          <cell r="E9850">
            <v>44469</v>
          </cell>
          <cell r="J9850">
            <v>130</v>
          </cell>
          <cell r="K9850">
            <v>77.97</v>
          </cell>
          <cell r="M9850">
            <v>519.79999999999995</v>
          </cell>
        </row>
        <row r="9851">
          <cell r="D9851" t="str">
            <v>ECOMMERCE</v>
          </cell>
          <cell r="E9851">
            <v>44469</v>
          </cell>
          <cell r="J9851">
            <v>120</v>
          </cell>
          <cell r="K9851">
            <v>83.22</v>
          </cell>
          <cell r="M9851">
            <v>462.32</v>
          </cell>
        </row>
        <row r="9852">
          <cell r="D9852" t="str">
            <v>ECOMMERCE</v>
          </cell>
          <cell r="E9852">
            <v>44469</v>
          </cell>
          <cell r="J9852">
            <v>115.12</v>
          </cell>
          <cell r="K9852">
            <v>51.26</v>
          </cell>
          <cell r="M9852">
            <v>284.82</v>
          </cell>
        </row>
        <row r="9853">
          <cell r="D9853" t="str">
            <v>ECOMMERCE</v>
          </cell>
          <cell r="E9853">
            <v>44469</v>
          </cell>
          <cell r="J9853">
            <v>100</v>
          </cell>
          <cell r="K9853">
            <v>23.92</v>
          </cell>
          <cell r="M9853">
            <v>132.9</v>
          </cell>
        </row>
        <row r="9854">
          <cell r="D9854" t="str">
            <v>ECOMMERCE</v>
          </cell>
          <cell r="E9854">
            <v>44469</v>
          </cell>
          <cell r="J9854">
            <v>100</v>
          </cell>
          <cell r="K9854">
            <v>23.92</v>
          </cell>
          <cell r="M9854">
            <v>132.9</v>
          </cell>
        </row>
        <row r="9855">
          <cell r="D9855" t="str">
            <v>ECOMMERCE</v>
          </cell>
          <cell r="E9855">
            <v>44469</v>
          </cell>
          <cell r="J9855">
            <v>110</v>
          </cell>
          <cell r="K9855">
            <v>50.36</v>
          </cell>
          <cell r="M9855">
            <v>279.8</v>
          </cell>
        </row>
        <row r="9856">
          <cell r="D9856" t="str">
            <v>ECOMMERCE</v>
          </cell>
          <cell r="E9856">
            <v>44469</v>
          </cell>
          <cell r="J9856">
            <v>237</v>
          </cell>
          <cell r="K9856">
            <v>53.9499</v>
          </cell>
          <cell r="M9856">
            <v>299.70000000000005</v>
          </cell>
        </row>
        <row r="9857">
          <cell r="D9857" t="str">
            <v>ECOMMERCE</v>
          </cell>
          <cell r="E9857">
            <v>44469</v>
          </cell>
          <cell r="J9857">
            <v>224.70000000000002</v>
          </cell>
          <cell r="K9857">
            <v>115.1499</v>
          </cell>
          <cell r="M9857">
            <v>714.72</v>
          </cell>
        </row>
        <row r="9858">
          <cell r="D9858" t="str">
            <v>ECOMMERCE</v>
          </cell>
          <cell r="E9858">
            <v>44469</v>
          </cell>
          <cell r="J9858">
            <v>224.70000000000002</v>
          </cell>
          <cell r="K9858">
            <v>128.19990000000001</v>
          </cell>
          <cell r="M9858">
            <v>712.23</v>
          </cell>
        </row>
        <row r="9859">
          <cell r="D9859" t="str">
            <v>ECOMMERCE</v>
          </cell>
          <cell r="E9859">
            <v>44469</v>
          </cell>
          <cell r="J9859">
            <v>179.7</v>
          </cell>
          <cell r="K9859">
            <v>126.2901</v>
          </cell>
          <cell r="M9859">
            <v>539.70000000000005</v>
          </cell>
        </row>
        <row r="9860">
          <cell r="D9860" t="str">
            <v>ECOMMERCE</v>
          </cell>
          <cell r="E9860">
            <v>44469</v>
          </cell>
          <cell r="J9860">
            <v>209.70000000000002</v>
          </cell>
          <cell r="K9860">
            <v>73.02</v>
          </cell>
          <cell r="M9860">
            <v>405.72</v>
          </cell>
        </row>
        <row r="9861">
          <cell r="D9861" t="str">
            <v>ECOMMERCE</v>
          </cell>
          <cell r="E9861">
            <v>44469</v>
          </cell>
          <cell r="J9861">
            <v>157.22999999999999</v>
          </cell>
          <cell r="K9861">
            <v>73.02</v>
          </cell>
          <cell r="M9861">
            <v>405.72</v>
          </cell>
        </row>
        <row r="9862">
          <cell r="D9862" t="str">
            <v>ECOMMERCE</v>
          </cell>
          <cell r="E9862">
            <v>44469</v>
          </cell>
          <cell r="J9862">
            <v>157.22999999999999</v>
          </cell>
          <cell r="K9862">
            <v>65.460000000000008</v>
          </cell>
          <cell r="M9862">
            <v>363.71999999999997</v>
          </cell>
        </row>
        <row r="9863">
          <cell r="D9863" t="str">
            <v>ECOMMERCE</v>
          </cell>
          <cell r="E9863">
            <v>44469</v>
          </cell>
          <cell r="J9863">
            <v>165</v>
          </cell>
          <cell r="K9863">
            <v>67.149900000000002</v>
          </cell>
          <cell r="M9863">
            <v>419.70000000000005</v>
          </cell>
        </row>
        <row r="9864">
          <cell r="D9864" t="str">
            <v>ECOMMERCE</v>
          </cell>
          <cell r="E9864">
            <v>44469</v>
          </cell>
          <cell r="J9864">
            <v>201.04</v>
          </cell>
          <cell r="K9864">
            <v>64.73</v>
          </cell>
          <cell r="M9864">
            <v>359.6</v>
          </cell>
        </row>
        <row r="9865">
          <cell r="D9865" t="str">
            <v>ECOMMERCE</v>
          </cell>
          <cell r="E9865">
            <v>44469</v>
          </cell>
          <cell r="J9865">
            <v>291.60000000000002</v>
          </cell>
          <cell r="K9865">
            <v>105.79</v>
          </cell>
          <cell r="M9865">
            <v>587.72</v>
          </cell>
        </row>
        <row r="9866">
          <cell r="D9866" t="str">
            <v>ECOMMERCE</v>
          </cell>
          <cell r="E9866">
            <v>44469</v>
          </cell>
          <cell r="J9866">
            <v>295.60000000000002</v>
          </cell>
          <cell r="K9866">
            <v>131.93</v>
          </cell>
          <cell r="M9866">
            <v>799.6</v>
          </cell>
        </row>
        <row r="9867">
          <cell r="D9867" t="str">
            <v>ECOMMERCE</v>
          </cell>
          <cell r="E9867">
            <v>44469</v>
          </cell>
          <cell r="J9867">
            <v>259.60000000000002</v>
          </cell>
          <cell r="K9867">
            <v>94.29</v>
          </cell>
          <cell r="M9867">
            <v>536.20000000000005</v>
          </cell>
        </row>
        <row r="9868">
          <cell r="D9868" t="str">
            <v>ECOMMERCE</v>
          </cell>
          <cell r="E9868">
            <v>44469</v>
          </cell>
          <cell r="J9868">
            <v>374.5</v>
          </cell>
          <cell r="K9868">
            <v>205.10999999999999</v>
          </cell>
          <cell r="M9868">
            <v>1214.5</v>
          </cell>
        </row>
        <row r="9869">
          <cell r="D9869" t="str">
            <v>ECOMMERCE</v>
          </cell>
          <cell r="E9869">
            <v>44469</v>
          </cell>
          <cell r="J9869">
            <v>345</v>
          </cell>
          <cell r="K9869">
            <v>89.91</v>
          </cell>
          <cell r="M9869">
            <v>499.5</v>
          </cell>
        </row>
        <row r="9870">
          <cell r="D9870" t="str">
            <v>ECOMMERCE</v>
          </cell>
          <cell r="E9870">
            <v>44469</v>
          </cell>
          <cell r="J9870">
            <v>419.40000000000003</v>
          </cell>
          <cell r="K9870">
            <v>244.69979999999998</v>
          </cell>
          <cell r="M9870">
            <v>1439.4</v>
          </cell>
        </row>
        <row r="9871">
          <cell r="D9871" t="str">
            <v>ECOMMERCE</v>
          </cell>
          <cell r="E9871">
            <v>44469</v>
          </cell>
          <cell r="J9871">
            <v>360</v>
          </cell>
          <cell r="K9871">
            <v>242.73</v>
          </cell>
          <cell r="M9871">
            <v>1423.1399999999999</v>
          </cell>
        </row>
        <row r="9872">
          <cell r="D9872" t="str">
            <v>ECOMMERCE</v>
          </cell>
          <cell r="E9872">
            <v>44469</v>
          </cell>
          <cell r="J9872">
            <v>330</v>
          </cell>
          <cell r="K9872">
            <v>151.09019999999998</v>
          </cell>
          <cell r="M9872">
            <v>839.40000000000009</v>
          </cell>
        </row>
        <row r="9873">
          <cell r="D9873" t="str">
            <v>ECOMMERCE</v>
          </cell>
          <cell r="E9873">
            <v>44469</v>
          </cell>
          <cell r="J9873">
            <v>553</v>
          </cell>
          <cell r="K9873">
            <v>157.5</v>
          </cell>
          <cell r="M9873">
            <v>875</v>
          </cell>
        </row>
        <row r="9874">
          <cell r="D9874" t="str">
            <v>ECOMMERCE</v>
          </cell>
          <cell r="E9874">
            <v>44469</v>
          </cell>
          <cell r="J9874">
            <v>559.30000000000007</v>
          </cell>
          <cell r="K9874">
            <v>305.86990000000003</v>
          </cell>
          <cell r="M9874">
            <v>1699.32</v>
          </cell>
        </row>
        <row r="9875">
          <cell r="D9875" t="str">
            <v>ECOMMERCE</v>
          </cell>
          <cell r="E9875">
            <v>44469</v>
          </cell>
          <cell r="J9875">
            <v>524.30000000000007</v>
          </cell>
          <cell r="K9875">
            <v>290.14019999999999</v>
          </cell>
          <cell r="M9875">
            <v>1686.86</v>
          </cell>
        </row>
        <row r="9876">
          <cell r="D9876" t="str">
            <v>ECOMMERCE</v>
          </cell>
          <cell r="E9876">
            <v>44469</v>
          </cell>
          <cell r="J9876">
            <v>552</v>
          </cell>
          <cell r="K9876">
            <v>309.45999999999998</v>
          </cell>
          <cell r="M9876">
            <v>1871.2</v>
          </cell>
        </row>
        <row r="9877">
          <cell r="D9877" t="str">
            <v>ECOMMERCE</v>
          </cell>
          <cell r="E9877">
            <v>44469</v>
          </cell>
          <cell r="J9877">
            <v>552</v>
          </cell>
          <cell r="K9877">
            <v>143.84960000000001</v>
          </cell>
          <cell r="M9877">
            <v>799.2</v>
          </cell>
        </row>
        <row r="9878">
          <cell r="D9878" t="str">
            <v>ECOMMERCE</v>
          </cell>
          <cell r="E9878">
            <v>44469</v>
          </cell>
          <cell r="J9878">
            <v>621</v>
          </cell>
          <cell r="K9878">
            <v>161.8398</v>
          </cell>
          <cell r="M9878">
            <v>899.1</v>
          </cell>
        </row>
        <row r="9879">
          <cell r="D9879" t="str">
            <v>ECOMMERCE</v>
          </cell>
          <cell r="E9879">
            <v>44469</v>
          </cell>
          <cell r="J9879">
            <v>449.55</v>
          </cell>
          <cell r="K9879">
            <v>221.59979999999999</v>
          </cell>
          <cell r="M9879">
            <v>1231.1099999999999</v>
          </cell>
        </row>
        <row r="9880">
          <cell r="D9880" t="str">
            <v>ECOMMERCE</v>
          </cell>
          <cell r="E9880">
            <v>44469</v>
          </cell>
          <cell r="J9880">
            <v>856.90000000000009</v>
          </cell>
          <cell r="K9880">
            <v>424.36020000000002</v>
          </cell>
          <cell r="M9880">
            <v>2210.7799999999997</v>
          </cell>
        </row>
        <row r="9881">
          <cell r="D9881" t="str">
            <v>ECOMMERCE</v>
          </cell>
          <cell r="E9881">
            <v>44469</v>
          </cell>
          <cell r="J9881">
            <v>990</v>
          </cell>
          <cell r="K9881">
            <v>444.35999999999996</v>
          </cell>
          <cell r="M9881">
            <v>2848.5</v>
          </cell>
        </row>
        <row r="9882">
          <cell r="D9882" t="str">
            <v>ECOMMERCE</v>
          </cell>
          <cell r="E9882">
            <v>44469</v>
          </cell>
          <cell r="J9882">
            <v>1757.8000000000002</v>
          </cell>
          <cell r="K9882">
            <v>920.62959999999998</v>
          </cell>
          <cell r="M9882">
            <v>5447.86</v>
          </cell>
        </row>
        <row r="9883">
          <cell r="D9883" t="str">
            <v>ECOMMERCE</v>
          </cell>
          <cell r="E9883">
            <v>44469</v>
          </cell>
          <cell r="J9883">
            <v>1452</v>
          </cell>
          <cell r="K9883">
            <v>699.58019999999999</v>
          </cell>
          <cell r="M9883">
            <v>4139.74</v>
          </cell>
        </row>
        <row r="9884">
          <cell r="D9884" t="str">
            <v>ECOMMERCE</v>
          </cell>
          <cell r="E9884">
            <v>44469</v>
          </cell>
          <cell r="J9884">
            <v>1896</v>
          </cell>
          <cell r="K9884">
            <v>425.57039999999995</v>
          </cell>
          <cell r="M9884">
            <v>2397.6000000000004</v>
          </cell>
        </row>
        <row r="9885">
          <cell r="D9885" t="str">
            <v>ECOMMERCE</v>
          </cell>
          <cell r="E9885">
            <v>44469</v>
          </cell>
          <cell r="J9885">
            <v>3115.2000000000003</v>
          </cell>
          <cell r="K9885">
            <v>1564.4592</v>
          </cell>
          <cell r="M9885">
            <v>7884.48</v>
          </cell>
        </row>
        <row r="9886">
          <cell r="D9886" t="str">
            <v>ECOMMERCE</v>
          </cell>
          <cell r="E9886">
            <v>44469</v>
          </cell>
          <cell r="J9886">
            <v>5569.5</v>
          </cell>
          <cell r="K9886">
            <v>2596.3982000000001</v>
          </cell>
          <cell r="M9886">
            <v>13500.31</v>
          </cell>
        </row>
        <row r="9887">
          <cell r="D9887" t="str">
            <v>ECOMMERCE</v>
          </cell>
          <cell r="E9887">
            <v>44469</v>
          </cell>
          <cell r="J9887">
            <v>8812.5</v>
          </cell>
          <cell r="K9887">
            <v>4205.95</v>
          </cell>
          <cell r="M9887">
            <v>21660</v>
          </cell>
        </row>
        <row r="9888">
          <cell r="D9888" t="str">
            <v>ECOMMERCE</v>
          </cell>
          <cell r="E9888">
            <v>44469</v>
          </cell>
          <cell r="J9888">
            <v>50.9</v>
          </cell>
          <cell r="K9888">
            <v>16.18</v>
          </cell>
          <cell r="M9888">
            <v>89.9</v>
          </cell>
        </row>
        <row r="9889">
          <cell r="D9889" t="str">
            <v>ECOMMERCE</v>
          </cell>
          <cell r="E9889">
            <v>44469</v>
          </cell>
          <cell r="J9889">
            <v>49.3</v>
          </cell>
          <cell r="K9889">
            <v>23.38</v>
          </cell>
          <cell r="M9889">
            <v>129.9</v>
          </cell>
        </row>
        <row r="9890">
          <cell r="D9890" t="str">
            <v>ECOMMERCE</v>
          </cell>
          <cell r="E9890">
            <v>44469</v>
          </cell>
          <cell r="J9890">
            <v>46.9</v>
          </cell>
          <cell r="K9890">
            <v>19.78</v>
          </cell>
          <cell r="M9890">
            <v>109.9</v>
          </cell>
        </row>
        <row r="9891">
          <cell r="D9891" t="str">
            <v>ECOMMERCE</v>
          </cell>
          <cell r="E9891">
            <v>44469</v>
          </cell>
          <cell r="J9891">
            <v>85.3</v>
          </cell>
          <cell r="K9891">
            <v>36</v>
          </cell>
          <cell r="M9891">
            <v>200</v>
          </cell>
        </row>
        <row r="9892">
          <cell r="D9892" t="str">
            <v>ECOMMERCE</v>
          </cell>
          <cell r="E9892">
            <v>44469</v>
          </cell>
          <cell r="J9892">
            <v>213.29999999999998</v>
          </cell>
          <cell r="K9892">
            <v>89.91</v>
          </cell>
          <cell r="M9892">
            <v>499.5</v>
          </cell>
        </row>
        <row r="9893">
          <cell r="D9893" t="str">
            <v>ECOMMERCE</v>
          </cell>
          <cell r="E9893">
            <v>44469</v>
          </cell>
          <cell r="J9893">
            <v>712.96</v>
          </cell>
          <cell r="K9893">
            <v>309.92</v>
          </cell>
          <cell r="M9893">
            <v>1758.4</v>
          </cell>
        </row>
        <row r="9894">
          <cell r="D9894" t="str">
            <v>ECOMMERCE</v>
          </cell>
          <cell r="E9894">
            <v>44469</v>
          </cell>
          <cell r="J9894">
            <v>891.2</v>
          </cell>
          <cell r="K9894">
            <v>382.44</v>
          </cell>
          <cell r="M9894">
            <v>2198</v>
          </cell>
        </row>
        <row r="9895">
          <cell r="D9895" t="str">
            <v>ECOMMERCE</v>
          </cell>
          <cell r="E9895">
            <v>44469</v>
          </cell>
          <cell r="J9895">
            <v>49.9</v>
          </cell>
          <cell r="K9895">
            <v>10.79</v>
          </cell>
          <cell r="M9895">
            <v>89.9</v>
          </cell>
        </row>
        <row r="9896">
          <cell r="D9896" t="str">
            <v>ECOMMERCE</v>
          </cell>
          <cell r="E9896">
            <v>44469</v>
          </cell>
          <cell r="J9896">
            <v>57.94</v>
          </cell>
          <cell r="K9896">
            <v>16.18</v>
          </cell>
          <cell r="M9896">
            <v>89.9</v>
          </cell>
        </row>
        <row r="9897">
          <cell r="D9897" t="str">
            <v>ECOMMERCE</v>
          </cell>
          <cell r="E9897">
            <v>44469</v>
          </cell>
          <cell r="J9897">
            <v>42</v>
          </cell>
          <cell r="K9897">
            <v>16.18</v>
          </cell>
          <cell r="M9897">
            <v>89.9</v>
          </cell>
        </row>
        <row r="9898">
          <cell r="D9898" t="str">
            <v>ECOMMERCE</v>
          </cell>
          <cell r="E9898">
            <v>44469</v>
          </cell>
          <cell r="J9898">
            <v>45</v>
          </cell>
          <cell r="K9898">
            <v>16.18</v>
          </cell>
          <cell r="M9898">
            <v>89.9</v>
          </cell>
        </row>
        <row r="9899">
          <cell r="D9899" t="str">
            <v>ECOMMERCE</v>
          </cell>
          <cell r="E9899">
            <v>44469</v>
          </cell>
          <cell r="J9899">
            <v>45</v>
          </cell>
          <cell r="K9899">
            <v>16.18</v>
          </cell>
          <cell r="M9899">
            <v>89.9</v>
          </cell>
        </row>
        <row r="9900">
          <cell r="D9900" t="str">
            <v>ECOMMERCE</v>
          </cell>
          <cell r="E9900">
            <v>44469</v>
          </cell>
          <cell r="J9900">
            <v>44.56</v>
          </cell>
          <cell r="K9900">
            <v>25.18</v>
          </cell>
          <cell r="M9900">
            <v>139.9</v>
          </cell>
        </row>
        <row r="9901">
          <cell r="D9901" t="str">
            <v>ECOMMERCE</v>
          </cell>
          <cell r="E9901">
            <v>44469</v>
          </cell>
          <cell r="J9901">
            <v>56.9</v>
          </cell>
          <cell r="K9901">
            <v>16.18</v>
          </cell>
          <cell r="M9901">
            <v>89.9</v>
          </cell>
        </row>
        <row r="9902">
          <cell r="D9902" t="str">
            <v>ECOMMERCE</v>
          </cell>
          <cell r="E9902">
            <v>44469</v>
          </cell>
          <cell r="J9902">
            <v>43</v>
          </cell>
          <cell r="K9902">
            <v>32.36</v>
          </cell>
          <cell r="M9902">
            <v>89.9</v>
          </cell>
        </row>
        <row r="9903">
          <cell r="D9903" t="str">
            <v>ECOMMERCE</v>
          </cell>
          <cell r="E9903">
            <v>44469</v>
          </cell>
          <cell r="J9903">
            <v>57.9</v>
          </cell>
          <cell r="K9903">
            <v>16.18</v>
          </cell>
          <cell r="M9903">
            <v>89.9</v>
          </cell>
        </row>
        <row r="9904">
          <cell r="D9904" t="str">
            <v>ECOMMERCE</v>
          </cell>
          <cell r="E9904">
            <v>44469</v>
          </cell>
          <cell r="J9904">
            <v>53.1</v>
          </cell>
          <cell r="K9904">
            <v>16.18</v>
          </cell>
          <cell r="M9904">
            <v>89.9</v>
          </cell>
        </row>
        <row r="9905">
          <cell r="D9905" t="str">
            <v>ECOMMERCE</v>
          </cell>
          <cell r="E9905">
            <v>44469</v>
          </cell>
          <cell r="J9905">
            <v>48.35</v>
          </cell>
          <cell r="K9905">
            <v>16.18</v>
          </cell>
          <cell r="M9905">
            <v>89.9</v>
          </cell>
        </row>
        <row r="9906">
          <cell r="D9906" t="str">
            <v>ECOMMERCE</v>
          </cell>
          <cell r="E9906">
            <v>44469</v>
          </cell>
          <cell r="J9906">
            <v>66.900000000000006</v>
          </cell>
          <cell r="K9906">
            <v>30.58</v>
          </cell>
          <cell r="M9906">
            <v>169.9</v>
          </cell>
        </row>
        <row r="9907">
          <cell r="D9907" t="str">
            <v>ECOMMERCE</v>
          </cell>
          <cell r="E9907">
            <v>44469</v>
          </cell>
          <cell r="J9907">
            <v>99.8</v>
          </cell>
          <cell r="K9907">
            <v>32.36</v>
          </cell>
          <cell r="M9907">
            <v>179.8</v>
          </cell>
        </row>
        <row r="9908">
          <cell r="D9908" t="str">
            <v>ECOMMERCE</v>
          </cell>
          <cell r="E9908">
            <v>44469</v>
          </cell>
          <cell r="J9908">
            <v>113.8</v>
          </cell>
          <cell r="K9908">
            <v>32.36</v>
          </cell>
          <cell r="M9908">
            <v>179.8</v>
          </cell>
        </row>
        <row r="9909">
          <cell r="D9909" t="str">
            <v>ECOMMERCE</v>
          </cell>
          <cell r="E9909">
            <v>44469</v>
          </cell>
          <cell r="J9909">
            <v>110</v>
          </cell>
          <cell r="K9909">
            <v>50.36</v>
          </cell>
          <cell r="M9909">
            <v>279.8</v>
          </cell>
        </row>
        <row r="9910">
          <cell r="D9910" t="str">
            <v>ECOMMERCE</v>
          </cell>
          <cell r="E9910">
            <v>44469</v>
          </cell>
          <cell r="J9910">
            <v>80</v>
          </cell>
          <cell r="K9910">
            <v>32.36</v>
          </cell>
          <cell r="M9910">
            <v>179.8</v>
          </cell>
        </row>
        <row r="9911">
          <cell r="D9911" t="str">
            <v>ECOMMERCE</v>
          </cell>
          <cell r="E9911">
            <v>44469</v>
          </cell>
          <cell r="J9911">
            <v>211.6</v>
          </cell>
          <cell r="K9911">
            <v>64.73</v>
          </cell>
          <cell r="M9911">
            <v>359.6</v>
          </cell>
        </row>
        <row r="9912">
          <cell r="D9912" t="str">
            <v>ECOMMERCE</v>
          </cell>
          <cell r="E9912">
            <v>44469</v>
          </cell>
          <cell r="J9912">
            <v>317.64</v>
          </cell>
          <cell r="K9912">
            <v>97.090199999999996</v>
          </cell>
          <cell r="M9912">
            <v>539.40000000000009</v>
          </cell>
        </row>
        <row r="9913">
          <cell r="D9913" t="str">
            <v>ECOMMERCE</v>
          </cell>
          <cell r="E9913">
            <v>44469</v>
          </cell>
          <cell r="J9913">
            <v>40.75</v>
          </cell>
          <cell r="K9913">
            <v>17.98</v>
          </cell>
          <cell r="M9913">
            <v>99.9</v>
          </cell>
        </row>
        <row r="9914">
          <cell r="D9914" t="str">
            <v>ECOMMERCE</v>
          </cell>
          <cell r="E9914">
            <v>44469</v>
          </cell>
          <cell r="J9914">
            <v>99.9</v>
          </cell>
          <cell r="K9914">
            <v>43.18</v>
          </cell>
          <cell r="M9914">
            <v>239.9</v>
          </cell>
        </row>
        <row r="9915">
          <cell r="D9915" t="str">
            <v>ECOMMERCE</v>
          </cell>
          <cell r="E9915">
            <v>44469</v>
          </cell>
          <cell r="J9915">
            <v>69.900000000000006</v>
          </cell>
          <cell r="K9915">
            <v>23.92</v>
          </cell>
          <cell r="M9915">
            <v>132.9</v>
          </cell>
        </row>
        <row r="9916">
          <cell r="D9916" t="str">
            <v>ECOMMERCE</v>
          </cell>
          <cell r="E9916">
            <v>44469</v>
          </cell>
          <cell r="J9916">
            <v>69.900000000000006</v>
          </cell>
          <cell r="K9916">
            <v>23.92</v>
          </cell>
          <cell r="M9916">
            <v>132.9</v>
          </cell>
        </row>
        <row r="9917">
          <cell r="D9917" t="str">
            <v>ECOMMERCE</v>
          </cell>
          <cell r="E9917">
            <v>44469</v>
          </cell>
          <cell r="J9917">
            <v>12.74</v>
          </cell>
          <cell r="K9917">
            <v>6.46</v>
          </cell>
          <cell r="M9917">
            <v>35.909999999999997</v>
          </cell>
        </row>
        <row r="9918">
          <cell r="D9918" t="str">
            <v>ECOMMERCE</v>
          </cell>
          <cell r="E9918">
            <v>44469</v>
          </cell>
          <cell r="J9918">
            <v>11.53</v>
          </cell>
          <cell r="K9918">
            <v>4.3099999999999996</v>
          </cell>
          <cell r="M9918">
            <v>35.909999999999997</v>
          </cell>
        </row>
        <row r="9919">
          <cell r="D9919" t="str">
            <v>ECOMMERCE</v>
          </cell>
          <cell r="E9919">
            <v>44469</v>
          </cell>
          <cell r="J9919">
            <v>32</v>
          </cell>
          <cell r="K9919">
            <v>11.97</v>
          </cell>
          <cell r="M9919">
            <v>79.8</v>
          </cell>
        </row>
        <row r="9920">
          <cell r="D9920" t="str">
            <v>ECOMMERCE</v>
          </cell>
          <cell r="E9920">
            <v>44469</v>
          </cell>
          <cell r="J9920">
            <v>69.900000000000006</v>
          </cell>
          <cell r="K9920">
            <v>30.58</v>
          </cell>
          <cell r="M9920">
            <v>169.9</v>
          </cell>
        </row>
        <row r="9921">
          <cell r="D9921" t="str">
            <v>ECOMMERCE</v>
          </cell>
          <cell r="E9921">
            <v>44469</v>
          </cell>
          <cell r="J9921">
            <v>29.9</v>
          </cell>
          <cell r="K9921">
            <v>12.58</v>
          </cell>
          <cell r="M9921">
            <v>69.900000000000006</v>
          </cell>
        </row>
        <row r="9922">
          <cell r="D9922" t="str">
            <v>ECOMMERCE</v>
          </cell>
          <cell r="E9922">
            <v>44469</v>
          </cell>
          <cell r="J9922">
            <v>95</v>
          </cell>
          <cell r="K9922">
            <v>39.58</v>
          </cell>
          <cell r="M9922">
            <v>219.9</v>
          </cell>
        </row>
        <row r="9923">
          <cell r="D9923" t="str">
            <v>ECOMMERCE</v>
          </cell>
          <cell r="E9923">
            <v>44469</v>
          </cell>
          <cell r="J9923">
            <v>59.9</v>
          </cell>
          <cell r="K9923">
            <v>28.78</v>
          </cell>
          <cell r="M9923">
            <v>159.9</v>
          </cell>
        </row>
        <row r="9924">
          <cell r="D9924" t="str">
            <v>ECOMMERCE</v>
          </cell>
          <cell r="E9924">
            <v>44469</v>
          </cell>
          <cell r="J9924">
            <v>15.9</v>
          </cell>
          <cell r="K9924">
            <v>7.18</v>
          </cell>
          <cell r="M9924">
            <v>39.9</v>
          </cell>
        </row>
        <row r="9925">
          <cell r="D9925" t="str">
            <v>ECOMMERCE</v>
          </cell>
          <cell r="E9925">
            <v>44469</v>
          </cell>
          <cell r="J9925">
            <v>22</v>
          </cell>
          <cell r="K9925">
            <v>10.78</v>
          </cell>
          <cell r="M9925">
            <v>59.9</v>
          </cell>
        </row>
        <row r="9926">
          <cell r="D9926" t="str">
            <v>ECOMMERCE</v>
          </cell>
          <cell r="E9926">
            <v>44469</v>
          </cell>
          <cell r="J9926">
            <v>39.9</v>
          </cell>
          <cell r="K9926">
            <v>16.18</v>
          </cell>
          <cell r="M9926">
            <v>89.9</v>
          </cell>
        </row>
        <row r="9927">
          <cell r="D9927" t="str">
            <v>ECOMMERCE</v>
          </cell>
          <cell r="E9927">
            <v>44469</v>
          </cell>
          <cell r="J9927">
            <v>101.69999999999999</v>
          </cell>
          <cell r="K9927">
            <v>37.74</v>
          </cell>
          <cell r="M9927">
            <v>209.70000000000002</v>
          </cell>
        </row>
        <row r="9928">
          <cell r="D9928" t="str">
            <v>ECOMMERCE</v>
          </cell>
          <cell r="E9928">
            <v>44469</v>
          </cell>
          <cell r="J9928">
            <v>24.9</v>
          </cell>
          <cell r="K9928">
            <v>10.78</v>
          </cell>
          <cell r="M9928">
            <v>59.9</v>
          </cell>
        </row>
        <row r="9929">
          <cell r="D9929" t="str">
            <v>ECOMMERCE</v>
          </cell>
          <cell r="E9929">
            <v>44469</v>
          </cell>
          <cell r="J9929">
            <v>13.2</v>
          </cell>
          <cell r="K9929">
            <v>7.18</v>
          </cell>
          <cell r="M9929">
            <v>39.9</v>
          </cell>
        </row>
        <row r="9930">
          <cell r="D9930" t="str">
            <v>ECOMMERCE</v>
          </cell>
          <cell r="E9930">
            <v>44469</v>
          </cell>
          <cell r="J9930">
            <v>44.9</v>
          </cell>
          <cell r="K9930">
            <v>17.98</v>
          </cell>
          <cell r="M9930">
            <v>99.9</v>
          </cell>
        </row>
        <row r="9931">
          <cell r="D9931" t="str">
            <v>ECOMMERCE</v>
          </cell>
          <cell r="E9931">
            <v>44469</v>
          </cell>
          <cell r="J9931">
            <v>89.8</v>
          </cell>
          <cell r="K9931">
            <v>35.96</v>
          </cell>
          <cell r="M9931">
            <v>199.8</v>
          </cell>
        </row>
        <row r="9932">
          <cell r="D9932" t="str">
            <v>ECOMMERCE</v>
          </cell>
          <cell r="E9932">
            <v>44469</v>
          </cell>
          <cell r="J9932">
            <v>17.5</v>
          </cell>
          <cell r="K9932">
            <v>7.18</v>
          </cell>
          <cell r="M9932">
            <v>39.9</v>
          </cell>
        </row>
        <row r="9933">
          <cell r="D9933" t="str">
            <v>ECOMMERCE</v>
          </cell>
          <cell r="E9933">
            <v>44469</v>
          </cell>
          <cell r="J9933">
            <v>23.9</v>
          </cell>
          <cell r="K9933">
            <v>8.98</v>
          </cell>
          <cell r="M9933">
            <v>49.9</v>
          </cell>
        </row>
        <row r="9934">
          <cell r="D9934" t="str">
            <v>ECOMMERCE</v>
          </cell>
          <cell r="E9934">
            <v>44469</v>
          </cell>
          <cell r="J9934">
            <v>23.9</v>
          </cell>
          <cell r="K9934">
            <v>8.98</v>
          </cell>
          <cell r="M9934">
            <v>49.9</v>
          </cell>
        </row>
        <row r="9935">
          <cell r="D9935" t="str">
            <v>ECOMMERCE</v>
          </cell>
          <cell r="E9935">
            <v>44469</v>
          </cell>
          <cell r="J9935">
            <v>44.9</v>
          </cell>
          <cell r="K9935">
            <v>17.98</v>
          </cell>
          <cell r="M9935">
            <v>99.9</v>
          </cell>
        </row>
        <row r="9936">
          <cell r="D9936" t="str">
            <v>ECOMMERCE</v>
          </cell>
          <cell r="E9936">
            <v>44469</v>
          </cell>
          <cell r="J9936">
            <v>23.41</v>
          </cell>
          <cell r="K9936">
            <v>10.6</v>
          </cell>
          <cell r="M9936">
            <v>58.9</v>
          </cell>
        </row>
        <row r="9937">
          <cell r="D9937" t="str">
            <v>ECOMMERCE</v>
          </cell>
          <cell r="E9937">
            <v>44469</v>
          </cell>
          <cell r="J9937">
            <v>21.53</v>
          </cell>
          <cell r="K9937">
            <v>9.8800000000000008</v>
          </cell>
          <cell r="M9937">
            <v>54.9</v>
          </cell>
        </row>
        <row r="9938">
          <cell r="D9938" t="str">
            <v>ECOMMERCE</v>
          </cell>
          <cell r="E9938">
            <v>44469</v>
          </cell>
          <cell r="J9938">
            <v>21.53</v>
          </cell>
          <cell r="K9938">
            <v>9.8800000000000008</v>
          </cell>
          <cell r="M9938">
            <v>54.9</v>
          </cell>
        </row>
        <row r="9939">
          <cell r="D9939" t="str">
            <v>ECOMMERCE</v>
          </cell>
          <cell r="E9939">
            <v>44469</v>
          </cell>
          <cell r="J9939">
            <v>26.4</v>
          </cell>
          <cell r="K9939">
            <v>12.6</v>
          </cell>
          <cell r="M9939">
            <v>70</v>
          </cell>
        </row>
        <row r="9940">
          <cell r="D9940" t="str">
            <v>ECOMMERCE</v>
          </cell>
          <cell r="E9940">
            <v>44469</v>
          </cell>
          <cell r="J9940">
            <v>35</v>
          </cell>
          <cell r="K9940">
            <v>13.64</v>
          </cell>
          <cell r="M9940">
            <v>75.819999999999993</v>
          </cell>
        </row>
        <row r="9941">
          <cell r="D9941" t="str">
            <v>ECOMMERCE</v>
          </cell>
          <cell r="E9941">
            <v>44469</v>
          </cell>
          <cell r="J9941">
            <v>47.8</v>
          </cell>
          <cell r="K9941">
            <v>17.059999999999999</v>
          </cell>
          <cell r="M9941">
            <v>94.82</v>
          </cell>
        </row>
        <row r="9942">
          <cell r="D9942" t="str">
            <v>ECOMMERCE</v>
          </cell>
          <cell r="E9942">
            <v>44469</v>
          </cell>
          <cell r="J9942">
            <v>17.98</v>
          </cell>
          <cell r="K9942">
            <v>8.24</v>
          </cell>
          <cell r="M9942">
            <v>45.8</v>
          </cell>
        </row>
        <row r="9943">
          <cell r="D9943" t="str">
            <v>ECOMMERCE</v>
          </cell>
          <cell r="E9943">
            <v>44469</v>
          </cell>
          <cell r="J9943">
            <v>52.46</v>
          </cell>
          <cell r="K9943">
            <v>19.77</v>
          </cell>
          <cell r="M9943">
            <v>131.80000000000001</v>
          </cell>
        </row>
        <row r="9944">
          <cell r="D9944" t="str">
            <v>ECOMMERCE</v>
          </cell>
          <cell r="E9944">
            <v>44469</v>
          </cell>
          <cell r="J9944">
            <v>46</v>
          </cell>
          <cell r="K9944">
            <v>21.58</v>
          </cell>
          <cell r="M9944">
            <v>119.9</v>
          </cell>
        </row>
        <row r="9945">
          <cell r="D9945" t="str">
            <v>ECOMMERCE</v>
          </cell>
          <cell r="E9945">
            <v>44469</v>
          </cell>
          <cell r="J9945">
            <v>30</v>
          </cell>
          <cell r="K9945">
            <v>12.6</v>
          </cell>
          <cell r="M9945">
            <v>70</v>
          </cell>
        </row>
        <row r="9946">
          <cell r="D9946" t="str">
            <v>ECOMMERCE</v>
          </cell>
          <cell r="E9946">
            <v>44469</v>
          </cell>
          <cell r="J9946">
            <v>60</v>
          </cell>
          <cell r="K9946">
            <v>23.38</v>
          </cell>
          <cell r="M9946">
            <v>129.9</v>
          </cell>
        </row>
        <row r="9947">
          <cell r="D9947" t="str">
            <v>ECOMMERCE</v>
          </cell>
          <cell r="E9947">
            <v>44469</v>
          </cell>
          <cell r="J9947">
            <v>23.76</v>
          </cell>
          <cell r="K9947">
            <v>7.18</v>
          </cell>
          <cell r="M9947">
            <v>39.9</v>
          </cell>
        </row>
        <row r="9948">
          <cell r="D9948" t="str">
            <v>ECOMMERCE</v>
          </cell>
          <cell r="E9948">
            <v>44469</v>
          </cell>
          <cell r="J9948">
            <v>7.9</v>
          </cell>
          <cell r="K9948">
            <v>3.58</v>
          </cell>
          <cell r="M9948">
            <v>19.899999999999999</v>
          </cell>
        </row>
        <row r="9949">
          <cell r="D9949" t="str">
            <v>ECOMMERCE</v>
          </cell>
          <cell r="E9949">
            <v>44469</v>
          </cell>
          <cell r="J9949">
            <v>9</v>
          </cell>
          <cell r="K9949">
            <v>5.38</v>
          </cell>
          <cell r="M9949">
            <v>29.9</v>
          </cell>
        </row>
        <row r="9950">
          <cell r="D9950" t="str">
            <v>ECOMMERCE</v>
          </cell>
          <cell r="E9950">
            <v>44469</v>
          </cell>
          <cell r="J9950">
            <v>4.7</v>
          </cell>
          <cell r="K9950">
            <v>3.58</v>
          </cell>
          <cell r="M9950">
            <v>19.899999999999999</v>
          </cell>
        </row>
        <row r="9951">
          <cell r="D9951" t="str">
            <v>ECOMMERCE</v>
          </cell>
          <cell r="E9951">
            <v>44469</v>
          </cell>
          <cell r="J9951">
            <v>4.7</v>
          </cell>
          <cell r="K9951">
            <v>3.58</v>
          </cell>
          <cell r="M9951">
            <v>19.899999999999999</v>
          </cell>
        </row>
        <row r="9952">
          <cell r="D9952" t="str">
            <v>ECOMMERCE</v>
          </cell>
          <cell r="E9952">
            <v>44469</v>
          </cell>
          <cell r="J9952">
            <v>10</v>
          </cell>
          <cell r="K9952">
            <v>2.99</v>
          </cell>
          <cell r="M9952">
            <v>24.9</v>
          </cell>
        </row>
        <row r="9953">
          <cell r="D9953" t="str">
            <v>ECOMMERCE</v>
          </cell>
          <cell r="E9953">
            <v>44469</v>
          </cell>
          <cell r="J9953">
            <v>18.7</v>
          </cell>
          <cell r="K9953">
            <v>6.84</v>
          </cell>
          <cell r="M9953">
            <v>37.979999999999997</v>
          </cell>
        </row>
        <row r="9954">
          <cell r="D9954" t="str">
            <v>ECOMMERCE</v>
          </cell>
          <cell r="E9954">
            <v>44469</v>
          </cell>
          <cell r="J9954">
            <v>8</v>
          </cell>
          <cell r="K9954">
            <v>3.58</v>
          </cell>
          <cell r="M9954">
            <v>19.899999999999999</v>
          </cell>
        </row>
        <row r="9955">
          <cell r="D9955" t="str">
            <v>ECOMMERCE</v>
          </cell>
          <cell r="E9955">
            <v>44469</v>
          </cell>
          <cell r="J9955">
            <v>7.5</v>
          </cell>
          <cell r="K9955">
            <v>3.58</v>
          </cell>
          <cell r="M9955">
            <v>19.899999999999999</v>
          </cell>
        </row>
        <row r="9956">
          <cell r="D9956" t="str">
            <v>ECOMMERCE</v>
          </cell>
          <cell r="E9956">
            <v>44469</v>
          </cell>
          <cell r="J9956">
            <v>7.5</v>
          </cell>
          <cell r="K9956">
            <v>3.58</v>
          </cell>
          <cell r="M9956">
            <v>19.899999999999999</v>
          </cell>
        </row>
        <row r="9957">
          <cell r="D9957" t="str">
            <v>ECOMMERCE</v>
          </cell>
          <cell r="E9957">
            <v>44469</v>
          </cell>
          <cell r="J9957">
            <v>13.79</v>
          </cell>
          <cell r="K9957">
            <v>7.18</v>
          </cell>
          <cell r="M9957">
            <v>39.9</v>
          </cell>
        </row>
        <row r="9958">
          <cell r="D9958" t="str">
            <v>ECOMMERCE</v>
          </cell>
          <cell r="E9958">
            <v>44469</v>
          </cell>
          <cell r="J9958">
            <v>50.4</v>
          </cell>
          <cell r="K9958">
            <v>21.52</v>
          </cell>
          <cell r="M9958">
            <v>119.6</v>
          </cell>
        </row>
        <row r="9959">
          <cell r="D9959" t="str">
            <v>ECOMMERCE</v>
          </cell>
          <cell r="E9959">
            <v>44469</v>
          </cell>
          <cell r="J9959">
            <v>38.72</v>
          </cell>
          <cell r="K9959">
            <v>17.96</v>
          </cell>
          <cell r="M9959">
            <v>99.8</v>
          </cell>
        </row>
        <row r="9960">
          <cell r="D9960" t="str">
            <v>ECOMMERCE</v>
          </cell>
          <cell r="E9960">
            <v>44469</v>
          </cell>
          <cell r="J9960">
            <v>25.98</v>
          </cell>
          <cell r="K9960">
            <v>12.21</v>
          </cell>
          <cell r="M9960">
            <v>67.84</v>
          </cell>
        </row>
        <row r="9961">
          <cell r="D9961" t="str">
            <v>ECOMMERCE</v>
          </cell>
          <cell r="E9961">
            <v>44469</v>
          </cell>
          <cell r="J9961">
            <v>52.8</v>
          </cell>
          <cell r="K9961">
            <v>25.16</v>
          </cell>
          <cell r="M9961">
            <v>139.80000000000001</v>
          </cell>
        </row>
        <row r="9962">
          <cell r="D9962" t="str">
            <v>ECOMMERCE</v>
          </cell>
          <cell r="E9962">
            <v>44469</v>
          </cell>
          <cell r="J9962">
            <v>158</v>
          </cell>
          <cell r="K9962">
            <v>35.96</v>
          </cell>
          <cell r="M9962">
            <v>199.8</v>
          </cell>
        </row>
        <row r="9963">
          <cell r="D9963" t="str">
            <v>ECOMMERCE</v>
          </cell>
          <cell r="E9963">
            <v>44469</v>
          </cell>
          <cell r="J9963">
            <v>19.8</v>
          </cell>
          <cell r="K9963">
            <v>10.8</v>
          </cell>
          <cell r="M9963">
            <v>59.99</v>
          </cell>
        </row>
        <row r="9964">
          <cell r="D9964" t="str">
            <v>ECOMMERCE</v>
          </cell>
          <cell r="E9964">
            <v>44469</v>
          </cell>
          <cell r="J9964">
            <v>19.36</v>
          </cell>
          <cell r="K9964">
            <v>7.18</v>
          </cell>
          <cell r="M9964">
            <v>39.9</v>
          </cell>
        </row>
        <row r="9965">
          <cell r="D9965" t="str">
            <v>ECOMMERCE</v>
          </cell>
          <cell r="E9965">
            <v>44469</v>
          </cell>
          <cell r="J9965">
            <v>7.26</v>
          </cell>
          <cell r="K9965">
            <v>4.5</v>
          </cell>
          <cell r="M9965">
            <v>25</v>
          </cell>
        </row>
        <row r="9966">
          <cell r="D9966" t="str">
            <v>ECOMMERCE</v>
          </cell>
          <cell r="E9966">
            <v>44469</v>
          </cell>
          <cell r="J9966">
            <v>7.26</v>
          </cell>
          <cell r="K9966">
            <v>4.5</v>
          </cell>
          <cell r="M9966">
            <v>25</v>
          </cell>
        </row>
        <row r="9967">
          <cell r="D9967" t="str">
            <v>ECOMMERCE</v>
          </cell>
          <cell r="E9967">
            <v>44469</v>
          </cell>
          <cell r="J9967">
            <v>7.27</v>
          </cell>
          <cell r="K9967">
            <v>4.5</v>
          </cell>
          <cell r="M9967">
            <v>25</v>
          </cell>
        </row>
        <row r="9968">
          <cell r="D9968" t="str">
            <v>ECOMMERCE</v>
          </cell>
          <cell r="E9968">
            <v>44469</v>
          </cell>
          <cell r="J9968">
            <v>55.44</v>
          </cell>
          <cell r="K9968">
            <v>23.97</v>
          </cell>
          <cell r="M9968">
            <v>159.80000000000001</v>
          </cell>
        </row>
        <row r="9969">
          <cell r="D9969" t="str">
            <v>ECOMMERCE</v>
          </cell>
          <cell r="E9969">
            <v>44469</v>
          </cell>
          <cell r="J9969">
            <v>5</v>
          </cell>
          <cell r="K9969">
            <v>2.2999999999999998</v>
          </cell>
          <cell r="M9969">
            <v>12.75</v>
          </cell>
        </row>
        <row r="9970">
          <cell r="D9970" t="str">
            <v>ECOMMERCE</v>
          </cell>
          <cell r="E9970">
            <v>44469</v>
          </cell>
          <cell r="J9970">
            <v>9</v>
          </cell>
          <cell r="K9970">
            <v>5.4</v>
          </cell>
          <cell r="M9970">
            <v>30</v>
          </cell>
        </row>
        <row r="9971">
          <cell r="D9971" t="str">
            <v>ECOMMERCE</v>
          </cell>
          <cell r="E9971">
            <v>44469</v>
          </cell>
          <cell r="J9971">
            <v>132</v>
          </cell>
          <cell r="K9971">
            <v>52.14</v>
          </cell>
          <cell r="M9971">
            <v>289.70999999999998</v>
          </cell>
        </row>
        <row r="9972">
          <cell r="D9972" t="str">
            <v>ECOMMERCE</v>
          </cell>
          <cell r="E9972">
            <v>44469</v>
          </cell>
          <cell r="J9972">
            <v>431.40000000000003</v>
          </cell>
          <cell r="K9972">
            <v>175.82999999999998</v>
          </cell>
          <cell r="M9972">
            <v>1024.5</v>
          </cell>
        </row>
        <row r="9973">
          <cell r="D9973" t="str">
            <v>ECOMMERCE</v>
          </cell>
          <cell r="E9973">
            <v>44469</v>
          </cell>
          <cell r="J9973">
            <v>431.40000000000003</v>
          </cell>
          <cell r="K9973">
            <v>171.6198</v>
          </cell>
          <cell r="M9973">
            <v>1007.46</v>
          </cell>
        </row>
        <row r="9974">
          <cell r="D9974" t="str">
            <v>ECOMMERCE</v>
          </cell>
          <cell r="E9974">
            <v>44469</v>
          </cell>
          <cell r="J9974">
            <v>575.20000000000005</v>
          </cell>
          <cell r="K9974">
            <v>238.54</v>
          </cell>
          <cell r="M9974">
            <v>1385.2</v>
          </cell>
        </row>
        <row r="9975">
          <cell r="D9975" t="str">
            <v>ECOMMERCE</v>
          </cell>
          <cell r="E9975">
            <v>44469</v>
          </cell>
          <cell r="J9975">
            <v>31.9</v>
          </cell>
          <cell r="K9975">
            <v>14.38</v>
          </cell>
          <cell r="M9975">
            <v>79.900000000000006</v>
          </cell>
        </row>
        <row r="9976">
          <cell r="D9976" t="str">
            <v>ECOMMERCE</v>
          </cell>
          <cell r="E9976">
            <v>44469</v>
          </cell>
          <cell r="J9976">
            <v>20</v>
          </cell>
          <cell r="K9976">
            <v>9</v>
          </cell>
          <cell r="M9976">
            <v>50</v>
          </cell>
        </row>
        <row r="9977">
          <cell r="D9977" t="str">
            <v>ECOMMERCE</v>
          </cell>
          <cell r="E9977">
            <v>44469</v>
          </cell>
          <cell r="J9977">
            <v>8.9</v>
          </cell>
          <cell r="K9977">
            <v>5.38</v>
          </cell>
          <cell r="M9977">
            <v>29.9</v>
          </cell>
        </row>
        <row r="9978">
          <cell r="D9978" t="str">
            <v>ECOMMERCE</v>
          </cell>
          <cell r="E9978">
            <v>44469</v>
          </cell>
          <cell r="J9978">
            <v>20</v>
          </cell>
          <cell r="K9978">
            <v>8.08</v>
          </cell>
          <cell r="M9978">
            <v>44.91</v>
          </cell>
        </row>
        <row r="9979">
          <cell r="D9979" t="str">
            <v>CONCEITO</v>
          </cell>
          <cell r="E9979">
            <v>44469</v>
          </cell>
          <cell r="J9979">
            <v>-71.900000000000006</v>
          </cell>
          <cell r="K9979">
            <v>0</v>
          </cell>
          <cell r="M9979">
            <v>-125</v>
          </cell>
        </row>
        <row r="9980">
          <cell r="D9980" t="str">
            <v>CONCEITO</v>
          </cell>
          <cell r="E9980">
            <v>44469</v>
          </cell>
          <cell r="J9980">
            <v>-104.9</v>
          </cell>
          <cell r="K9980">
            <v>0</v>
          </cell>
          <cell r="M9980">
            <v>-202.31</v>
          </cell>
        </row>
        <row r="9981">
          <cell r="D9981" t="str">
            <v>CONCEITO</v>
          </cell>
          <cell r="E9981">
            <v>44469</v>
          </cell>
          <cell r="J9981">
            <v>-60</v>
          </cell>
          <cell r="K9981">
            <v>0</v>
          </cell>
          <cell r="M9981">
            <v>-249.9</v>
          </cell>
        </row>
        <row r="9982">
          <cell r="D9982" t="str">
            <v>CONCEITO</v>
          </cell>
          <cell r="E9982">
            <v>44469</v>
          </cell>
          <cell r="J9982">
            <v>-60</v>
          </cell>
          <cell r="K9982">
            <v>83.22</v>
          </cell>
          <cell r="M9982">
            <v>-227.4</v>
          </cell>
        </row>
        <row r="9983">
          <cell r="D9983" t="str">
            <v>CONCEITO</v>
          </cell>
          <cell r="E9983">
            <v>44469</v>
          </cell>
          <cell r="J9983">
            <v>-50</v>
          </cell>
          <cell r="K9983">
            <v>38</v>
          </cell>
          <cell r="M9983">
            <v>-239.9</v>
          </cell>
        </row>
        <row r="9984">
          <cell r="D9984" t="str">
            <v>CONCEITO</v>
          </cell>
          <cell r="E9984">
            <v>44469</v>
          </cell>
          <cell r="J9984">
            <v>0</v>
          </cell>
          <cell r="K9984">
            <v>0</v>
          </cell>
          <cell r="M9984">
            <v>0</v>
          </cell>
        </row>
        <row r="9985">
          <cell r="D9985" t="str">
            <v>CONCEITO</v>
          </cell>
          <cell r="E9985">
            <v>44469</v>
          </cell>
          <cell r="J9985">
            <v>0</v>
          </cell>
          <cell r="K9985">
            <v>0</v>
          </cell>
          <cell r="M9985">
            <v>0</v>
          </cell>
        </row>
        <row r="9986">
          <cell r="D9986" t="str">
            <v>CONCEITO</v>
          </cell>
          <cell r="E9986">
            <v>44469</v>
          </cell>
          <cell r="J9986">
            <v>0</v>
          </cell>
          <cell r="K9986">
            <v>0</v>
          </cell>
          <cell r="M9986">
            <v>0</v>
          </cell>
        </row>
        <row r="9987">
          <cell r="D9987" t="str">
            <v>CONCEITO</v>
          </cell>
          <cell r="E9987">
            <v>44469</v>
          </cell>
          <cell r="J9987">
            <v>49.9</v>
          </cell>
          <cell r="K9987">
            <v>21.41</v>
          </cell>
          <cell r="M9987">
            <v>118.92</v>
          </cell>
        </row>
        <row r="9988">
          <cell r="D9988" t="str">
            <v>CONCEITO</v>
          </cell>
          <cell r="E9988">
            <v>44469</v>
          </cell>
          <cell r="J9988">
            <v>54.9</v>
          </cell>
          <cell r="K9988">
            <v>24.47</v>
          </cell>
          <cell r="M9988">
            <v>135.91999999999999</v>
          </cell>
        </row>
        <row r="9989">
          <cell r="D9989" t="str">
            <v>CONCEITO</v>
          </cell>
          <cell r="E9989">
            <v>44469</v>
          </cell>
          <cell r="J9989">
            <v>54.9</v>
          </cell>
          <cell r="K9989">
            <v>25.18</v>
          </cell>
          <cell r="M9989">
            <v>139.9</v>
          </cell>
        </row>
        <row r="9990">
          <cell r="D9990" t="str">
            <v>CONCEITO</v>
          </cell>
          <cell r="E9990">
            <v>44469</v>
          </cell>
          <cell r="J9990">
            <v>66</v>
          </cell>
          <cell r="K9990">
            <v>29.77</v>
          </cell>
          <cell r="M9990">
            <v>150.5</v>
          </cell>
        </row>
        <row r="9991">
          <cell r="D9991" t="str">
            <v>CONCEITO</v>
          </cell>
          <cell r="E9991">
            <v>44469</v>
          </cell>
          <cell r="J9991">
            <v>68.22</v>
          </cell>
          <cell r="K9991">
            <v>35.21</v>
          </cell>
          <cell r="M9991">
            <v>191.19</v>
          </cell>
        </row>
        <row r="9992">
          <cell r="D9992" t="str">
            <v>CONCEITO</v>
          </cell>
          <cell r="E9992">
            <v>44469</v>
          </cell>
          <cell r="J9992">
            <v>59.9</v>
          </cell>
          <cell r="K9992">
            <v>20.89</v>
          </cell>
          <cell r="M9992">
            <v>116.01</v>
          </cell>
        </row>
        <row r="9993">
          <cell r="D9993" t="str">
            <v>CONCEITO</v>
          </cell>
          <cell r="E9993">
            <v>44469</v>
          </cell>
          <cell r="J9993">
            <v>72.900000000000006</v>
          </cell>
          <cell r="K9993">
            <v>33.25</v>
          </cell>
          <cell r="M9993">
            <v>184.71</v>
          </cell>
        </row>
        <row r="9994">
          <cell r="D9994" t="str">
            <v>CONCEITO</v>
          </cell>
          <cell r="E9994">
            <v>44469</v>
          </cell>
          <cell r="J9994">
            <v>72.900000000000006</v>
          </cell>
          <cell r="K9994">
            <v>22.5</v>
          </cell>
          <cell r="M9994">
            <v>125</v>
          </cell>
        </row>
        <row r="9995">
          <cell r="D9995" t="str">
            <v>CONCEITO</v>
          </cell>
          <cell r="E9995">
            <v>44469</v>
          </cell>
          <cell r="J9995">
            <v>72.900000000000006</v>
          </cell>
          <cell r="K9995">
            <v>22.5</v>
          </cell>
          <cell r="M9995">
            <v>125</v>
          </cell>
        </row>
        <row r="9996">
          <cell r="D9996" t="str">
            <v>CONCEITO</v>
          </cell>
          <cell r="E9996">
            <v>44469</v>
          </cell>
          <cell r="J9996">
            <v>19.899999999999999</v>
          </cell>
          <cell r="K9996">
            <v>8.41</v>
          </cell>
          <cell r="M9996">
            <v>46.71</v>
          </cell>
        </row>
        <row r="9997">
          <cell r="D9997" t="str">
            <v>CONCEITO</v>
          </cell>
          <cell r="E9997">
            <v>44469</v>
          </cell>
          <cell r="J9997">
            <v>56.9</v>
          </cell>
          <cell r="K9997">
            <v>22.5</v>
          </cell>
          <cell r="M9997">
            <v>125</v>
          </cell>
        </row>
        <row r="9998">
          <cell r="D9998" t="str">
            <v>CONCEITO</v>
          </cell>
          <cell r="E9998">
            <v>44469</v>
          </cell>
          <cell r="J9998">
            <v>66</v>
          </cell>
          <cell r="K9998">
            <v>45</v>
          </cell>
          <cell r="M9998">
            <v>125</v>
          </cell>
        </row>
        <row r="9999">
          <cell r="D9999" t="str">
            <v>CONCEITO</v>
          </cell>
          <cell r="E9999">
            <v>44469</v>
          </cell>
          <cell r="J9999">
            <v>58.9</v>
          </cell>
          <cell r="K9999">
            <v>25.18</v>
          </cell>
          <cell r="M9999">
            <v>139.9</v>
          </cell>
        </row>
        <row r="10000">
          <cell r="D10000" t="str">
            <v>CONCEITO</v>
          </cell>
          <cell r="E10000">
            <v>44469</v>
          </cell>
          <cell r="J10000">
            <v>56.9</v>
          </cell>
          <cell r="K10000">
            <v>22.5</v>
          </cell>
          <cell r="M10000">
            <v>125</v>
          </cell>
        </row>
        <row r="10001">
          <cell r="D10001" t="str">
            <v>CONCEITO</v>
          </cell>
          <cell r="E10001">
            <v>44469</v>
          </cell>
          <cell r="J10001">
            <v>69.900000000000006</v>
          </cell>
          <cell r="K10001">
            <v>22.16</v>
          </cell>
          <cell r="M10001">
            <v>123.11</v>
          </cell>
        </row>
        <row r="10002">
          <cell r="D10002" t="str">
            <v>CONCEITO</v>
          </cell>
          <cell r="E10002">
            <v>44469</v>
          </cell>
          <cell r="J10002">
            <v>56.9</v>
          </cell>
          <cell r="K10002">
            <v>22.66</v>
          </cell>
          <cell r="M10002">
            <v>125.91</v>
          </cell>
        </row>
        <row r="10003">
          <cell r="D10003" t="str">
            <v>CONCEITO</v>
          </cell>
          <cell r="E10003">
            <v>44469</v>
          </cell>
          <cell r="J10003">
            <v>39.9</v>
          </cell>
          <cell r="K10003">
            <v>15.8</v>
          </cell>
          <cell r="M10003">
            <v>87.7</v>
          </cell>
        </row>
        <row r="10004">
          <cell r="D10004" t="str">
            <v>CONCEITO</v>
          </cell>
          <cell r="E10004">
            <v>44469</v>
          </cell>
          <cell r="J10004">
            <v>109.9</v>
          </cell>
          <cell r="K10004">
            <v>41.38</v>
          </cell>
          <cell r="M10004">
            <v>229.9</v>
          </cell>
        </row>
        <row r="10005">
          <cell r="D10005" t="str">
            <v>CONCEITO</v>
          </cell>
          <cell r="E10005">
            <v>44469</v>
          </cell>
          <cell r="J10005">
            <v>119.9</v>
          </cell>
          <cell r="K10005">
            <v>46.78</v>
          </cell>
          <cell r="M10005">
            <v>259.89999999999998</v>
          </cell>
        </row>
        <row r="10006">
          <cell r="D10006" t="str">
            <v>CONCEITO</v>
          </cell>
          <cell r="E10006">
            <v>44469</v>
          </cell>
          <cell r="J10006">
            <v>109.9</v>
          </cell>
          <cell r="K10006">
            <v>43.18</v>
          </cell>
          <cell r="M10006">
            <v>239.9</v>
          </cell>
        </row>
        <row r="10007">
          <cell r="D10007" t="str">
            <v>CONCEITO</v>
          </cell>
          <cell r="E10007">
            <v>44469</v>
          </cell>
          <cell r="J10007">
            <v>104.9</v>
          </cell>
          <cell r="K10007">
            <v>41.38</v>
          </cell>
          <cell r="M10007">
            <v>229.9</v>
          </cell>
        </row>
        <row r="10008">
          <cell r="D10008" t="str">
            <v>CONCEITO</v>
          </cell>
          <cell r="E10008">
            <v>44469</v>
          </cell>
          <cell r="J10008">
            <v>29.55</v>
          </cell>
          <cell r="K10008">
            <v>13.76</v>
          </cell>
          <cell r="M10008">
            <v>76.42</v>
          </cell>
        </row>
        <row r="10009">
          <cell r="D10009" t="str">
            <v>CONCEITO</v>
          </cell>
          <cell r="E10009">
            <v>44469</v>
          </cell>
          <cell r="J10009">
            <v>29.55</v>
          </cell>
          <cell r="K10009">
            <v>16.18</v>
          </cell>
          <cell r="M10009">
            <v>89.9</v>
          </cell>
        </row>
        <row r="10010">
          <cell r="D10010" t="str">
            <v>CONCEITO</v>
          </cell>
          <cell r="E10010">
            <v>44469</v>
          </cell>
          <cell r="J10010">
            <v>29.55</v>
          </cell>
          <cell r="K10010">
            <v>13.43</v>
          </cell>
          <cell r="M10010">
            <v>74.55</v>
          </cell>
        </row>
        <row r="10011">
          <cell r="D10011" t="str">
            <v>CONCEITO</v>
          </cell>
          <cell r="E10011">
            <v>44469</v>
          </cell>
          <cell r="J10011">
            <v>29.55</v>
          </cell>
          <cell r="K10011">
            <v>16.18</v>
          </cell>
          <cell r="M10011">
            <v>89.9</v>
          </cell>
        </row>
        <row r="10012">
          <cell r="D10012" t="str">
            <v>CONCEITO</v>
          </cell>
          <cell r="E10012">
            <v>44469</v>
          </cell>
          <cell r="J10012">
            <v>60</v>
          </cell>
          <cell r="K10012">
            <v>79.650000000000006</v>
          </cell>
          <cell r="M10012">
            <v>189.26</v>
          </cell>
        </row>
        <row r="10013">
          <cell r="D10013" t="str">
            <v>CONCEITO</v>
          </cell>
          <cell r="E10013">
            <v>44469</v>
          </cell>
          <cell r="J10013">
            <v>65</v>
          </cell>
          <cell r="K10013">
            <v>46.78</v>
          </cell>
          <cell r="M10013">
            <v>259.89999999999998</v>
          </cell>
        </row>
        <row r="10014">
          <cell r="D10014" t="str">
            <v>CONCEITO</v>
          </cell>
          <cell r="E10014">
            <v>44469</v>
          </cell>
          <cell r="J10014">
            <v>60.47</v>
          </cell>
          <cell r="K10014">
            <v>28.78</v>
          </cell>
          <cell r="M10014">
            <v>159.9</v>
          </cell>
        </row>
        <row r="10015">
          <cell r="D10015" t="str">
            <v>CONCEITO</v>
          </cell>
          <cell r="E10015">
            <v>44469</v>
          </cell>
          <cell r="J10015">
            <v>50</v>
          </cell>
          <cell r="K10015">
            <v>12.59</v>
          </cell>
          <cell r="M10015">
            <v>69.95</v>
          </cell>
        </row>
        <row r="10016">
          <cell r="D10016" t="str">
            <v>CONCEITO</v>
          </cell>
          <cell r="E10016">
            <v>44469</v>
          </cell>
          <cell r="J10016">
            <v>54</v>
          </cell>
          <cell r="K10016">
            <v>25.18</v>
          </cell>
          <cell r="M10016">
            <v>139.9</v>
          </cell>
        </row>
        <row r="10017">
          <cell r="D10017" t="str">
            <v>CONCEITO</v>
          </cell>
          <cell r="E10017">
            <v>44469</v>
          </cell>
          <cell r="J10017">
            <v>54</v>
          </cell>
          <cell r="K10017">
            <v>22.66</v>
          </cell>
          <cell r="M10017">
            <v>125.91</v>
          </cell>
        </row>
        <row r="10018">
          <cell r="D10018" t="str">
            <v>CONCEITO</v>
          </cell>
          <cell r="E10018">
            <v>44469</v>
          </cell>
          <cell r="J10018">
            <v>43</v>
          </cell>
          <cell r="K10018">
            <v>17.41</v>
          </cell>
          <cell r="M10018">
            <v>96.71</v>
          </cell>
        </row>
        <row r="10019">
          <cell r="D10019" t="str">
            <v>CONCEITO</v>
          </cell>
          <cell r="E10019">
            <v>44469</v>
          </cell>
          <cell r="J10019">
            <v>43</v>
          </cell>
          <cell r="K10019">
            <v>17.41</v>
          </cell>
          <cell r="M10019">
            <v>96.71</v>
          </cell>
        </row>
        <row r="10020">
          <cell r="D10020" t="str">
            <v>CONCEITO</v>
          </cell>
          <cell r="E10020">
            <v>44469</v>
          </cell>
          <cell r="J10020">
            <v>40</v>
          </cell>
          <cell r="K10020">
            <v>13.54</v>
          </cell>
          <cell r="M10020">
            <v>73.739999999999995</v>
          </cell>
        </row>
        <row r="10021">
          <cell r="D10021" t="str">
            <v>CONCEITO</v>
          </cell>
          <cell r="E10021">
            <v>44469</v>
          </cell>
          <cell r="J10021">
            <v>99.8</v>
          </cell>
          <cell r="K10021">
            <v>46.59</v>
          </cell>
          <cell r="M10021">
            <v>258.82</v>
          </cell>
        </row>
        <row r="10022">
          <cell r="D10022" t="str">
            <v>CONCEITO</v>
          </cell>
          <cell r="E10022">
            <v>44469</v>
          </cell>
          <cell r="J10022">
            <v>109.8</v>
          </cell>
          <cell r="K10022">
            <v>53.25</v>
          </cell>
          <cell r="M10022">
            <v>295.82</v>
          </cell>
        </row>
        <row r="10023">
          <cell r="D10023" t="str">
            <v>CONCEITO</v>
          </cell>
          <cell r="E10023">
            <v>44469</v>
          </cell>
          <cell r="J10023">
            <v>79.8</v>
          </cell>
          <cell r="K10023">
            <v>48.16</v>
          </cell>
          <cell r="M10023">
            <v>177.6</v>
          </cell>
        </row>
        <row r="10024">
          <cell r="D10024" t="str">
            <v>CONCEITO</v>
          </cell>
          <cell r="E10024">
            <v>44469</v>
          </cell>
          <cell r="J10024">
            <v>100.52</v>
          </cell>
          <cell r="K10024">
            <v>32.36</v>
          </cell>
          <cell r="M10024">
            <v>179.8</v>
          </cell>
        </row>
        <row r="10025">
          <cell r="D10025" t="str">
            <v>CONCEITO</v>
          </cell>
          <cell r="E10025">
            <v>44469</v>
          </cell>
          <cell r="J10025">
            <v>173.8</v>
          </cell>
          <cell r="K10025">
            <v>45</v>
          </cell>
          <cell r="M10025">
            <v>250</v>
          </cell>
        </row>
        <row r="10026">
          <cell r="D10026" t="str">
            <v>CONCEITO</v>
          </cell>
          <cell r="E10026">
            <v>44469</v>
          </cell>
          <cell r="J10026">
            <v>132</v>
          </cell>
          <cell r="K10026">
            <v>86.96</v>
          </cell>
          <cell r="M10026">
            <v>286.38</v>
          </cell>
        </row>
        <row r="10027">
          <cell r="D10027" t="str">
            <v>CONCEITO</v>
          </cell>
          <cell r="E10027">
            <v>44469</v>
          </cell>
          <cell r="J10027">
            <v>132</v>
          </cell>
          <cell r="K10027">
            <v>40.299999999999997</v>
          </cell>
          <cell r="M10027">
            <v>216.96</v>
          </cell>
        </row>
        <row r="10028">
          <cell r="D10028" t="str">
            <v>CONCEITO</v>
          </cell>
          <cell r="E10028">
            <v>44469</v>
          </cell>
          <cell r="J10028">
            <v>117.8</v>
          </cell>
          <cell r="K10028">
            <v>50.36</v>
          </cell>
          <cell r="M10028">
            <v>279.8</v>
          </cell>
        </row>
        <row r="10029">
          <cell r="D10029" t="str">
            <v>CONCEITO</v>
          </cell>
          <cell r="E10029">
            <v>44469</v>
          </cell>
          <cell r="J10029">
            <v>113.8</v>
          </cell>
          <cell r="K10029">
            <v>45</v>
          </cell>
          <cell r="M10029">
            <v>250</v>
          </cell>
        </row>
        <row r="10030">
          <cell r="D10030" t="str">
            <v>CONCEITO</v>
          </cell>
          <cell r="E10030">
            <v>44469</v>
          </cell>
          <cell r="J10030">
            <v>138</v>
          </cell>
          <cell r="K10030">
            <v>35.96</v>
          </cell>
          <cell r="M10030">
            <v>199.8</v>
          </cell>
        </row>
        <row r="10031">
          <cell r="D10031" t="str">
            <v>CONCEITO</v>
          </cell>
          <cell r="E10031">
            <v>44469</v>
          </cell>
          <cell r="J10031">
            <v>120</v>
          </cell>
          <cell r="K10031">
            <v>84.56</v>
          </cell>
          <cell r="M10031">
            <v>469.82</v>
          </cell>
        </row>
        <row r="10032">
          <cell r="D10032" t="str">
            <v>CONCEITO</v>
          </cell>
          <cell r="E10032">
            <v>44469</v>
          </cell>
          <cell r="J10032">
            <v>130</v>
          </cell>
          <cell r="K10032">
            <v>77.98</v>
          </cell>
          <cell r="M10032">
            <v>430.32</v>
          </cell>
        </row>
        <row r="10033">
          <cell r="D10033" t="str">
            <v>CONCEITO</v>
          </cell>
          <cell r="E10033">
            <v>44469</v>
          </cell>
          <cell r="J10033">
            <v>100</v>
          </cell>
          <cell r="K10033">
            <v>82.04</v>
          </cell>
          <cell r="M10033">
            <v>455.82</v>
          </cell>
        </row>
        <row r="10034">
          <cell r="D10034" t="str">
            <v>CONCEITO</v>
          </cell>
          <cell r="E10034">
            <v>44469</v>
          </cell>
          <cell r="J10034">
            <v>86</v>
          </cell>
          <cell r="K10034">
            <v>37.19</v>
          </cell>
          <cell r="M10034">
            <v>206.62</v>
          </cell>
        </row>
        <row r="10035">
          <cell r="D10035" t="str">
            <v>CONCEITO</v>
          </cell>
          <cell r="E10035">
            <v>44469</v>
          </cell>
          <cell r="J10035">
            <v>134.69999999999999</v>
          </cell>
          <cell r="K10035">
            <v>48.1599</v>
          </cell>
          <cell r="M10035">
            <v>177.60000000000002</v>
          </cell>
        </row>
        <row r="10036">
          <cell r="D10036" t="str">
            <v>CONCEITO</v>
          </cell>
          <cell r="E10036">
            <v>44469</v>
          </cell>
          <cell r="J10036">
            <v>179.7</v>
          </cell>
          <cell r="K10036">
            <v>126.2799</v>
          </cell>
          <cell r="M10036">
            <v>521.70000000000005</v>
          </cell>
        </row>
        <row r="10037">
          <cell r="D10037" t="str">
            <v>CONCEITO</v>
          </cell>
          <cell r="E10037">
            <v>44469</v>
          </cell>
          <cell r="J10037">
            <v>198</v>
          </cell>
          <cell r="K10037">
            <v>67.5</v>
          </cell>
          <cell r="M10037">
            <v>375</v>
          </cell>
        </row>
        <row r="10038">
          <cell r="D10038" t="str">
            <v>CONCEITO</v>
          </cell>
          <cell r="E10038">
            <v>44469</v>
          </cell>
          <cell r="J10038">
            <v>211.5</v>
          </cell>
          <cell r="K10038">
            <v>69.179999999999993</v>
          </cell>
          <cell r="M10038">
            <v>378.57</v>
          </cell>
        </row>
        <row r="10039">
          <cell r="D10039" t="str">
            <v>CONCEITO</v>
          </cell>
          <cell r="E10039">
            <v>44469</v>
          </cell>
          <cell r="J10039">
            <v>180</v>
          </cell>
          <cell r="K10039">
            <v>118.1301</v>
          </cell>
          <cell r="M10039">
            <v>652.83000000000004</v>
          </cell>
        </row>
        <row r="10040">
          <cell r="D10040" t="str">
            <v>CONCEITO</v>
          </cell>
          <cell r="E10040">
            <v>44469</v>
          </cell>
          <cell r="J10040">
            <v>172.41</v>
          </cell>
          <cell r="K10040">
            <v>69.609899999999996</v>
          </cell>
          <cell r="M10040">
            <v>386.76</v>
          </cell>
        </row>
        <row r="10041">
          <cell r="D10041" t="str">
            <v>CONCEITO</v>
          </cell>
          <cell r="E10041">
            <v>44469</v>
          </cell>
          <cell r="J10041">
            <v>150</v>
          </cell>
          <cell r="K10041">
            <v>119.18010000000001</v>
          </cell>
          <cell r="M10041">
            <v>662.13</v>
          </cell>
        </row>
        <row r="10042">
          <cell r="D10042" t="str">
            <v>CONCEITO</v>
          </cell>
          <cell r="E10042">
            <v>44469</v>
          </cell>
          <cell r="J10042">
            <v>150</v>
          </cell>
          <cell r="K10042">
            <v>33.36</v>
          </cell>
          <cell r="M10042">
            <v>180.48</v>
          </cell>
        </row>
        <row r="10043">
          <cell r="D10043" t="str">
            <v>CONCEITO</v>
          </cell>
          <cell r="E10043">
            <v>44469</v>
          </cell>
          <cell r="J10043">
            <v>165</v>
          </cell>
          <cell r="K10043">
            <v>72.519900000000007</v>
          </cell>
          <cell r="M10043">
            <v>402.90000000000003</v>
          </cell>
        </row>
        <row r="10044">
          <cell r="D10044" t="str">
            <v>CONCEITO</v>
          </cell>
          <cell r="E10044">
            <v>44469</v>
          </cell>
          <cell r="J10044">
            <v>165</v>
          </cell>
          <cell r="K10044">
            <v>65.760000000000005</v>
          </cell>
          <cell r="M10044">
            <v>361.62</v>
          </cell>
        </row>
        <row r="10045">
          <cell r="D10045" t="str">
            <v>CONCEITO</v>
          </cell>
          <cell r="E10045">
            <v>44469</v>
          </cell>
          <cell r="J10045">
            <v>259.60000000000002</v>
          </cell>
          <cell r="K10045">
            <v>105.91</v>
          </cell>
          <cell r="M10045">
            <v>588.32000000000005</v>
          </cell>
        </row>
        <row r="10046">
          <cell r="D10046" t="str">
            <v>CONCEITO</v>
          </cell>
          <cell r="E10046">
            <v>44469</v>
          </cell>
          <cell r="J10046">
            <v>299.60000000000002</v>
          </cell>
          <cell r="K10046">
            <v>153.80000000000001</v>
          </cell>
          <cell r="M10046">
            <v>837.16</v>
          </cell>
        </row>
        <row r="10047">
          <cell r="D10047" t="str">
            <v>CONCEITO</v>
          </cell>
          <cell r="E10047">
            <v>44469</v>
          </cell>
          <cell r="J10047">
            <v>287.60000000000002</v>
          </cell>
          <cell r="K10047">
            <v>87.54</v>
          </cell>
          <cell r="M10047">
            <v>484.68</v>
          </cell>
        </row>
        <row r="10048">
          <cell r="D10048" t="str">
            <v>CONCEITO</v>
          </cell>
          <cell r="E10048">
            <v>44469</v>
          </cell>
          <cell r="J10048">
            <v>276</v>
          </cell>
          <cell r="K10048">
            <v>146.93</v>
          </cell>
          <cell r="M10048">
            <v>812.72</v>
          </cell>
        </row>
        <row r="10049">
          <cell r="D10049" t="str">
            <v>CONCEITO</v>
          </cell>
          <cell r="E10049">
            <v>44469</v>
          </cell>
          <cell r="J10049">
            <v>287.60000000000002</v>
          </cell>
          <cell r="K10049">
            <v>90</v>
          </cell>
          <cell r="M10049">
            <v>500</v>
          </cell>
        </row>
        <row r="10050">
          <cell r="D10050" t="str">
            <v>CONCEITO</v>
          </cell>
          <cell r="E10050">
            <v>44469</v>
          </cell>
          <cell r="J10050">
            <v>209.64</v>
          </cell>
          <cell r="K10050">
            <v>119.11</v>
          </cell>
          <cell r="M10050">
            <v>521.84</v>
          </cell>
        </row>
        <row r="10051">
          <cell r="D10051" t="str">
            <v>CONCEITO</v>
          </cell>
          <cell r="E10051">
            <v>44469</v>
          </cell>
          <cell r="J10051">
            <v>240</v>
          </cell>
          <cell r="K10051">
            <v>165.52</v>
          </cell>
          <cell r="M10051">
            <v>919.64</v>
          </cell>
        </row>
        <row r="10052">
          <cell r="D10052" t="str">
            <v>CONCEITO</v>
          </cell>
          <cell r="E10052">
            <v>44469</v>
          </cell>
          <cell r="J10052">
            <v>209.64</v>
          </cell>
          <cell r="K10052">
            <v>93.53</v>
          </cell>
          <cell r="M10052">
            <v>519.6</v>
          </cell>
        </row>
        <row r="10053">
          <cell r="D10053" t="str">
            <v>CONCEITO</v>
          </cell>
          <cell r="E10053">
            <v>44469</v>
          </cell>
          <cell r="J10053">
            <v>324.5</v>
          </cell>
          <cell r="K10053">
            <v>139.59</v>
          </cell>
          <cell r="M10053">
            <v>775.5</v>
          </cell>
        </row>
        <row r="10054">
          <cell r="D10054" t="str">
            <v>CONCEITO</v>
          </cell>
          <cell r="E10054">
            <v>44469</v>
          </cell>
          <cell r="J10054">
            <v>330</v>
          </cell>
          <cell r="K10054">
            <v>112.5</v>
          </cell>
          <cell r="M10054">
            <v>625</v>
          </cell>
        </row>
        <row r="10055">
          <cell r="D10055" t="str">
            <v>CONCEITO</v>
          </cell>
          <cell r="E10055">
            <v>44469</v>
          </cell>
          <cell r="J10055">
            <v>330</v>
          </cell>
          <cell r="K10055">
            <v>107.37</v>
          </cell>
          <cell r="M10055">
            <v>592.9</v>
          </cell>
        </row>
        <row r="10056">
          <cell r="D10056" t="str">
            <v>CONCEITO</v>
          </cell>
          <cell r="E10056">
            <v>44469</v>
          </cell>
          <cell r="J10056">
            <v>275</v>
          </cell>
          <cell r="K10056">
            <v>119.86000000000001</v>
          </cell>
          <cell r="M10056">
            <v>674.7</v>
          </cell>
        </row>
        <row r="10057">
          <cell r="D10057" t="str">
            <v>CONCEITO</v>
          </cell>
          <cell r="E10057">
            <v>44469</v>
          </cell>
          <cell r="J10057">
            <v>275</v>
          </cell>
          <cell r="K10057">
            <v>116.83999999999999</v>
          </cell>
          <cell r="M10057">
            <v>649.15000000000009</v>
          </cell>
        </row>
        <row r="10058">
          <cell r="D10058" t="str">
            <v>CONCEITO</v>
          </cell>
          <cell r="E10058">
            <v>44469</v>
          </cell>
          <cell r="J10058">
            <v>341.4</v>
          </cell>
          <cell r="K10058">
            <v>266.64</v>
          </cell>
          <cell r="M10058">
            <v>1041</v>
          </cell>
        </row>
        <row r="10059">
          <cell r="D10059" t="str">
            <v>CONCEITO</v>
          </cell>
          <cell r="E10059">
            <v>44469</v>
          </cell>
          <cell r="J10059">
            <v>414</v>
          </cell>
          <cell r="K10059">
            <v>260.9298</v>
          </cell>
          <cell r="M10059">
            <v>1234.92</v>
          </cell>
        </row>
        <row r="10060">
          <cell r="D10060" t="str">
            <v>CONCEITO</v>
          </cell>
          <cell r="E10060">
            <v>44469</v>
          </cell>
          <cell r="J10060">
            <v>345.36</v>
          </cell>
          <cell r="K10060">
            <v>177.0198</v>
          </cell>
          <cell r="M10060">
            <v>830.64</v>
          </cell>
        </row>
        <row r="10061">
          <cell r="D10061" t="str">
            <v>CONCEITO</v>
          </cell>
          <cell r="E10061">
            <v>44469</v>
          </cell>
          <cell r="J10061">
            <v>330</v>
          </cell>
          <cell r="K10061">
            <v>139.5</v>
          </cell>
          <cell r="M10061">
            <v>775.02</v>
          </cell>
        </row>
        <row r="10062">
          <cell r="D10062" t="str">
            <v>CONCEITO</v>
          </cell>
          <cell r="E10062">
            <v>44469</v>
          </cell>
          <cell r="J10062">
            <v>483</v>
          </cell>
          <cell r="K10062">
            <v>152.3802</v>
          </cell>
          <cell r="M10062">
            <v>840.42000000000007</v>
          </cell>
        </row>
        <row r="10063">
          <cell r="D10063" t="str">
            <v>CONCEITO</v>
          </cell>
          <cell r="E10063">
            <v>44469</v>
          </cell>
          <cell r="J10063">
            <v>599.20000000000005</v>
          </cell>
          <cell r="K10063">
            <v>169.9</v>
          </cell>
          <cell r="M10063">
            <v>931.84</v>
          </cell>
        </row>
        <row r="10064">
          <cell r="D10064" t="str">
            <v>CONCEITO</v>
          </cell>
          <cell r="E10064">
            <v>44469</v>
          </cell>
          <cell r="J10064">
            <v>594</v>
          </cell>
          <cell r="K10064">
            <v>319.78980000000001</v>
          </cell>
          <cell r="M10064">
            <v>1582.7400000000002</v>
          </cell>
        </row>
        <row r="10065">
          <cell r="D10065" t="str">
            <v>CONCEITO</v>
          </cell>
          <cell r="E10065">
            <v>44469</v>
          </cell>
          <cell r="J10065">
            <v>584.1</v>
          </cell>
          <cell r="K10065">
            <v>174.33</v>
          </cell>
          <cell r="M10065">
            <v>920.07</v>
          </cell>
        </row>
        <row r="10066">
          <cell r="D10066" t="str">
            <v>CONCEITO</v>
          </cell>
          <cell r="E10066">
            <v>44469</v>
          </cell>
          <cell r="J10066">
            <v>495</v>
          </cell>
          <cell r="K10066">
            <v>205.21979999999999</v>
          </cell>
          <cell r="M10066">
            <v>1130.3999999999999</v>
          </cell>
        </row>
        <row r="10067">
          <cell r="D10067" t="str">
            <v>CONCEITO</v>
          </cell>
          <cell r="E10067">
            <v>44469</v>
          </cell>
          <cell r="J10067">
            <v>749</v>
          </cell>
          <cell r="K10067">
            <v>419.06999999999994</v>
          </cell>
          <cell r="M10067">
            <v>2009.1999999999998</v>
          </cell>
        </row>
        <row r="10068">
          <cell r="D10068" t="str">
            <v>CONCEITO</v>
          </cell>
          <cell r="E10068">
            <v>44469</v>
          </cell>
          <cell r="J10068">
            <v>823.90000000000009</v>
          </cell>
          <cell r="K10068">
            <v>484.11989999999997</v>
          </cell>
          <cell r="M10068">
            <v>2465.98</v>
          </cell>
        </row>
        <row r="10069">
          <cell r="D10069" t="str">
            <v>CONCEITO</v>
          </cell>
          <cell r="E10069">
            <v>44469</v>
          </cell>
          <cell r="J10069">
            <v>576</v>
          </cell>
          <cell r="K10069">
            <v>270.6096</v>
          </cell>
          <cell r="M10069">
            <v>1502.8799999999999</v>
          </cell>
        </row>
        <row r="10070">
          <cell r="D10070" t="str">
            <v>CONCEITO</v>
          </cell>
          <cell r="E10070">
            <v>44469</v>
          </cell>
          <cell r="J10070">
            <v>1278.4000000000001</v>
          </cell>
          <cell r="K10070">
            <v>664.12959999999998</v>
          </cell>
          <cell r="M10070">
            <v>3415.52</v>
          </cell>
        </row>
        <row r="10071">
          <cell r="D10071" t="str">
            <v>CONCEITO</v>
          </cell>
          <cell r="E10071">
            <v>44469</v>
          </cell>
          <cell r="J10071">
            <v>1246.4000000000001</v>
          </cell>
          <cell r="K10071">
            <v>670.94079999999997</v>
          </cell>
          <cell r="M10071">
            <v>3030.88</v>
          </cell>
        </row>
        <row r="10072">
          <cell r="D10072" t="str">
            <v>CONCEITO</v>
          </cell>
          <cell r="E10072">
            <v>44469</v>
          </cell>
          <cell r="J10072">
            <v>1449</v>
          </cell>
          <cell r="K10072">
            <v>833.72939999999994</v>
          </cell>
          <cell r="M10072">
            <v>4370.3100000000004</v>
          </cell>
        </row>
        <row r="10073">
          <cell r="D10073" t="str">
            <v>CONCEITO</v>
          </cell>
          <cell r="E10073">
            <v>44469</v>
          </cell>
          <cell r="J10073">
            <v>1467.9</v>
          </cell>
          <cell r="K10073">
            <v>840.18060000000003</v>
          </cell>
          <cell r="M10073">
            <v>4415.04</v>
          </cell>
        </row>
        <row r="10074">
          <cell r="D10074" t="str">
            <v>CONCEITO</v>
          </cell>
          <cell r="E10074">
            <v>44469</v>
          </cell>
          <cell r="J10074">
            <v>1817</v>
          </cell>
          <cell r="K10074">
            <v>405.88099999999997</v>
          </cell>
          <cell r="M10074">
            <v>2250.5499999999997</v>
          </cell>
        </row>
        <row r="10075">
          <cell r="D10075" t="str">
            <v>CONCEITO</v>
          </cell>
          <cell r="E10075">
            <v>44469</v>
          </cell>
          <cell r="J10075">
            <v>1722.7</v>
          </cell>
          <cell r="K10075">
            <v>901.10090000000002</v>
          </cell>
          <cell r="M10075">
            <v>4988.01</v>
          </cell>
        </row>
        <row r="10076">
          <cell r="D10076" t="str">
            <v>CONCEITO</v>
          </cell>
          <cell r="E10076">
            <v>44469</v>
          </cell>
          <cell r="J10076">
            <v>2157.3000000000002</v>
          </cell>
          <cell r="K10076">
            <v>1224.2799</v>
          </cell>
          <cell r="M10076">
            <v>6278.04</v>
          </cell>
        </row>
        <row r="10077">
          <cell r="D10077" t="str">
            <v>CONCEITO</v>
          </cell>
          <cell r="E10077">
            <v>44469</v>
          </cell>
          <cell r="J10077">
            <v>800</v>
          </cell>
          <cell r="K10077">
            <v>171.5488</v>
          </cell>
          <cell r="M10077">
            <v>935.36</v>
          </cell>
        </row>
        <row r="10078">
          <cell r="D10078" t="str">
            <v>CONCEITO</v>
          </cell>
          <cell r="E10078">
            <v>44469</v>
          </cell>
          <cell r="J10078">
            <v>1798.2</v>
          </cell>
          <cell r="K10078">
            <v>859.61159999999995</v>
          </cell>
          <cell r="M10078">
            <v>4470.4800000000005</v>
          </cell>
        </row>
        <row r="10079">
          <cell r="D10079" t="str">
            <v>CONCEITO</v>
          </cell>
          <cell r="E10079">
            <v>44469</v>
          </cell>
          <cell r="J10079">
            <v>2838</v>
          </cell>
          <cell r="K10079">
            <v>1434.5101</v>
          </cell>
          <cell r="M10079">
            <v>7570.58</v>
          </cell>
        </row>
        <row r="10080">
          <cell r="D10080" t="str">
            <v>CONCEITO</v>
          </cell>
          <cell r="E10080">
            <v>44469</v>
          </cell>
          <cell r="J10080">
            <v>3894.0000000000005</v>
          </cell>
          <cell r="K10080">
            <v>1953.3300000000002</v>
          </cell>
          <cell r="M10080">
            <v>9340.8000000000011</v>
          </cell>
        </row>
        <row r="10081">
          <cell r="D10081" t="str">
            <v>CONCEITO</v>
          </cell>
          <cell r="E10081">
            <v>44469</v>
          </cell>
          <cell r="J10081">
            <v>5146.5</v>
          </cell>
          <cell r="K10081">
            <v>2460.5890999999997</v>
          </cell>
          <cell r="M10081">
            <v>12081.5</v>
          </cell>
        </row>
        <row r="10082">
          <cell r="D10082" t="str">
            <v>CONCEITO</v>
          </cell>
          <cell r="E10082">
            <v>44469</v>
          </cell>
          <cell r="J10082">
            <v>12549</v>
          </cell>
          <cell r="K10082">
            <v>6238.5084000000006</v>
          </cell>
          <cell r="M10082">
            <v>29464.34</v>
          </cell>
        </row>
        <row r="10083">
          <cell r="D10083" t="str">
            <v>CONCEITO</v>
          </cell>
          <cell r="E10083">
            <v>44469</v>
          </cell>
          <cell r="J10083">
            <v>0</v>
          </cell>
          <cell r="K10083">
            <v>0</v>
          </cell>
          <cell r="M10083">
            <v>0</v>
          </cell>
        </row>
        <row r="10084">
          <cell r="D10084" t="str">
            <v>CONCEITO</v>
          </cell>
          <cell r="E10084">
            <v>44469</v>
          </cell>
          <cell r="J10084">
            <v>48</v>
          </cell>
          <cell r="K10084">
            <v>16.18</v>
          </cell>
          <cell r="M10084">
            <v>89.9</v>
          </cell>
        </row>
        <row r="10085">
          <cell r="D10085" t="str">
            <v>CONCEITO</v>
          </cell>
          <cell r="E10085">
            <v>44469</v>
          </cell>
          <cell r="J10085">
            <v>51.21</v>
          </cell>
          <cell r="K10085">
            <v>16.18</v>
          </cell>
          <cell r="M10085">
            <v>89.9</v>
          </cell>
        </row>
        <row r="10086">
          <cell r="D10086" t="str">
            <v>CONCEITO</v>
          </cell>
          <cell r="E10086">
            <v>44469</v>
          </cell>
          <cell r="J10086">
            <v>53.11</v>
          </cell>
          <cell r="K10086">
            <v>18.87</v>
          </cell>
          <cell r="M10086">
            <v>104.52</v>
          </cell>
        </row>
        <row r="10087">
          <cell r="D10087" t="str">
            <v>CONCEITO</v>
          </cell>
          <cell r="E10087">
            <v>44469</v>
          </cell>
          <cell r="J10087">
            <v>42.9</v>
          </cell>
          <cell r="K10087">
            <v>16.18</v>
          </cell>
          <cell r="M10087">
            <v>89.9</v>
          </cell>
        </row>
        <row r="10088">
          <cell r="D10088" t="str">
            <v>CONCEITO</v>
          </cell>
          <cell r="E10088">
            <v>44469</v>
          </cell>
          <cell r="J10088">
            <v>48.36</v>
          </cell>
          <cell r="K10088">
            <v>16.18</v>
          </cell>
          <cell r="M10088">
            <v>89.9</v>
          </cell>
        </row>
        <row r="10089">
          <cell r="D10089" t="str">
            <v>CONCEITO</v>
          </cell>
          <cell r="E10089">
            <v>44469</v>
          </cell>
          <cell r="J10089">
            <v>49.3</v>
          </cell>
          <cell r="K10089">
            <v>16.18</v>
          </cell>
          <cell r="M10089">
            <v>0</v>
          </cell>
        </row>
        <row r="10090">
          <cell r="D10090" t="str">
            <v>CONCEITO</v>
          </cell>
          <cell r="E10090">
            <v>44469</v>
          </cell>
          <cell r="J10090">
            <v>29.55</v>
          </cell>
          <cell r="K10090">
            <v>13.43</v>
          </cell>
          <cell r="M10090">
            <v>74.55</v>
          </cell>
        </row>
        <row r="10091">
          <cell r="D10091" t="str">
            <v>CONCEITO</v>
          </cell>
          <cell r="E10091">
            <v>44469</v>
          </cell>
          <cell r="J10091">
            <v>58.9</v>
          </cell>
          <cell r="K10091">
            <v>20.89</v>
          </cell>
          <cell r="M10091">
            <v>116.01</v>
          </cell>
        </row>
        <row r="10092">
          <cell r="D10092" t="str">
            <v>CONCEITO</v>
          </cell>
          <cell r="E10092">
            <v>44469</v>
          </cell>
          <cell r="J10092">
            <v>47.5</v>
          </cell>
          <cell r="K10092">
            <v>17.41</v>
          </cell>
          <cell r="M10092">
            <v>96.71</v>
          </cell>
        </row>
        <row r="10093">
          <cell r="D10093" t="str">
            <v>CONCEITO</v>
          </cell>
          <cell r="E10093">
            <v>44469</v>
          </cell>
          <cell r="J10093">
            <v>22</v>
          </cell>
          <cell r="K10093">
            <v>7.45</v>
          </cell>
          <cell r="M10093">
            <v>41.38</v>
          </cell>
        </row>
        <row r="10094">
          <cell r="D10094" t="str">
            <v>CONCEITO</v>
          </cell>
          <cell r="E10094">
            <v>44469</v>
          </cell>
          <cell r="J10094">
            <v>40</v>
          </cell>
          <cell r="K10094">
            <v>15.11</v>
          </cell>
          <cell r="M10094">
            <v>82.38</v>
          </cell>
        </row>
        <row r="10095">
          <cell r="D10095" t="str">
            <v>CONCEITO</v>
          </cell>
          <cell r="E10095">
            <v>44469</v>
          </cell>
          <cell r="J10095">
            <v>102.42</v>
          </cell>
          <cell r="K10095">
            <v>32.36</v>
          </cell>
          <cell r="M10095">
            <v>179.8</v>
          </cell>
        </row>
        <row r="10096">
          <cell r="D10096" t="str">
            <v>CONCEITO</v>
          </cell>
          <cell r="E10096">
            <v>44469</v>
          </cell>
          <cell r="J10096">
            <v>104.3</v>
          </cell>
          <cell r="K10096">
            <v>31.98</v>
          </cell>
          <cell r="M10096">
            <v>177.6</v>
          </cell>
        </row>
        <row r="10097">
          <cell r="D10097" t="str">
            <v>CONCEITO</v>
          </cell>
          <cell r="E10097">
            <v>44469</v>
          </cell>
          <cell r="J10097">
            <v>106.22</v>
          </cell>
          <cell r="K10097">
            <v>41.62</v>
          </cell>
          <cell r="M10097">
            <v>231.22</v>
          </cell>
        </row>
        <row r="10098">
          <cell r="D10098" t="str">
            <v>CONCEITO</v>
          </cell>
          <cell r="E10098">
            <v>44469</v>
          </cell>
          <cell r="J10098">
            <v>89.12</v>
          </cell>
          <cell r="K10098">
            <v>92.57</v>
          </cell>
          <cell r="M10098">
            <v>196.94</v>
          </cell>
        </row>
        <row r="10099">
          <cell r="D10099" t="str">
            <v>CONCEITO</v>
          </cell>
          <cell r="E10099">
            <v>44469</v>
          </cell>
          <cell r="J10099">
            <v>85.32</v>
          </cell>
          <cell r="K10099">
            <v>31.11</v>
          </cell>
          <cell r="M10099">
            <v>172.84</v>
          </cell>
        </row>
        <row r="10100">
          <cell r="D10100" t="str">
            <v>CONCEITO</v>
          </cell>
          <cell r="E10100">
            <v>44469</v>
          </cell>
          <cell r="J10100">
            <v>73.8</v>
          </cell>
          <cell r="K10100">
            <v>31.64</v>
          </cell>
          <cell r="M10100">
            <v>175.82</v>
          </cell>
        </row>
        <row r="10101">
          <cell r="D10101" t="str">
            <v>CONCEITO</v>
          </cell>
          <cell r="E10101">
            <v>44469</v>
          </cell>
          <cell r="J10101">
            <v>101.8</v>
          </cell>
          <cell r="K10101">
            <v>37.979999999999997</v>
          </cell>
          <cell r="M10101">
            <v>211.02</v>
          </cell>
        </row>
        <row r="10102">
          <cell r="D10102" t="str">
            <v>CONCEITO</v>
          </cell>
          <cell r="E10102">
            <v>44469</v>
          </cell>
          <cell r="J10102">
            <v>44</v>
          </cell>
          <cell r="K10102">
            <v>14.91</v>
          </cell>
          <cell r="M10102">
            <v>82.76</v>
          </cell>
        </row>
        <row r="10103">
          <cell r="D10103" t="str">
            <v>CONCEITO</v>
          </cell>
          <cell r="E10103">
            <v>44469</v>
          </cell>
          <cell r="J10103">
            <v>158.69999999999999</v>
          </cell>
          <cell r="K10103">
            <v>46.1601</v>
          </cell>
          <cell r="M10103">
            <v>254.21999999999997</v>
          </cell>
        </row>
        <row r="10104">
          <cell r="D10104" t="str">
            <v>CONCEITO</v>
          </cell>
          <cell r="E10104">
            <v>44469</v>
          </cell>
          <cell r="J10104">
            <v>144</v>
          </cell>
          <cell r="K10104">
            <v>44.0199</v>
          </cell>
          <cell r="M10104">
            <v>240.45000000000002</v>
          </cell>
        </row>
        <row r="10105">
          <cell r="D10105" t="str">
            <v>CONCEITO</v>
          </cell>
          <cell r="E10105">
            <v>44469</v>
          </cell>
          <cell r="J10105">
            <v>152.69999999999999</v>
          </cell>
          <cell r="K10105">
            <v>62.150099999999995</v>
          </cell>
          <cell r="M10105">
            <v>345.29999999999995</v>
          </cell>
        </row>
        <row r="10106">
          <cell r="D10106" t="str">
            <v>CONCEITO</v>
          </cell>
          <cell r="E10106">
            <v>44469</v>
          </cell>
          <cell r="J10106">
            <v>66</v>
          </cell>
          <cell r="K10106">
            <v>25.410000000000004</v>
          </cell>
          <cell r="M10106">
            <v>141.18</v>
          </cell>
        </row>
        <row r="10107">
          <cell r="D10107" t="str">
            <v>CONCEITO</v>
          </cell>
          <cell r="E10107">
            <v>44469</v>
          </cell>
          <cell r="J10107">
            <v>66</v>
          </cell>
          <cell r="K10107">
            <v>32.229900000000001</v>
          </cell>
          <cell r="M10107">
            <v>129.21</v>
          </cell>
        </row>
        <row r="10108">
          <cell r="D10108" t="str">
            <v>CONCEITO</v>
          </cell>
          <cell r="E10108">
            <v>44469</v>
          </cell>
          <cell r="J10108">
            <v>178.24</v>
          </cell>
          <cell r="K10108">
            <v>109.19</v>
          </cell>
          <cell r="M10108">
            <v>386.84</v>
          </cell>
        </row>
        <row r="10109">
          <cell r="D10109" t="str">
            <v>CONCEITO</v>
          </cell>
          <cell r="E10109">
            <v>44469</v>
          </cell>
          <cell r="J10109">
            <v>170.64</v>
          </cell>
          <cell r="K10109">
            <v>85.58</v>
          </cell>
          <cell r="M10109">
            <v>375.64</v>
          </cell>
        </row>
        <row r="10110">
          <cell r="D10110" t="str">
            <v>CONCEITO</v>
          </cell>
          <cell r="E10110">
            <v>44469</v>
          </cell>
          <cell r="J10110">
            <v>295.79999999999995</v>
          </cell>
          <cell r="K10110">
            <v>97.08</v>
          </cell>
          <cell r="M10110">
            <v>449.52</v>
          </cell>
        </row>
        <row r="10111">
          <cell r="D10111" t="str">
            <v>CONCEITO</v>
          </cell>
          <cell r="E10111">
            <v>44469</v>
          </cell>
          <cell r="J10111">
            <v>-64.900000000000006</v>
          </cell>
          <cell r="K10111">
            <v>0</v>
          </cell>
          <cell r="M10111">
            <v>-131.91</v>
          </cell>
        </row>
        <row r="10112">
          <cell r="D10112" t="str">
            <v>CONCEITO</v>
          </cell>
          <cell r="E10112">
            <v>44469</v>
          </cell>
          <cell r="J10112">
            <v>-75.900000000000006</v>
          </cell>
          <cell r="K10112">
            <v>0</v>
          </cell>
          <cell r="M10112">
            <v>-158.31</v>
          </cell>
        </row>
        <row r="10113">
          <cell r="D10113" t="str">
            <v>CONCEITO</v>
          </cell>
          <cell r="E10113">
            <v>44469</v>
          </cell>
          <cell r="J10113">
            <v>56.9</v>
          </cell>
          <cell r="K10113">
            <v>16.18</v>
          </cell>
          <cell r="M10113">
            <v>89.9</v>
          </cell>
        </row>
        <row r="10114">
          <cell r="D10114" t="str">
            <v>CONCEITO</v>
          </cell>
          <cell r="E10114">
            <v>44469</v>
          </cell>
          <cell r="J10114">
            <v>42</v>
          </cell>
          <cell r="K10114">
            <v>29.22</v>
          </cell>
          <cell r="M10114">
            <v>68.2</v>
          </cell>
        </row>
        <row r="10115">
          <cell r="D10115" t="str">
            <v>CONCEITO</v>
          </cell>
          <cell r="E10115">
            <v>44469</v>
          </cell>
          <cell r="J10115">
            <v>45</v>
          </cell>
          <cell r="K10115">
            <v>16.18</v>
          </cell>
          <cell r="M10115">
            <v>89.9</v>
          </cell>
        </row>
        <row r="10116">
          <cell r="D10116" t="str">
            <v>CONCEITO</v>
          </cell>
          <cell r="E10116">
            <v>44469</v>
          </cell>
          <cell r="J10116">
            <v>55</v>
          </cell>
          <cell r="K10116">
            <v>16.18</v>
          </cell>
          <cell r="M10116">
            <v>89.9</v>
          </cell>
        </row>
        <row r="10117">
          <cell r="D10117" t="str">
            <v>CONCEITO</v>
          </cell>
          <cell r="E10117">
            <v>44469</v>
          </cell>
          <cell r="J10117">
            <v>54.9</v>
          </cell>
          <cell r="K10117">
            <v>16.18</v>
          </cell>
          <cell r="M10117">
            <v>89.9</v>
          </cell>
        </row>
        <row r="10118">
          <cell r="D10118" t="str">
            <v>CONCEITO</v>
          </cell>
          <cell r="E10118">
            <v>44469</v>
          </cell>
          <cell r="J10118">
            <v>55</v>
          </cell>
          <cell r="K10118">
            <v>16.18</v>
          </cell>
          <cell r="M10118">
            <v>89.9</v>
          </cell>
        </row>
        <row r="10119">
          <cell r="D10119" t="str">
            <v>CONCEITO</v>
          </cell>
          <cell r="E10119">
            <v>44469</v>
          </cell>
          <cell r="J10119">
            <v>55</v>
          </cell>
          <cell r="K10119">
            <v>16.18</v>
          </cell>
          <cell r="M10119">
            <v>89.9</v>
          </cell>
        </row>
        <row r="10120">
          <cell r="D10120" t="str">
            <v>CONCEITO</v>
          </cell>
          <cell r="E10120">
            <v>44469</v>
          </cell>
          <cell r="J10120">
            <v>40</v>
          </cell>
          <cell r="K10120">
            <v>16.18</v>
          </cell>
          <cell r="M10120">
            <v>0</v>
          </cell>
        </row>
        <row r="10121">
          <cell r="D10121" t="str">
            <v>CONCEITO</v>
          </cell>
          <cell r="E10121">
            <v>44469</v>
          </cell>
          <cell r="J10121">
            <v>40</v>
          </cell>
          <cell r="K10121">
            <v>16.18</v>
          </cell>
          <cell r="M10121">
            <v>0</v>
          </cell>
        </row>
        <row r="10122">
          <cell r="D10122" t="str">
            <v>CONCEITO</v>
          </cell>
          <cell r="E10122">
            <v>44469</v>
          </cell>
          <cell r="J10122">
            <v>40</v>
          </cell>
          <cell r="K10122">
            <v>16.18</v>
          </cell>
          <cell r="M10122">
            <v>0</v>
          </cell>
        </row>
        <row r="10123">
          <cell r="D10123" t="str">
            <v>CONCEITO</v>
          </cell>
          <cell r="E10123">
            <v>44469</v>
          </cell>
          <cell r="J10123">
            <v>52.9</v>
          </cell>
          <cell r="K10123">
            <v>16.18</v>
          </cell>
          <cell r="M10123">
            <v>89.9</v>
          </cell>
        </row>
        <row r="10124">
          <cell r="D10124" t="str">
            <v>CONCEITO</v>
          </cell>
          <cell r="E10124">
            <v>44469</v>
          </cell>
          <cell r="J10124">
            <v>53.1</v>
          </cell>
          <cell r="K10124">
            <v>16.18</v>
          </cell>
          <cell r="M10124">
            <v>89.9</v>
          </cell>
        </row>
        <row r="10125">
          <cell r="D10125" t="str">
            <v>CONCEITO</v>
          </cell>
          <cell r="E10125">
            <v>44469</v>
          </cell>
          <cell r="J10125">
            <v>53.1</v>
          </cell>
          <cell r="K10125">
            <v>16.18</v>
          </cell>
          <cell r="M10125">
            <v>89.9</v>
          </cell>
        </row>
        <row r="10126">
          <cell r="D10126" t="str">
            <v>CONCEITO</v>
          </cell>
          <cell r="E10126">
            <v>44469</v>
          </cell>
          <cell r="J10126">
            <v>46.45</v>
          </cell>
          <cell r="K10126">
            <v>15.36</v>
          </cell>
          <cell r="M10126">
            <v>85.1</v>
          </cell>
        </row>
        <row r="10127">
          <cell r="D10127" t="str">
            <v>CONCEITO</v>
          </cell>
          <cell r="E10127">
            <v>44469</v>
          </cell>
          <cell r="J10127">
            <v>66.900000000000006</v>
          </cell>
          <cell r="K10127">
            <v>30.58</v>
          </cell>
          <cell r="M10127">
            <v>169.9</v>
          </cell>
        </row>
        <row r="10128">
          <cell r="D10128" t="str">
            <v>CONCEITO</v>
          </cell>
          <cell r="E10128">
            <v>44469</v>
          </cell>
          <cell r="J10128">
            <v>67.900000000000006</v>
          </cell>
          <cell r="K10128">
            <v>24.47</v>
          </cell>
          <cell r="M10128">
            <v>135.91999999999999</v>
          </cell>
        </row>
        <row r="10129">
          <cell r="D10129" t="str">
            <v>CONCEITO</v>
          </cell>
          <cell r="E10129">
            <v>44469</v>
          </cell>
          <cell r="J10129">
            <v>67.900000000000006</v>
          </cell>
          <cell r="K10129">
            <v>28.78</v>
          </cell>
          <cell r="M10129">
            <v>159.9</v>
          </cell>
        </row>
        <row r="10130">
          <cell r="D10130" t="str">
            <v>CONCEITO</v>
          </cell>
          <cell r="E10130">
            <v>44469</v>
          </cell>
          <cell r="J10130">
            <v>75.900000000000006</v>
          </cell>
          <cell r="K10130">
            <v>28.5</v>
          </cell>
          <cell r="M10130">
            <v>158.31</v>
          </cell>
        </row>
        <row r="10131">
          <cell r="D10131" t="str">
            <v>CONCEITO</v>
          </cell>
          <cell r="E10131">
            <v>44469</v>
          </cell>
          <cell r="J10131">
            <v>40.659999999999997</v>
          </cell>
          <cell r="K10131">
            <v>15.22</v>
          </cell>
          <cell r="M10131">
            <v>76.930000000000007</v>
          </cell>
        </row>
        <row r="10132">
          <cell r="D10132" t="str">
            <v>CONCEITO</v>
          </cell>
          <cell r="E10132">
            <v>44469</v>
          </cell>
          <cell r="J10132">
            <v>115.88</v>
          </cell>
          <cell r="K10132">
            <v>32.36</v>
          </cell>
          <cell r="M10132">
            <v>179.8</v>
          </cell>
        </row>
        <row r="10133">
          <cell r="D10133" t="str">
            <v>CONCEITO</v>
          </cell>
          <cell r="E10133">
            <v>44469</v>
          </cell>
          <cell r="J10133">
            <v>99.8</v>
          </cell>
          <cell r="K10133">
            <v>32.36</v>
          </cell>
          <cell r="M10133">
            <v>179.8</v>
          </cell>
        </row>
        <row r="10134">
          <cell r="D10134" t="str">
            <v>CONCEITO</v>
          </cell>
          <cell r="E10134">
            <v>44469</v>
          </cell>
          <cell r="J10134">
            <v>84</v>
          </cell>
          <cell r="K10134">
            <v>32.36</v>
          </cell>
          <cell r="M10134">
            <v>89.9</v>
          </cell>
        </row>
        <row r="10135">
          <cell r="D10135" t="str">
            <v>CONCEITO</v>
          </cell>
          <cell r="E10135">
            <v>44469</v>
          </cell>
          <cell r="J10135">
            <v>84</v>
          </cell>
          <cell r="K10135">
            <v>31.54</v>
          </cell>
          <cell r="M10135">
            <v>85.1</v>
          </cell>
        </row>
        <row r="10136">
          <cell r="D10136" t="str">
            <v>CONCEITO</v>
          </cell>
          <cell r="E10136">
            <v>44469</v>
          </cell>
          <cell r="J10136">
            <v>114</v>
          </cell>
          <cell r="K10136">
            <v>32.36</v>
          </cell>
          <cell r="M10136">
            <v>96.76</v>
          </cell>
        </row>
        <row r="10137">
          <cell r="D10137" t="str">
            <v>CONCEITO</v>
          </cell>
          <cell r="E10137">
            <v>44469</v>
          </cell>
          <cell r="J10137">
            <v>86</v>
          </cell>
          <cell r="K10137">
            <v>32.36</v>
          </cell>
          <cell r="M10137">
            <v>0</v>
          </cell>
        </row>
        <row r="10138">
          <cell r="D10138" t="str">
            <v>CONCEITO</v>
          </cell>
          <cell r="E10138">
            <v>44469</v>
          </cell>
          <cell r="J10138">
            <v>149.69999999999999</v>
          </cell>
          <cell r="K10138">
            <v>47.150099999999995</v>
          </cell>
          <cell r="M10138">
            <v>261.24</v>
          </cell>
        </row>
        <row r="10139">
          <cell r="D10139" t="str">
            <v>CONCEITO</v>
          </cell>
          <cell r="E10139">
            <v>44469</v>
          </cell>
          <cell r="J10139">
            <v>173.7</v>
          </cell>
          <cell r="K10139">
            <v>47.720100000000002</v>
          </cell>
          <cell r="M10139">
            <v>264.89999999999998</v>
          </cell>
        </row>
        <row r="10140">
          <cell r="D10140" t="str">
            <v>CONCEITO</v>
          </cell>
          <cell r="E10140">
            <v>44469</v>
          </cell>
          <cell r="J10140">
            <v>173.7</v>
          </cell>
          <cell r="K10140">
            <v>48.54</v>
          </cell>
          <cell r="M10140">
            <v>179.79</v>
          </cell>
        </row>
        <row r="10141">
          <cell r="D10141" t="str">
            <v>CONCEITO</v>
          </cell>
          <cell r="E10141">
            <v>44469</v>
          </cell>
          <cell r="J10141">
            <v>130.80000000000001</v>
          </cell>
          <cell r="K10141">
            <v>63.459900000000005</v>
          </cell>
          <cell r="M10141">
            <v>262.14</v>
          </cell>
        </row>
        <row r="10142">
          <cell r="D10142" t="str">
            <v>CONCEITO</v>
          </cell>
          <cell r="E10142">
            <v>44469</v>
          </cell>
          <cell r="J10142">
            <v>139.35000000000002</v>
          </cell>
          <cell r="K10142">
            <v>47.720100000000002</v>
          </cell>
          <cell r="M10142">
            <v>264.89999999999998</v>
          </cell>
        </row>
        <row r="10143">
          <cell r="D10143" t="str">
            <v>CONCEITO</v>
          </cell>
          <cell r="E10143">
            <v>44469</v>
          </cell>
          <cell r="J10143">
            <v>199.6</v>
          </cell>
          <cell r="K10143">
            <v>63.2</v>
          </cell>
          <cell r="M10143">
            <v>350.24</v>
          </cell>
        </row>
        <row r="10144">
          <cell r="D10144" t="str">
            <v>CONCEITO</v>
          </cell>
          <cell r="E10144">
            <v>44469</v>
          </cell>
          <cell r="J10144">
            <v>231.76</v>
          </cell>
          <cell r="K10144">
            <v>64.72</v>
          </cell>
          <cell r="M10144">
            <v>359.6</v>
          </cell>
        </row>
        <row r="10145">
          <cell r="D10145" t="str">
            <v>CONCEITO</v>
          </cell>
          <cell r="E10145">
            <v>44469</v>
          </cell>
          <cell r="J10145">
            <v>180</v>
          </cell>
          <cell r="K10145">
            <v>64.72</v>
          </cell>
          <cell r="M10145">
            <v>269.68</v>
          </cell>
        </row>
        <row r="10146">
          <cell r="D10146" t="str">
            <v>CONCEITO</v>
          </cell>
          <cell r="E10146">
            <v>44469</v>
          </cell>
          <cell r="J10146">
            <v>264.5</v>
          </cell>
          <cell r="K10146">
            <v>77.960000000000008</v>
          </cell>
          <cell r="M10146">
            <v>431.5</v>
          </cell>
        </row>
        <row r="10147">
          <cell r="D10147" t="str">
            <v>CONCEITO</v>
          </cell>
          <cell r="E10147">
            <v>44469</v>
          </cell>
          <cell r="J10147">
            <v>401.04</v>
          </cell>
          <cell r="K10147">
            <v>229.39019999999999</v>
          </cell>
          <cell r="M10147">
            <v>1124.82</v>
          </cell>
        </row>
        <row r="10148">
          <cell r="D10148" t="str">
            <v>CONCEITO</v>
          </cell>
          <cell r="E10148">
            <v>44469</v>
          </cell>
          <cell r="J10148">
            <v>56.9</v>
          </cell>
          <cell r="K10148">
            <v>16.18</v>
          </cell>
          <cell r="M10148">
            <v>89.9</v>
          </cell>
        </row>
        <row r="10149">
          <cell r="D10149" t="str">
            <v>CONCEITO</v>
          </cell>
          <cell r="E10149">
            <v>44469</v>
          </cell>
          <cell r="J10149">
            <v>49.9</v>
          </cell>
          <cell r="K10149">
            <v>12.64</v>
          </cell>
          <cell r="M10149">
            <v>64.739999999999995</v>
          </cell>
        </row>
        <row r="10150">
          <cell r="D10150" t="str">
            <v>CONCEITO</v>
          </cell>
          <cell r="E10150">
            <v>44469</v>
          </cell>
          <cell r="J10150">
            <v>199.8</v>
          </cell>
          <cell r="K10150">
            <v>76.86</v>
          </cell>
          <cell r="M10150">
            <v>427.02</v>
          </cell>
        </row>
        <row r="10151">
          <cell r="D10151" t="str">
            <v>CONCEITO</v>
          </cell>
          <cell r="E10151">
            <v>44469</v>
          </cell>
          <cell r="J10151">
            <v>336</v>
          </cell>
          <cell r="K10151">
            <v>137.99009999999998</v>
          </cell>
          <cell r="M10151">
            <v>765.54</v>
          </cell>
        </row>
        <row r="10152">
          <cell r="D10152" t="str">
            <v>CONCEITO</v>
          </cell>
          <cell r="E10152">
            <v>44469</v>
          </cell>
          <cell r="J10152">
            <v>155.88</v>
          </cell>
          <cell r="K10152">
            <v>64.539900000000003</v>
          </cell>
          <cell r="M10152">
            <v>358.53000000000003</v>
          </cell>
        </row>
        <row r="10153">
          <cell r="D10153" t="str">
            <v>CONCEITO</v>
          </cell>
          <cell r="E10153">
            <v>44469</v>
          </cell>
          <cell r="J10153">
            <v>52.9</v>
          </cell>
          <cell r="K10153">
            <v>20.58</v>
          </cell>
          <cell r="M10153">
            <v>114.31</v>
          </cell>
        </row>
        <row r="10154">
          <cell r="D10154" t="str">
            <v>CONCEITO</v>
          </cell>
          <cell r="E10154">
            <v>44469</v>
          </cell>
          <cell r="J10154">
            <v>49.9</v>
          </cell>
          <cell r="K10154">
            <v>17.41</v>
          </cell>
          <cell r="M10154">
            <v>96.71</v>
          </cell>
        </row>
        <row r="10155">
          <cell r="D10155" t="str">
            <v>CONCEITO</v>
          </cell>
          <cell r="E10155">
            <v>44469</v>
          </cell>
          <cell r="J10155">
            <v>34.950000000000003</v>
          </cell>
          <cell r="K10155">
            <v>12.59</v>
          </cell>
          <cell r="M10155">
            <v>69.95</v>
          </cell>
        </row>
        <row r="10156">
          <cell r="D10156" t="str">
            <v>CONCEITO</v>
          </cell>
          <cell r="E10156">
            <v>44469</v>
          </cell>
          <cell r="J10156">
            <v>104.85000000000001</v>
          </cell>
          <cell r="K10156">
            <v>33.36</v>
          </cell>
          <cell r="M10156">
            <v>180.48</v>
          </cell>
        </row>
        <row r="10157">
          <cell r="D10157" t="str">
            <v>CONCEITO</v>
          </cell>
          <cell r="E10157">
            <v>44469</v>
          </cell>
          <cell r="J10157">
            <v>61.9</v>
          </cell>
          <cell r="K10157">
            <v>26.98</v>
          </cell>
          <cell r="M10157">
            <v>149.9</v>
          </cell>
        </row>
        <row r="10158">
          <cell r="D10158" t="str">
            <v>CONCEITO</v>
          </cell>
          <cell r="E10158">
            <v>44469</v>
          </cell>
          <cell r="J10158">
            <v>61.9</v>
          </cell>
          <cell r="K10158">
            <v>25.18</v>
          </cell>
          <cell r="M10158">
            <v>139.9</v>
          </cell>
        </row>
        <row r="10159">
          <cell r="D10159" t="str">
            <v>CONCEITO</v>
          </cell>
          <cell r="E10159">
            <v>44469</v>
          </cell>
          <cell r="J10159">
            <v>32</v>
          </cell>
          <cell r="K10159">
            <v>11.07</v>
          </cell>
          <cell r="M10159">
            <v>61.51</v>
          </cell>
        </row>
        <row r="10160">
          <cell r="D10160" t="str">
            <v>CONCEITO</v>
          </cell>
          <cell r="E10160">
            <v>44469</v>
          </cell>
          <cell r="J10160">
            <v>0</v>
          </cell>
          <cell r="K10160">
            <v>0</v>
          </cell>
          <cell r="M10160">
            <v>0</v>
          </cell>
        </row>
        <row r="10161">
          <cell r="D10161" t="str">
            <v>CONCEITO</v>
          </cell>
          <cell r="E10161">
            <v>44469</v>
          </cell>
          <cell r="J10161">
            <v>44.9</v>
          </cell>
          <cell r="K10161">
            <v>21.58</v>
          </cell>
          <cell r="M10161">
            <v>0</v>
          </cell>
        </row>
        <row r="10162">
          <cell r="D10162" t="str">
            <v>CONCEITO</v>
          </cell>
          <cell r="E10162">
            <v>44469</v>
          </cell>
          <cell r="J10162">
            <v>55.9</v>
          </cell>
          <cell r="K10162">
            <v>19.88</v>
          </cell>
          <cell r="M10162">
            <v>110.42</v>
          </cell>
        </row>
        <row r="10163">
          <cell r="D10163" t="str">
            <v>CONCEITO</v>
          </cell>
          <cell r="E10163">
            <v>44469</v>
          </cell>
          <cell r="J10163">
            <v>58</v>
          </cell>
          <cell r="K10163">
            <v>22.39</v>
          </cell>
          <cell r="M10163">
            <v>124.42</v>
          </cell>
        </row>
        <row r="10164">
          <cell r="D10164" t="str">
            <v>CONCEITO</v>
          </cell>
          <cell r="E10164">
            <v>44469</v>
          </cell>
          <cell r="J10164">
            <v>209.24</v>
          </cell>
          <cell r="K10164">
            <v>69.84</v>
          </cell>
          <cell r="M10164">
            <v>388</v>
          </cell>
        </row>
        <row r="10165">
          <cell r="D10165" t="str">
            <v>CONCEITO</v>
          </cell>
          <cell r="E10165">
            <v>44469</v>
          </cell>
          <cell r="J10165">
            <v>246.04</v>
          </cell>
          <cell r="K10165">
            <v>113.57</v>
          </cell>
          <cell r="M10165">
            <v>505.04</v>
          </cell>
        </row>
        <row r="10166">
          <cell r="D10166" t="str">
            <v>CONCEITO</v>
          </cell>
          <cell r="E10166">
            <v>44469</v>
          </cell>
          <cell r="J10166">
            <v>64.02</v>
          </cell>
          <cell r="K10166">
            <v>51.78</v>
          </cell>
          <cell r="M10166">
            <v>287.70000000000005</v>
          </cell>
        </row>
        <row r="10167">
          <cell r="D10167" t="str">
            <v>CONCEITO</v>
          </cell>
          <cell r="E10167">
            <v>44469</v>
          </cell>
          <cell r="J10167">
            <v>23.38</v>
          </cell>
          <cell r="K10167">
            <v>9.49</v>
          </cell>
          <cell r="M10167">
            <v>52.71</v>
          </cell>
        </row>
        <row r="10168">
          <cell r="D10168" t="str">
            <v>CONCEITO</v>
          </cell>
          <cell r="E10168">
            <v>44469</v>
          </cell>
          <cell r="J10168">
            <v>50</v>
          </cell>
          <cell r="K10168">
            <v>20.48</v>
          </cell>
          <cell r="M10168">
            <v>113.82</v>
          </cell>
        </row>
        <row r="10169">
          <cell r="D10169" t="str">
            <v>CONCEITO</v>
          </cell>
          <cell r="E10169">
            <v>44469</v>
          </cell>
          <cell r="J10169">
            <v>78</v>
          </cell>
          <cell r="K10169">
            <v>25.580100000000002</v>
          </cell>
          <cell r="M10169">
            <v>140.25</v>
          </cell>
        </row>
        <row r="10170">
          <cell r="D10170" t="str">
            <v>CONCEITO</v>
          </cell>
          <cell r="E10170">
            <v>44469</v>
          </cell>
          <cell r="J10170">
            <v>95</v>
          </cell>
          <cell r="K10170">
            <v>39.58</v>
          </cell>
          <cell r="M10170">
            <v>219.9</v>
          </cell>
        </row>
        <row r="10171">
          <cell r="D10171" t="str">
            <v>CONCEITO</v>
          </cell>
          <cell r="E10171">
            <v>44469</v>
          </cell>
          <cell r="J10171">
            <v>188.9</v>
          </cell>
          <cell r="K10171">
            <v>68.38</v>
          </cell>
          <cell r="M10171">
            <v>379.9</v>
          </cell>
        </row>
        <row r="10172">
          <cell r="D10172" t="str">
            <v>CONCEITO</v>
          </cell>
          <cell r="E10172">
            <v>44469</v>
          </cell>
          <cell r="J10172">
            <v>23.9</v>
          </cell>
          <cell r="K10172">
            <v>7.58</v>
          </cell>
          <cell r="M10172">
            <v>39.46</v>
          </cell>
        </row>
        <row r="10173">
          <cell r="D10173" t="str">
            <v>CONCEITO</v>
          </cell>
          <cell r="E10173">
            <v>44469</v>
          </cell>
          <cell r="J10173">
            <v>79.900000000000006</v>
          </cell>
          <cell r="K10173">
            <v>34.18</v>
          </cell>
          <cell r="M10173">
            <v>189.9</v>
          </cell>
        </row>
        <row r="10174">
          <cell r="D10174" t="str">
            <v>CONCEITO</v>
          </cell>
          <cell r="E10174">
            <v>44469</v>
          </cell>
          <cell r="J10174">
            <v>35.9</v>
          </cell>
          <cell r="K10174">
            <v>11.38</v>
          </cell>
          <cell r="M10174">
            <v>59.22</v>
          </cell>
        </row>
        <row r="10175">
          <cell r="D10175" t="str">
            <v>CONCEITO</v>
          </cell>
          <cell r="E10175">
            <v>44469</v>
          </cell>
          <cell r="J10175">
            <v>59.9</v>
          </cell>
          <cell r="K10175">
            <v>25.33</v>
          </cell>
          <cell r="M10175">
            <v>140.71</v>
          </cell>
        </row>
        <row r="10176">
          <cell r="D10176" t="str">
            <v>CONCEITO</v>
          </cell>
          <cell r="E10176">
            <v>44469</v>
          </cell>
          <cell r="J10176">
            <v>39.979999999999997</v>
          </cell>
          <cell r="K10176">
            <v>13.76</v>
          </cell>
          <cell r="M10176">
            <v>76.42</v>
          </cell>
        </row>
        <row r="10177">
          <cell r="D10177" t="str">
            <v>CONCEITO</v>
          </cell>
          <cell r="E10177">
            <v>44469</v>
          </cell>
          <cell r="J10177">
            <v>28</v>
          </cell>
          <cell r="K10177">
            <v>12.58</v>
          </cell>
          <cell r="M10177">
            <v>69.900000000000006</v>
          </cell>
        </row>
        <row r="10178">
          <cell r="D10178" t="str">
            <v>CONCEITO</v>
          </cell>
          <cell r="E10178">
            <v>44469</v>
          </cell>
          <cell r="J10178">
            <v>64.900000000000006</v>
          </cell>
          <cell r="K10178">
            <v>21.58</v>
          </cell>
          <cell r="M10178">
            <v>119.9</v>
          </cell>
        </row>
        <row r="10179">
          <cell r="D10179" t="str">
            <v>CONCEITO</v>
          </cell>
          <cell r="E10179">
            <v>44469</v>
          </cell>
          <cell r="J10179">
            <v>15.9</v>
          </cell>
          <cell r="K10179">
            <v>6.32</v>
          </cell>
          <cell r="M10179">
            <v>35.11</v>
          </cell>
        </row>
        <row r="10180">
          <cell r="D10180" t="str">
            <v>CONCEITO</v>
          </cell>
          <cell r="E10180">
            <v>44469</v>
          </cell>
          <cell r="J10180">
            <v>31.5</v>
          </cell>
          <cell r="K10180">
            <v>27.04</v>
          </cell>
          <cell r="M10180">
            <v>70.31</v>
          </cell>
        </row>
        <row r="10181">
          <cell r="D10181" t="str">
            <v>CONCEITO</v>
          </cell>
          <cell r="E10181">
            <v>44469</v>
          </cell>
          <cell r="J10181">
            <v>44</v>
          </cell>
          <cell r="K10181">
            <v>18.98</v>
          </cell>
          <cell r="M10181">
            <v>105.42</v>
          </cell>
        </row>
        <row r="10182">
          <cell r="D10182" t="str">
            <v>CONCEITO</v>
          </cell>
          <cell r="E10182">
            <v>44469</v>
          </cell>
          <cell r="J10182">
            <v>29.9</v>
          </cell>
          <cell r="K10182">
            <v>12.58</v>
          </cell>
          <cell r="M10182">
            <v>69.900000000000006</v>
          </cell>
        </row>
        <row r="10183">
          <cell r="D10183" t="str">
            <v>CONCEITO</v>
          </cell>
          <cell r="E10183">
            <v>44469</v>
          </cell>
          <cell r="J10183">
            <v>49.9</v>
          </cell>
          <cell r="K10183">
            <v>12.56</v>
          </cell>
          <cell r="M10183">
            <v>68.53</v>
          </cell>
        </row>
        <row r="10184">
          <cell r="D10184" t="str">
            <v>CONCEITO</v>
          </cell>
          <cell r="E10184">
            <v>44469</v>
          </cell>
          <cell r="J10184">
            <v>39.9</v>
          </cell>
          <cell r="K10184">
            <v>15.82</v>
          </cell>
          <cell r="M10184">
            <v>87.91</v>
          </cell>
        </row>
        <row r="10185">
          <cell r="D10185" t="str">
            <v>CONCEITO</v>
          </cell>
          <cell r="E10185">
            <v>44469</v>
          </cell>
          <cell r="J10185">
            <v>19.899999999999999</v>
          </cell>
          <cell r="K10185">
            <v>6.91</v>
          </cell>
          <cell r="M10185">
            <v>34.93</v>
          </cell>
        </row>
        <row r="10186">
          <cell r="D10186" t="str">
            <v>CONCEITO</v>
          </cell>
          <cell r="E10186">
            <v>44469</v>
          </cell>
          <cell r="J10186">
            <v>67.8</v>
          </cell>
          <cell r="K10186">
            <v>22.02</v>
          </cell>
          <cell r="M10186">
            <v>122.32</v>
          </cell>
        </row>
        <row r="10187">
          <cell r="D10187" t="str">
            <v>CONCEITO</v>
          </cell>
          <cell r="E10187">
            <v>44469</v>
          </cell>
          <cell r="J10187">
            <v>89.8</v>
          </cell>
          <cell r="K10187">
            <v>33.799999999999997</v>
          </cell>
          <cell r="M10187">
            <v>187.82</v>
          </cell>
        </row>
        <row r="10188">
          <cell r="D10188" t="str">
            <v>CONCEITO</v>
          </cell>
          <cell r="E10188">
            <v>44469</v>
          </cell>
          <cell r="J10188">
            <v>119.69999999999999</v>
          </cell>
          <cell r="K10188">
            <v>46.599900000000005</v>
          </cell>
          <cell r="M10188">
            <v>258.89999999999998</v>
          </cell>
        </row>
        <row r="10189">
          <cell r="D10189" t="str">
            <v>CONCEITO</v>
          </cell>
          <cell r="E10189">
            <v>44469</v>
          </cell>
          <cell r="J10189">
            <v>105</v>
          </cell>
          <cell r="K10189">
            <v>46.119900000000001</v>
          </cell>
          <cell r="M10189">
            <v>256.23</v>
          </cell>
        </row>
        <row r="10190">
          <cell r="D10190" t="str">
            <v>CONCEITO</v>
          </cell>
          <cell r="E10190">
            <v>44469</v>
          </cell>
          <cell r="J10190">
            <v>24.9</v>
          </cell>
          <cell r="K10190">
            <v>10.78</v>
          </cell>
          <cell r="M10190">
            <v>59.9</v>
          </cell>
        </row>
        <row r="10191">
          <cell r="D10191" t="str">
            <v>CONCEITO</v>
          </cell>
          <cell r="E10191">
            <v>44469</v>
          </cell>
          <cell r="J10191">
            <v>277.38</v>
          </cell>
          <cell r="K10191">
            <v>67.909800000000004</v>
          </cell>
          <cell r="M10191">
            <v>372.54</v>
          </cell>
        </row>
        <row r="10192">
          <cell r="D10192" t="str">
            <v>CONCEITO</v>
          </cell>
          <cell r="E10192">
            <v>44469</v>
          </cell>
          <cell r="J10192">
            <v>27.9</v>
          </cell>
          <cell r="K10192">
            <v>12.94</v>
          </cell>
          <cell r="M10192">
            <v>71.91</v>
          </cell>
        </row>
        <row r="10193">
          <cell r="D10193" t="str">
            <v>CONCEITO</v>
          </cell>
          <cell r="E10193">
            <v>44469</v>
          </cell>
          <cell r="J10193">
            <v>13.2</v>
          </cell>
          <cell r="K10193">
            <v>6.46</v>
          </cell>
          <cell r="M10193">
            <v>35.909999999999997</v>
          </cell>
        </row>
        <row r="10194">
          <cell r="D10194" t="str">
            <v>CONCEITO</v>
          </cell>
          <cell r="E10194">
            <v>44469</v>
          </cell>
          <cell r="J10194">
            <v>44.9</v>
          </cell>
          <cell r="K10194">
            <v>17.98</v>
          </cell>
          <cell r="M10194">
            <v>99.9</v>
          </cell>
        </row>
        <row r="10195">
          <cell r="D10195" t="str">
            <v>CONCEITO</v>
          </cell>
          <cell r="E10195">
            <v>44469</v>
          </cell>
          <cell r="J10195">
            <v>44.9</v>
          </cell>
          <cell r="K10195">
            <v>15.29</v>
          </cell>
          <cell r="M10195">
            <v>84.92</v>
          </cell>
        </row>
        <row r="10196">
          <cell r="D10196" t="str">
            <v>CONCEITO</v>
          </cell>
          <cell r="E10196">
            <v>44469</v>
          </cell>
          <cell r="J10196">
            <v>16.829999999999998</v>
          </cell>
          <cell r="K10196">
            <v>7.72</v>
          </cell>
          <cell r="M10196">
            <v>0</v>
          </cell>
        </row>
        <row r="10197">
          <cell r="D10197" t="str">
            <v>CONCEITO</v>
          </cell>
          <cell r="E10197">
            <v>44469</v>
          </cell>
          <cell r="J10197">
            <v>23.41</v>
          </cell>
          <cell r="K10197">
            <v>10.6</v>
          </cell>
          <cell r="M10197">
            <v>58.9</v>
          </cell>
        </row>
        <row r="10198">
          <cell r="D10198" t="str">
            <v>CONCEITO</v>
          </cell>
          <cell r="E10198">
            <v>44469</v>
          </cell>
          <cell r="J10198">
            <v>21.53</v>
          </cell>
          <cell r="K10198">
            <v>8.4</v>
          </cell>
          <cell r="M10198">
            <v>46.67</v>
          </cell>
        </row>
        <row r="10199">
          <cell r="D10199" t="str">
            <v>CONCEITO</v>
          </cell>
          <cell r="E10199">
            <v>44469</v>
          </cell>
          <cell r="J10199">
            <v>21.53</v>
          </cell>
          <cell r="K10199">
            <v>8.89</v>
          </cell>
          <cell r="M10199">
            <v>49.41</v>
          </cell>
        </row>
        <row r="10200">
          <cell r="D10200" t="str">
            <v>CONCEITO</v>
          </cell>
          <cell r="E10200">
            <v>44469</v>
          </cell>
          <cell r="J10200">
            <v>21.53</v>
          </cell>
          <cell r="K10200">
            <v>8.4</v>
          </cell>
          <cell r="M10200">
            <v>46.67</v>
          </cell>
        </row>
        <row r="10201">
          <cell r="D10201" t="str">
            <v>CONCEITO</v>
          </cell>
          <cell r="E10201">
            <v>44469</v>
          </cell>
          <cell r="J10201">
            <v>17.98</v>
          </cell>
          <cell r="K10201">
            <v>6.97</v>
          </cell>
          <cell r="M10201">
            <v>37.46</v>
          </cell>
        </row>
        <row r="10202">
          <cell r="D10202" t="str">
            <v>CONCEITO</v>
          </cell>
          <cell r="E10202">
            <v>44469</v>
          </cell>
          <cell r="J10202">
            <v>33.659999999999997</v>
          </cell>
          <cell r="K10202">
            <v>15.44</v>
          </cell>
          <cell r="M10202">
            <v>42.9</v>
          </cell>
        </row>
        <row r="10203">
          <cell r="D10203" t="str">
            <v>CONCEITO</v>
          </cell>
          <cell r="E10203">
            <v>44469</v>
          </cell>
          <cell r="J10203">
            <v>52.46</v>
          </cell>
          <cell r="K10203">
            <v>22.3</v>
          </cell>
          <cell r="M10203">
            <v>58</v>
          </cell>
        </row>
        <row r="10204">
          <cell r="D10204" t="str">
            <v>CONCEITO</v>
          </cell>
          <cell r="E10204">
            <v>44469</v>
          </cell>
          <cell r="J10204">
            <v>52.8</v>
          </cell>
          <cell r="K10204">
            <v>23.68</v>
          </cell>
          <cell r="M10204">
            <v>131.6</v>
          </cell>
        </row>
        <row r="10205">
          <cell r="D10205" t="str">
            <v>CONCEITO</v>
          </cell>
          <cell r="E10205">
            <v>44469</v>
          </cell>
          <cell r="J10205">
            <v>8.6999999999999993</v>
          </cell>
          <cell r="K10205">
            <v>5.4</v>
          </cell>
          <cell r="M10205">
            <v>29.99</v>
          </cell>
        </row>
        <row r="10206">
          <cell r="D10206" t="str">
            <v>CONCEITO</v>
          </cell>
          <cell r="E10206">
            <v>44469</v>
          </cell>
          <cell r="J10206">
            <v>15</v>
          </cell>
          <cell r="K10206">
            <v>5.96</v>
          </cell>
          <cell r="M10206">
            <v>33.090000000000003</v>
          </cell>
        </row>
        <row r="10207">
          <cell r="D10207" t="str">
            <v>CONCEITO</v>
          </cell>
          <cell r="E10207">
            <v>44469</v>
          </cell>
          <cell r="J10207">
            <v>23.5</v>
          </cell>
          <cell r="K10207">
            <v>7.49</v>
          </cell>
          <cell r="M10207">
            <v>37.94</v>
          </cell>
        </row>
        <row r="10208">
          <cell r="D10208" t="str">
            <v>CONCEITO</v>
          </cell>
          <cell r="E10208">
            <v>44469</v>
          </cell>
          <cell r="J10208">
            <v>29</v>
          </cell>
          <cell r="K10208">
            <v>11.07</v>
          </cell>
          <cell r="M10208">
            <v>61.51</v>
          </cell>
        </row>
        <row r="10209">
          <cell r="D10209" t="str">
            <v>CONCEITO</v>
          </cell>
          <cell r="E10209">
            <v>44469</v>
          </cell>
          <cell r="J10209">
            <v>29</v>
          </cell>
          <cell r="K10209">
            <v>12.58</v>
          </cell>
          <cell r="M10209">
            <v>69.900000000000006</v>
          </cell>
        </row>
        <row r="10210">
          <cell r="D10210" t="str">
            <v>CONCEITO</v>
          </cell>
          <cell r="E10210">
            <v>44469</v>
          </cell>
          <cell r="J10210">
            <v>26.9</v>
          </cell>
          <cell r="K10210">
            <v>10.78</v>
          </cell>
          <cell r="M10210">
            <v>59.9</v>
          </cell>
        </row>
        <row r="10211">
          <cell r="D10211" t="str">
            <v>CONCEITO</v>
          </cell>
          <cell r="E10211">
            <v>44469</v>
          </cell>
          <cell r="J10211">
            <v>54.5</v>
          </cell>
          <cell r="K10211">
            <v>16.600000000000001</v>
          </cell>
          <cell r="M10211">
            <v>83.93</v>
          </cell>
        </row>
        <row r="10212">
          <cell r="D10212" t="str">
            <v>CONCEITO</v>
          </cell>
          <cell r="E10212">
            <v>44469</v>
          </cell>
          <cell r="J10212">
            <v>30</v>
          </cell>
          <cell r="K10212">
            <v>20.68</v>
          </cell>
          <cell r="M10212">
            <v>35.1</v>
          </cell>
        </row>
        <row r="10213">
          <cell r="D10213" t="str">
            <v>CONCEITO</v>
          </cell>
          <cell r="E10213">
            <v>44469</v>
          </cell>
          <cell r="J10213">
            <v>68.2</v>
          </cell>
          <cell r="K10213">
            <v>25.63</v>
          </cell>
          <cell r="M10213">
            <v>142.38</v>
          </cell>
        </row>
        <row r="10214">
          <cell r="D10214" t="str">
            <v>CONCEITO</v>
          </cell>
          <cell r="E10214">
            <v>44469</v>
          </cell>
          <cell r="J10214">
            <v>0</v>
          </cell>
          <cell r="K10214">
            <v>0</v>
          </cell>
          <cell r="M10214">
            <v>0</v>
          </cell>
        </row>
        <row r="10215">
          <cell r="D10215" t="str">
            <v>CONCEITO</v>
          </cell>
          <cell r="E10215">
            <v>44469</v>
          </cell>
          <cell r="J10215">
            <v>70</v>
          </cell>
          <cell r="K10215">
            <v>26.98</v>
          </cell>
          <cell r="M10215">
            <v>149.9</v>
          </cell>
        </row>
        <row r="10216">
          <cell r="D10216" t="str">
            <v>CONCEITO</v>
          </cell>
          <cell r="E10216">
            <v>44469</v>
          </cell>
          <cell r="J10216">
            <v>20</v>
          </cell>
          <cell r="K10216">
            <v>9</v>
          </cell>
          <cell r="M10216">
            <v>50</v>
          </cell>
        </row>
        <row r="10217">
          <cell r="D10217" t="str">
            <v>CONCEITO</v>
          </cell>
          <cell r="E10217">
            <v>44469</v>
          </cell>
          <cell r="J10217">
            <v>60</v>
          </cell>
          <cell r="K10217">
            <v>17.989999999999998</v>
          </cell>
          <cell r="M10217">
            <v>90.93</v>
          </cell>
        </row>
        <row r="10218">
          <cell r="D10218" t="str">
            <v>CONCEITO</v>
          </cell>
          <cell r="E10218">
            <v>44469</v>
          </cell>
          <cell r="J10218">
            <v>60</v>
          </cell>
          <cell r="K10218">
            <v>21.04</v>
          </cell>
          <cell r="M10218">
            <v>116.91</v>
          </cell>
        </row>
        <row r="10219">
          <cell r="D10219" t="str">
            <v>CONCEITO</v>
          </cell>
          <cell r="E10219">
            <v>44469</v>
          </cell>
          <cell r="J10219">
            <v>60</v>
          </cell>
          <cell r="K10219">
            <v>33.630000000000003</v>
          </cell>
          <cell r="M10219">
            <v>112</v>
          </cell>
        </row>
        <row r="10220">
          <cell r="D10220" t="str">
            <v>CONCEITO</v>
          </cell>
          <cell r="E10220">
            <v>44469</v>
          </cell>
          <cell r="J10220">
            <v>21.9</v>
          </cell>
          <cell r="K10220">
            <v>9.49</v>
          </cell>
          <cell r="M10220">
            <v>52.71</v>
          </cell>
        </row>
        <row r="10221">
          <cell r="D10221" t="str">
            <v>CONCEITO</v>
          </cell>
          <cell r="E10221">
            <v>44469</v>
          </cell>
          <cell r="J10221">
            <v>7.9</v>
          </cell>
          <cell r="K10221">
            <v>2.97</v>
          </cell>
          <cell r="M10221">
            <v>16.510000000000002</v>
          </cell>
        </row>
        <row r="10222">
          <cell r="D10222" t="str">
            <v>CONCEITO</v>
          </cell>
          <cell r="E10222">
            <v>44469</v>
          </cell>
          <cell r="J10222">
            <v>7.9</v>
          </cell>
          <cell r="K10222">
            <v>2.76</v>
          </cell>
          <cell r="M10222">
            <v>13.93</v>
          </cell>
        </row>
        <row r="10223">
          <cell r="D10223" t="str">
            <v>CONCEITO</v>
          </cell>
          <cell r="E10223">
            <v>44469</v>
          </cell>
          <cell r="J10223">
            <v>6.75</v>
          </cell>
          <cell r="K10223">
            <v>3.58</v>
          </cell>
          <cell r="M10223">
            <v>19.899999999999999</v>
          </cell>
        </row>
        <row r="10224">
          <cell r="D10224" t="str">
            <v>CONCEITO</v>
          </cell>
          <cell r="E10224">
            <v>44469</v>
          </cell>
          <cell r="J10224">
            <v>9</v>
          </cell>
          <cell r="K10224">
            <v>5.38</v>
          </cell>
          <cell r="M10224">
            <v>29.9</v>
          </cell>
        </row>
        <row r="10225">
          <cell r="D10225" t="str">
            <v>CONCEITO</v>
          </cell>
          <cell r="E10225">
            <v>44469</v>
          </cell>
          <cell r="J10225">
            <v>4.7</v>
          </cell>
          <cell r="K10225">
            <v>3.58</v>
          </cell>
          <cell r="M10225">
            <v>19.899999999999999</v>
          </cell>
        </row>
        <row r="10226">
          <cell r="D10226" t="str">
            <v>CONCEITO</v>
          </cell>
          <cell r="E10226">
            <v>44469</v>
          </cell>
          <cell r="J10226">
            <v>10</v>
          </cell>
          <cell r="K10226">
            <v>4.4800000000000004</v>
          </cell>
          <cell r="M10226">
            <v>24.9</v>
          </cell>
        </row>
        <row r="10227">
          <cell r="D10227" t="str">
            <v>CONCEITO</v>
          </cell>
          <cell r="E10227">
            <v>44469</v>
          </cell>
          <cell r="J10227">
            <v>10</v>
          </cell>
          <cell r="K10227">
            <v>3.72</v>
          </cell>
          <cell r="M10227">
            <v>20.65</v>
          </cell>
        </row>
        <row r="10228">
          <cell r="D10228" t="str">
            <v>CONCEITO</v>
          </cell>
          <cell r="E10228">
            <v>44469</v>
          </cell>
          <cell r="J10228">
            <v>14.99</v>
          </cell>
          <cell r="K10228">
            <v>5.8</v>
          </cell>
          <cell r="M10228">
            <v>32.22</v>
          </cell>
        </row>
        <row r="10229">
          <cell r="D10229" t="str">
            <v>CONCEITO</v>
          </cell>
          <cell r="E10229">
            <v>44469</v>
          </cell>
          <cell r="J10229">
            <v>9.9</v>
          </cell>
          <cell r="K10229">
            <v>3.15</v>
          </cell>
          <cell r="M10229">
            <v>17.510000000000002</v>
          </cell>
        </row>
        <row r="10230">
          <cell r="D10230" t="str">
            <v>CONCEITO</v>
          </cell>
          <cell r="E10230">
            <v>44469</v>
          </cell>
          <cell r="J10230">
            <v>20</v>
          </cell>
          <cell r="K10230">
            <v>6.32</v>
          </cell>
          <cell r="M10230">
            <v>35.11</v>
          </cell>
        </row>
        <row r="10231">
          <cell r="D10231" t="str">
            <v>CONCEITO</v>
          </cell>
          <cell r="E10231">
            <v>44469</v>
          </cell>
          <cell r="J10231">
            <v>6</v>
          </cell>
          <cell r="K10231">
            <v>3.6</v>
          </cell>
          <cell r="M10231">
            <v>20</v>
          </cell>
        </row>
        <row r="10232">
          <cell r="D10232" t="str">
            <v>CONCEITO</v>
          </cell>
          <cell r="E10232">
            <v>44469</v>
          </cell>
          <cell r="J10232">
            <v>19.8</v>
          </cell>
          <cell r="K10232">
            <v>4.76</v>
          </cell>
          <cell r="M10232">
            <v>23.82</v>
          </cell>
        </row>
        <row r="10233">
          <cell r="D10233" t="str">
            <v>CONCEITO</v>
          </cell>
          <cell r="E10233">
            <v>44469</v>
          </cell>
          <cell r="J10233">
            <v>44.76</v>
          </cell>
          <cell r="K10233">
            <v>16.88</v>
          </cell>
          <cell r="M10233">
            <v>43.9</v>
          </cell>
        </row>
        <row r="10234">
          <cell r="D10234" t="str">
            <v>CONCEITO</v>
          </cell>
          <cell r="E10234">
            <v>44469</v>
          </cell>
          <cell r="J10234">
            <v>17.8</v>
          </cell>
          <cell r="K10234">
            <v>5.93</v>
          </cell>
          <cell r="M10234">
            <v>32.68</v>
          </cell>
        </row>
        <row r="10235">
          <cell r="D10235" t="str">
            <v>CONCEITO</v>
          </cell>
          <cell r="E10235">
            <v>44469</v>
          </cell>
          <cell r="J10235">
            <v>28.049999999999997</v>
          </cell>
          <cell r="K10235">
            <v>8.6301000000000005</v>
          </cell>
          <cell r="M10235">
            <v>46.11</v>
          </cell>
        </row>
        <row r="10236">
          <cell r="D10236" t="str">
            <v>CONCEITO</v>
          </cell>
          <cell r="E10236">
            <v>44469</v>
          </cell>
          <cell r="J10236">
            <v>29.700000000000003</v>
          </cell>
          <cell r="K10236">
            <v>9.8798999999999992</v>
          </cell>
          <cell r="M10236">
            <v>54.929999999999993</v>
          </cell>
        </row>
        <row r="10237">
          <cell r="D10237" t="str">
            <v>CONCEITO</v>
          </cell>
          <cell r="E10237">
            <v>44469</v>
          </cell>
          <cell r="J10237">
            <v>95.04</v>
          </cell>
          <cell r="K10237">
            <v>27</v>
          </cell>
          <cell r="M10237">
            <v>110.12</v>
          </cell>
        </row>
        <row r="10238">
          <cell r="D10238" t="str">
            <v>CONCEITO</v>
          </cell>
          <cell r="E10238">
            <v>44469</v>
          </cell>
          <cell r="J10238">
            <v>8</v>
          </cell>
          <cell r="K10238">
            <v>3.58</v>
          </cell>
          <cell r="M10238">
            <v>19.899999999999999</v>
          </cell>
        </row>
        <row r="10239">
          <cell r="D10239" t="str">
            <v>CONCEITO</v>
          </cell>
          <cell r="E10239">
            <v>44469</v>
          </cell>
          <cell r="J10239">
            <v>7.5</v>
          </cell>
          <cell r="K10239">
            <v>3.58</v>
          </cell>
          <cell r="M10239">
            <v>19.899999999999999</v>
          </cell>
        </row>
        <row r="10240">
          <cell r="D10240" t="str">
            <v>CONCEITO</v>
          </cell>
          <cell r="E10240">
            <v>44469</v>
          </cell>
          <cell r="J10240">
            <v>7.5</v>
          </cell>
          <cell r="K10240">
            <v>3.58</v>
          </cell>
          <cell r="M10240">
            <v>19.899999999999999</v>
          </cell>
        </row>
        <row r="10241">
          <cell r="D10241" t="str">
            <v>CONCEITO</v>
          </cell>
          <cell r="E10241">
            <v>44469</v>
          </cell>
          <cell r="J10241">
            <v>7.5</v>
          </cell>
          <cell r="K10241">
            <v>2.31</v>
          </cell>
          <cell r="M10241">
            <v>11.54</v>
          </cell>
        </row>
        <row r="10242">
          <cell r="D10242" t="str">
            <v>CONCEITO</v>
          </cell>
          <cell r="E10242">
            <v>44469</v>
          </cell>
          <cell r="J10242">
            <v>8</v>
          </cell>
          <cell r="K10242">
            <v>3.58</v>
          </cell>
          <cell r="M10242">
            <v>1.52</v>
          </cell>
        </row>
        <row r="10243">
          <cell r="D10243" t="str">
            <v>CONCEITO</v>
          </cell>
          <cell r="E10243">
            <v>44469</v>
          </cell>
          <cell r="J10243">
            <v>8</v>
          </cell>
          <cell r="K10243">
            <v>3.58</v>
          </cell>
          <cell r="M10243">
            <v>1.52</v>
          </cell>
        </row>
        <row r="10244">
          <cell r="D10244" t="str">
            <v>CONCEITO</v>
          </cell>
          <cell r="E10244">
            <v>44469</v>
          </cell>
          <cell r="J10244">
            <v>8</v>
          </cell>
          <cell r="K10244">
            <v>3.05</v>
          </cell>
          <cell r="M10244">
            <v>16.920000000000002</v>
          </cell>
        </row>
        <row r="10245">
          <cell r="D10245" t="str">
            <v>CONCEITO</v>
          </cell>
          <cell r="E10245">
            <v>44469</v>
          </cell>
          <cell r="J10245">
            <v>13.79</v>
          </cell>
          <cell r="K10245">
            <v>6.46</v>
          </cell>
          <cell r="M10245">
            <v>35.909999999999997</v>
          </cell>
        </row>
        <row r="10246">
          <cell r="D10246" t="str">
            <v>CONCEITO</v>
          </cell>
          <cell r="E10246">
            <v>44469</v>
          </cell>
          <cell r="J10246">
            <v>16.399999999999999</v>
          </cell>
          <cell r="K10246">
            <v>5.26</v>
          </cell>
          <cell r="M10246">
            <v>28.01</v>
          </cell>
        </row>
        <row r="10247">
          <cell r="D10247" t="str">
            <v>CONCEITO</v>
          </cell>
          <cell r="E10247">
            <v>44469</v>
          </cell>
          <cell r="J10247">
            <v>16</v>
          </cell>
          <cell r="K10247">
            <v>6.2</v>
          </cell>
          <cell r="M10247">
            <v>34.42</v>
          </cell>
        </row>
        <row r="10248">
          <cell r="D10248" t="str">
            <v>CONCEITO</v>
          </cell>
          <cell r="E10248">
            <v>44469</v>
          </cell>
          <cell r="J10248">
            <v>16</v>
          </cell>
          <cell r="K10248">
            <v>5.91</v>
          </cell>
          <cell r="M10248">
            <v>31.44</v>
          </cell>
        </row>
        <row r="10249">
          <cell r="D10249" t="str">
            <v>CONCEITO</v>
          </cell>
          <cell r="E10249">
            <v>44469</v>
          </cell>
          <cell r="J10249">
            <v>17</v>
          </cell>
          <cell r="K10249">
            <v>6.37</v>
          </cell>
          <cell r="M10249">
            <v>35.42</v>
          </cell>
        </row>
        <row r="10250">
          <cell r="D10250" t="str">
            <v>CONCEITO</v>
          </cell>
          <cell r="E10250">
            <v>44469</v>
          </cell>
          <cell r="J10250">
            <v>30</v>
          </cell>
          <cell r="K10250">
            <v>12.32</v>
          </cell>
          <cell r="M10250">
            <v>66</v>
          </cell>
        </row>
        <row r="10251">
          <cell r="D10251" t="str">
            <v>CONCEITO</v>
          </cell>
          <cell r="E10251">
            <v>44469</v>
          </cell>
          <cell r="J10251">
            <v>63</v>
          </cell>
          <cell r="K10251">
            <v>24.660000000000004</v>
          </cell>
          <cell r="M10251">
            <v>135.69999999999999</v>
          </cell>
        </row>
        <row r="10252">
          <cell r="D10252" t="str">
            <v>CONCEITO</v>
          </cell>
          <cell r="E10252">
            <v>44469</v>
          </cell>
          <cell r="J10252">
            <v>37.5</v>
          </cell>
          <cell r="K10252">
            <v>16.100000000000001</v>
          </cell>
          <cell r="M10252">
            <v>88.6</v>
          </cell>
        </row>
        <row r="10253">
          <cell r="D10253" t="str">
            <v>CONCEITO</v>
          </cell>
          <cell r="E10253">
            <v>44469</v>
          </cell>
          <cell r="J10253">
            <v>37.5</v>
          </cell>
          <cell r="K10253">
            <v>16.68</v>
          </cell>
          <cell r="M10253">
            <v>92.75</v>
          </cell>
        </row>
        <row r="10254">
          <cell r="D10254" t="str">
            <v>CONCEITO</v>
          </cell>
          <cell r="E10254">
            <v>44469</v>
          </cell>
          <cell r="J10254">
            <v>68.949999999999989</v>
          </cell>
          <cell r="K10254">
            <v>26.61</v>
          </cell>
          <cell r="M10254">
            <v>141.30000000000001</v>
          </cell>
        </row>
        <row r="10255">
          <cell r="D10255" t="str">
            <v>CONCEITO</v>
          </cell>
          <cell r="E10255">
            <v>44469</v>
          </cell>
          <cell r="J10255">
            <v>48</v>
          </cell>
          <cell r="K10255">
            <v>19.5702</v>
          </cell>
          <cell r="M10255">
            <v>107.82</v>
          </cell>
        </row>
        <row r="10256">
          <cell r="D10256" t="str">
            <v>CONCEITO</v>
          </cell>
          <cell r="E10256">
            <v>44469</v>
          </cell>
          <cell r="J10256">
            <v>67.5</v>
          </cell>
          <cell r="K10256">
            <v>28.2501</v>
          </cell>
          <cell r="M10256">
            <v>154.79999999999998</v>
          </cell>
        </row>
        <row r="10257">
          <cell r="D10257" t="str">
            <v>CONCEITO</v>
          </cell>
          <cell r="E10257">
            <v>44469</v>
          </cell>
          <cell r="J10257">
            <v>19.36</v>
          </cell>
          <cell r="K10257">
            <v>8.98</v>
          </cell>
          <cell r="M10257">
            <v>0</v>
          </cell>
        </row>
        <row r="10258">
          <cell r="D10258" t="str">
            <v>CONCEITO</v>
          </cell>
          <cell r="E10258">
            <v>44469</v>
          </cell>
          <cell r="J10258">
            <v>12.99</v>
          </cell>
          <cell r="K10258">
            <v>7.18</v>
          </cell>
          <cell r="M10258">
            <v>39.9</v>
          </cell>
        </row>
        <row r="10259">
          <cell r="D10259" t="str">
            <v>CONCEITO</v>
          </cell>
          <cell r="E10259">
            <v>44469</v>
          </cell>
          <cell r="J10259">
            <v>102.3</v>
          </cell>
          <cell r="K10259">
            <v>41.38</v>
          </cell>
          <cell r="M10259">
            <v>0</v>
          </cell>
        </row>
        <row r="10260">
          <cell r="D10260" t="str">
            <v>CONCEITO</v>
          </cell>
          <cell r="E10260">
            <v>44469</v>
          </cell>
          <cell r="J10260">
            <v>69.900000000000006</v>
          </cell>
          <cell r="K10260">
            <v>20.58</v>
          </cell>
          <cell r="M10260">
            <v>114.31</v>
          </cell>
        </row>
        <row r="10261">
          <cell r="D10261" t="str">
            <v>CONCEITO</v>
          </cell>
          <cell r="E10261">
            <v>44469</v>
          </cell>
          <cell r="J10261">
            <v>149.18</v>
          </cell>
          <cell r="K10261">
            <v>44.32</v>
          </cell>
          <cell r="M10261">
            <v>246.22</v>
          </cell>
        </row>
        <row r="10262">
          <cell r="D10262" t="str">
            <v>CONCEITO</v>
          </cell>
          <cell r="E10262">
            <v>44469</v>
          </cell>
          <cell r="J10262">
            <v>144.86000000000001</v>
          </cell>
          <cell r="K10262">
            <v>47.34</v>
          </cell>
          <cell r="M10262">
            <v>263</v>
          </cell>
        </row>
        <row r="10263">
          <cell r="D10263" t="str">
            <v>CONCEITO</v>
          </cell>
          <cell r="E10263">
            <v>44469</v>
          </cell>
          <cell r="J10263">
            <v>237</v>
          </cell>
          <cell r="K10263">
            <v>87.770099999999999</v>
          </cell>
          <cell r="M10263">
            <v>286.26</v>
          </cell>
        </row>
        <row r="10264">
          <cell r="D10264" t="str">
            <v>CONCEITO</v>
          </cell>
          <cell r="E10264">
            <v>44469</v>
          </cell>
          <cell r="J10264">
            <v>27.5</v>
          </cell>
          <cell r="K10264">
            <v>12.76</v>
          </cell>
          <cell r="M10264">
            <v>70.900000000000006</v>
          </cell>
        </row>
        <row r="10265">
          <cell r="D10265" t="str">
            <v>CONCEITO</v>
          </cell>
          <cell r="E10265">
            <v>44469</v>
          </cell>
          <cell r="J10265">
            <v>67.98</v>
          </cell>
          <cell r="K10265">
            <v>31.049999999999997</v>
          </cell>
          <cell r="M10265">
            <v>172.5</v>
          </cell>
        </row>
        <row r="10266">
          <cell r="D10266" t="str">
            <v>CONCEITO</v>
          </cell>
          <cell r="E10266">
            <v>44469</v>
          </cell>
          <cell r="J10266">
            <v>31.25</v>
          </cell>
          <cell r="K10266">
            <v>17.98</v>
          </cell>
          <cell r="M10266">
            <v>99.9</v>
          </cell>
        </row>
        <row r="10267">
          <cell r="D10267" t="str">
            <v>CONCEITO</v>
          </cell>
          <cell r="E10267">
            <v>44469</v>
          </cell>
          <cell r="J10267">
            <v>58.08</v>
          </cell>
          <cell r="K10267">
            <v>20.6799</v>
          </cell>
          <cell r="M10267">
            <v>75</v>
          </cell>
        </row>
        <row r="10268">
          <cell r="D10268" t="str">
            <v>CONCEITO</v>
          </cell>
          <cell r="E10268">
            <v>44469</v>
          </cell>
          <cell r="J10268">
            <v>5</v>
          </cell>
          <cell r="K10268">
            <v>2.7</v>
          </cell>
          <cell r="M10268">
            <v>15</v>
          </cell>
        </row>
        <row r="10269">
          <cell r="D10269" t="str">
            <v>CONCEITO</v>
          </cell>
          <cell r="E10269">
            <v>44469</v>
          </cell>
          <cell r="J10269">
            <v>9.68</v>
          </cell>
          <cell r="K10269">
            <v>3.96</v>
          </cell>
          <cell r="M10269">
            <v>22</v>
          </cell>
        </row>
        <row r="10270">
          <cell r="D10270" t="str">
            <v>CONCEITO</v>
          </cell>
          <cell r="E10270">
            <v>44469</v>
          </cell>
          <cell r="J10270">
            <v>7.26</v>
          </cell>
          <cell r="K10270">
            <v>4.5</v>
          </cell>
          <cell r="M10270">
            <v>25</v>
          </cell>
        </row>
        <row r="10271">
          <cell r="D10271" t="str">
            <v>CONCEITO</v>
          </cell>
          <cell r="E10271">
            <v>44469</v>
          </cell>
          <cell r="J10271">
            <v>8.7200000000000006</v>
          </cell>
          <cell r="K10271">
            <v>3.58</v>
          </cell>
          <cell r="M10271">
            <v>19.899999999999999</v>
          </cell>
        </row>
        <row r="10272">
          <cell r="D10272" t="str">
            <v>CONCEITO</v>
          </cell>
          <cell r="E10272">
            <v>44469</v>
          </cell>
          <cell r="J10272">
            <v>16.899999999999999</v>
          </cell>
          <cell r="K10272">
            <v>5.03</v>
          </cell>
          <cell r="M10272">
            <v>27.97</v>
          </cell>
        </row>
        <row r="10273">
          <cell r="D10273" t="str">
            <v>CONCEITO</v>
          </cell>
          <cell r="E10273">
            <v>44469</v>
          </cell>
          <cell r="J10273">
            <v>19.899999999999999</v>
          </cell>
          <cell r="K10273">
            <v>7.13</v>
          </cell>
          <cell r="M10273">
            <v>39.6</v>
          </cell>
        </row>
        <row r="10274">
          <cell r="D10274" t="str">
            <v>CONCEITO</v>
          </cell>
          <cell r="E10274">
            <v>44469</v>
          </cell>
          <cell r="J10274">
            <v>14.54</v>
          </cell>
          <cell r="K10274">
            <v>9</v>
          </cell>
          <cell r="M10274">
            <v>50</v>
          </cell>
        </row>
        <row r="10275">
          <cell r="D10275" t="str">
            <v>CONCEITO</v>
          </cell>
          <cell r="E10275">
            <v>44469</v>
          </cell>
          <cell r="J10275">
            <v>57.2</v>
          </cell>
          <cell r="K10275">
            <v>20.239999999999998</v>
          </cell>
          <cell r="M10275">
            <v>112.44</v>
          </cell>
        </row>
        <row r="10276">
          <cell r="D10276" t="str">
            <v>CONCEITO</v>
          </cell>
          <cell r="E10276">
            <v>44469</v>
          </cell>
          <cell r="J10276">
            <v>57.2</v>
          </cell>
          <cell r="K10276">
            <v>18.39</v>
          </cell>
          <cell r="M10276">
            <v>100.12</v>
          </cell>
        </row>
        <row r="10277">
          <cell r="D10277" t="str">
            <v>CONCEITO</v>
          </cell>
          <cell r="E10277">
            <v>44469</v>
          </cell>
          <cell r="J10277">
            <v>54.45</v>
          </cell>
          <cell r="K10277">
            <v>21.06</v>
          </cell>
          <cell r="M10277">
            <v>117</v>
          </cell>
        </row>
        <row r="10278">
          <cell r="D10278" t="str">
            <v>CONCEITO</v>
          </cell>
          <cell r="E10278">
            <v>44469</v>
          </cell>
          <cell r="J10278">
            <v>-27.72</v>
          </cell>
          <cell r="K10278">
            <v>9.6999999999999993</v>
          </cell>
          <cell r="M10278">
            <v>-51.51</v>
          </cell>
        </row>
        <row r="10279">
          <cell r="D10279" t="str">
            <v>CONCEITO</v>
          </cell>
          <cell r="E10279">
            <v>44469</v>
          </cell>
          <cell r="J10279">
            <v>94.42</v>
          </cell>
          <cell r="K10279">
            <v>33.799999999999997</v>
          </cell>
          <cell r="M10279">
            <v>187.82</v>
          </cell>
        </row>
        <row r="10280">
          <cell r="D10280" t="str">
            <v>CONCEITO</v>
          </cell>
          <cell r="E10280">
            <v>44469</v>
          </cell>
          <cell r="J10280">
            <v>83.16</v>
          </cell>
          <cell r="K10280">
            <v>36.429900000000004</v>
          </cell>
          <cell r="M10280">
            <v>201.14999999999998</v>
          </cell>
        </row>
        <row r="10281">
          <cell r="D10281" t="str">
            <v>CONCEITO</v>
          </cell>
          <cell r="E10281">
            <v>44469</v>
          </cell>
          <cell r="J10281">
            <v>4.8</v>
          </cell>
          <cell r="K10281">
            <v>2.7</v>
          </cell>
          <cell r="M10281">
            <v>15</v>
          </cell>
        </row>
        <row r="10282">
          <cell r="D10282" t="str">
            <v>CONCEITO</v>
          </cell>
          <cell r="E10282">
            <v>44469</v>
          </cell>
          <cell r="J10282">
            <v>4.8</v>
          </cell>
          <cell r="K10282">
            <v>2.7</v>
          </cell>
          <cell r="M10282">
            <v>15</v>
          </cell>
        </row>
        <row r="10283">
          <cell r="D10283" t="str">
            <v>CONCEITO</v>
          </cell>
          <cell r="E10283">
            <v>44469</v>
          </cell>
          <cell r="J10283">
            <v>9.6</v>
          </cell>
          <cell r="K10283">
            <v>5.4</v>
          </cell>
          <cell r="M10283">
            <v>30</v>
          </cell>
        </row>
        <row r="10284">
          <cell r="D10284" t="str">
            <v>CONCEITO</v>
          </cell>
          <cell r="E10284">
            <v>44469</v>
          </cell>
          <cell r="J10284">
            <v>19.2</v>
          </cell>
          <cell r="K10284">
            <v>10.48</v>
          </cell>
          <cell r="M10284">
            <v>58.2</v>
          </cell>
        </row>
        <row r="10285">
          <cell r="D10285" t="str">
            <v>CONCEITO</v>
          </cell>
          <cell r="E10285">
            <v>44469</v>
          </cell>
          <cell r="J10285">
            <v>25</v>
          </cell>
          <cell r="K10285">
            <v>12.46</v>
          </cell>
          <cell r="M10285">
            <v>69.150000000000006</v>
          </cell>
        </row>
        <row r="10286">
          <cell r="D10286" t="str">
            <v>CONCEITO</v>
          </cell>
          <cell r="E10286">
            <v>44469</v>
          </cell>
          <cell r="J10286">
            <v>30</v>
          </cell>
          <cell r="K10286">
            <v>14.620200000000001</v>
          </cell>
          <cell r="M10286">
            <v>80.099999999999994</v>
          </cell>
        </row>
        <row r="10287">
          <cell r="D10287" t="str">
            <v>CONCEITO</v>
          </cell>
          <cell r="E10287">
            <v>44469</v>
          </cell>
          <cell r="J10287">
            <v>43.199999999999996</v>
          </cell>
          <cell r="K10287">
            <v>21.599999999999998</v>
          </cell>
          <cell r="M10287">
            <v>119.34</v>
          </cell>
        </row>
        <row r="10288">
          <cell r="D10288" t="str">
            <v>CONCEITO</v>
          </cell>
          <cell r="E10288">
            <v>44469</v>
          </cell>
          <cell r="J10288">
            <v>67.5</v>
          </cell>
          <cell r="K10288">
            <v>37.26</v>
          </cell>
          <cell r="M10288">
            <v>205.95000000000002</v>
          </cell>
        </row>
        <row r="10289">
          <cell r="D10289" t="str">
            <v>CONCEITO</v>
          </cell>
          <cell r="E10289">
            <v>44469</v>
          </cell>
          <cell r="J10289">
            <v>62</v>
          </cell>
          <cell r="K10289">
            <v>22.64</v>
          </cell>
          <cell r="M10289">
            <v>125.82</v>
          </cell>
        </row>
        <row r="10290">
          <cell r="D10290" t="str">
            <v>CONCEITO</v>
          </cell>
          <cell r="E10290">
            <v>44469</v>
          </cell>
          <cell r="J10290">
            <v>88</v>
          </cell>
          <cell r="K10290">
            <v>33.270000000000003</v>
          </cell>
          <cell r="M10290">
            <v>84.92</v>
          </cell>
        </row>
        <row r="10291">
          <cell r="D10291" t="str">
            <v>CONCEITO</v>
          </cell>
          <cell r="E10291">
            <v>44469</v>
          </cell>
          <cell r="J10291">
            <v>38.97</v>
          </cell>
          <cell r="K10291">
            <v>20.82</v>
          </cell>
          <cell r="M10291">
            <v>115.71000000000001</v>
          </cell>
        </row>
        <row r="10292">
          <cell r="D10292" t="str">
            <v>CONCEITO</v>
          </cell>
          <cell r="E10292">
            <v>44469</v>
          </cell>
          <cell r="J10292">
            <v>24</v>
          </cell>
          <cell r="K10292">
            <v>32.840000000000003</v>
          </cell>
          <cell r="M10292">
            <v>177.12</v>
          </cell>
        </row>
        <row r="10293">
          <cell r="D10293" t="str">
            <v>CONCEITO</v>
          </cell>
          <cell r="E10293">
            <v>44469</v>
          </cell>
          <cell r="J10293">
            <v>72</v>
          </cell>
          <cell r="K10293">
            <v>81.820799999999991</v>
          </cell>
          <cell r="M10293">
            <v>447.36</v>
          </cell>
        </row>
        <row r="10294">
          <cell r="D10294" t="str">
            <v>CONCEITO</v>
          </cell>
          <cell r="E10294">
            <v>44469</v>
          </cell>
          <cell r="J10294">
            <v>68.900000000000006</v>
          </cell>
          <cell r="K10294">
            <v>52</v>
          </cell>
          <cell r="M10294">
            <v>144.41999999999999</v>
          </cell>
        </row>
        <row r="10295">
          <cell r="D10295" t="str">
            <v>CONCEITO</v>
          </cell>
          <cell r="E10295">
            <v>44469</v>
          </cell>
          <cell r="J10295">
            <v>68.900000000000006</v>
          </cell>
          <cell r="K10295">
            <v>30.58</v>
          </cell>
          <cell r="M10295">
            <v>169.9</v>
          </cell>
        </row>
        <row r="10296">
          <cell r="D10296" t="str">
            <v>CONCEITO</v>
          </cell>
          <cell r="E10296">
            <v>44469</v>
          </cell>
          <cell r="J10296">
            <v>68.900000000000006</v>
          </cell>
          <cell r="K10296">
            <v>30.58</v>
          </cell>
          <cell r="M10296">
            <v>169.9</v>
          </cell>
        </row>
        <row r="10297">
          <cell r="D10297" t="str">
            <v>CONCEITO</v>
          </cell>
          <cell r="E10297">
            <v>44469</v>
          </cell>
          <cell r="J10297">
            <v>68.900000000000006</v>
          </cell>
          <cell r="K10297">
            <v>30.58</v>
          </cell>
          <cell r="M10297">
            <v>169.9</v>
          </cell>
        </row>
        <row r="10298">
          <cell r="D10298" t="str">
            <v>CONCEITO</v>
          </cell>
          <cell r="E10298">
            <v>44469</v>
          </cell>
          <cell r="J10298">
            <v>137.80000000000001</v>
          </cell>
          <cell r="K10298">
            <v>53.82</v>
          </cell>
          <cell r="M10298">
            <v>299.02</v>
          </cell>
        </row>
        <row r="10299">
          <cell r="D10299" t="str">
            <v>CONCEITO</v>
          </cell>
          <cell r="E10299">
            <v>44469</v>
          </cell>
          <cell r="J10299">
            <v>575.20000000000005</v>
          </cell>
          <cell r="K10299">
            <v>259.39999999999998</v>
          </cell>
          <cell r="M10299">
            <v>1282.72</v>
          </cell>
        </row>
        <row r="10300">
          <cell r="D10300" t="str">
            <v>CONCEITO</v>
          </cell>
          <cell r="E10300">
            <v>44469</v>
          </cell>
          <cell r="J10300">
            <v>719</v>
          </cell>
          <cell r="K10300">
            <v>322.08</v>
          </cell>
          <cell r="M10300">
            <v>1607.1000000000001</v>
          </cell>
        </row>
        <row r="10301">
          <cell r="D10301" t="str">
            <v>CONCEITO</v>
          </cell>
          <cell r="E10301">
            <v>44469</v>
          </cell>
          <cell r="J10301">
            <v>1581.8000000000002</v>
          </cell>
          <cell r="K10301">
            <v>678.44039999999995</v>
          </cell>
          <cell r="M10301">
            <v>3567.96</v>
          </cell>
        </row>
        <row r="10302">
          <cell r="D10302" t="str">
            <v>CONCEITO</v>
          </cell>
          <cell r="E10302">
            <v>44469</v>
          </cell>
          <cell r="J10302">
            <v>31.9</v>
          </cell>
          <cell r="K10302">
            <v>12.23</v>
          </cell>
          <cell r="M10302">
            <v>67.92</v>
          </cell>
        </row>
        <row r="10303">
          <cell r="D10303" t="str">
            <v>CONCEITO</v>
          </cell>
          <cell r="E10303">
            <v>44469</v>
          </cell>
          <cell r="J10303">
            <v>13.9</v>
          </cell>
          <cell r="K10303">
            <v>6.32</v>
          </cell>
          <cell r="M10303">
            <v>35.11</v>
          </cell>
        </row>
        <row r="10304">
          <cell r="D10304" t="str">
            <v>CONCEITO</v>
          </cell>
          <cell r="E10304">
            <v>44469</v>
          </cell>
          <cell r="J10304">
            <v>10</v>
          </cell>
          <cell r="K10304">
            <v>4.5</v>
          </cell>
          <cell r="M10304">
            <v>25</v>
          </cell>
        </row>
        <row r="10305">
          <cell r="D10305" t="str">
            <v>CONCEITO</v>
          </cell>
          <cell r="E10305">
            <v>44469</v>
          </cell>
          <cell r="J10305">
            <v>27.8</v>
          </cell>
          <cell r="K10305">
            <v>11.39</v>
          </cell>
          <cell r="M10305">
            <v>60.26</v>
          </cell>
        </row>
        <row r="10306">
          <cell r="D10306" t="str">
            <v>CONCEITO</v>
          </cell>
          <cell r="E10306">
            <v>44469</v>
          </cell>
          <cell r="J10306">
            <v>40</v>
          </cell>
          <cell r="K10306">
            <v>16.34</v>
          </cell>
          <cell r="M10306">
            <v>90.76</v>
          </cell>
        </row>
        <row r="10307">
          <cell r="D10307" t="str">
            <v>CONCEITO</v>
          </cell>
          <cell r="E10307">
            <v>44469</v>
          </cell>
          <cell r="J10307">
            <v>17.8</v>
          </cell>
          <cell r="K10307">
            <v>9.4700000000000006</v>
          </cell>
          <cell r="M10307">
            <v>52.62</v>
          </cell>
        </row>
        <row r="10308">
          <cell r="D10308" t="str">
            <v>CONCEITO</v>
          </cell>
          <cell r="E10308">
            <v>44469</v>
          </cell>
          <cell r="J10308">
            <v>25</v>
          </cell>
          <cell r="K10308">
            <v>9.49</v>
          </cell>
          <cell r="M10308">
            <v>52.71</v>
          </cell>
        </row>
        <row r="10309">
          <cell r="D10309" t="str">
            <v>CONCEITO</v>
          </cell>
          <cell r="E10309">
            <v>44469</v>
          </cell>
          <cell r="J10309">
            <v>15</v>
          </cell>
          <cell r="K10309">
            <v>7.18</v>
          </cell>
          <cell r="M10309">
            <v>39.9</v>
          </cell>
        </row>
        <row r="10310">
          <cell r="D10310" t="str">
            <v>EUSÉBIO</v>
          </cell>
          <cell r="E10310">
            <v>44469</v>
          </cell>
          <cell r="J10310">
            <v>0</v>
          </cell>
          <cell r="K10310">
            <v>0</v>
          </cell>
          <cell r="M10310">
            <v>0</v>
          </cell>
        </row>
        <row r="10311">
          <cell r="D10311" t="str">
            <v>EUSÉBIO</v>
          </cell>
          <cell r="E10311">
            <v>44469</v>
          </cell>
          <cell r="J10311">
            <v>72.900000000000006</v>
          </cell>
          <cell r="K10311">
            <v>22.5</v>
          </cell>
          <cell r="M10311">
            <v>125</v>
          </cell>
        </row>
        <row r="10312">
          <cell r="D10312" t="str">
            <v>EUSÉBIO</v>
          </cell>
          <cell r="E10312">
            <v>44469</v>
          </cell>
          <cell r="J10312">
            <v>52.9</v>
          </cell>
          <cell r="K10312">
            <v>30.58</v>
          </cell>
          <cell r="M10312">
            <v>169.9</v>
          </cell>
        </row>
        <row r="10313">
          <cell r="D10313" t="str">
            <v>EUSÉBIO</v>
          </cell>
          <cell r="E10313">
            <v>44469</v>
          </cell>
          <cell r="J10313">
            <v>59.9</v>
          </cell>
          <cell r="K10313">
            <v>28.5</v>
          </cell>
          <cell r="M10313">
            <v>158.31</v>
          </cell>
        </row>
        <row r="10314">
          <cell r="D10314" t="str">
            <v>EUSÉBIO</v>
          </cell>
          <cell r="E10314">
            <v>44469</v>
          </cell>
          <cell r="J10314">
            <v>66</v>
          </cell>
          <cell r="K10314">
            <v>22.5</v>
          </cell>
          <cell r="M10314">
            <v>125</v>
          </cell>
        </row>
        <row r="10315">
          <cell r="D10315" t="str">
            <v>EUSÉBIO</v>
          </cell>
          <cell r="E10315">
            <v>44469</v>
          </cell>
          <cell r="J10315">
            <v>66</v>
          </cell>
          <cell r="K10315">
            <v>22.5</v>
          </cell>
          <cell r="M10315">
            <v>125</v>
          </cell>
        </row>
        <row r="10316">
          <cell r="D10316" t="str">
            <v>EUSÉBIO</v>
          </cell>
          <cell r="E10316">
            <v>44469</v>
          </cell>
          <cell r="J10316">
            <v>70.5</v>
          </cell>
          <cell r="K10316">
            <v>25.18</v>
          </cell>
          <cell r="M10316">
            <v>139.9</v>
          </cell>
        </row>
        <row r="10317">
          <cell r="D10317" t="str">
            <v>EUSÉBIO</v>
          </cell>
          <cell r="E10317">
            <v>44469</v>
          </cell>
          <cell r="J10317">
            <v>49.9</v>
          </cell>
          <cell r="K10317">
            <v>25.18</v>
          </cell>
          <cell r="M10317">
            <v>139.9</v>
          </cell>
        </row>
        <row r="10318">
          <cell r="D10318" t="str">
            <v>EUSÉBIO</v>
          </cell>
          <cell r="E10318">
            <v>44469</v>
          </cell>
          <cell r="J10318">
            <v>69.900000000000006</v>
          </cell>
          <cell r="K10318">
            <v>25.18</v>
          </cell>
          <cell r="M10318">
            <v>139.9</v>
          </cell>
        </row>
        <row r="10319">
          <cell r="D10319" t="str">
            <v>EUSÉBIO</v>
          </cell>
          <cell r="E10319">
            <v>44469</v>
          </cell>
          <cell r="J10319">
            <v>64.900000000000006</v>
          </cell>
          <cell r="K10319">
            <v>24.41</v>
          </cell>
          <cell r="M10319">
            <v>135.47</v>
          </cell>
        </row>
        <row r="10320">
          <cell r="D10320" t="str">
            <v>EUSÉBIO</v>
          </cell>
          <cell r="E10320">
            <v>44469</v>
          </cell>
          <cell r="J10320">
            <v>43.98</v>
          </cell>
          <cell r="K10320">
            <v>16.18</v>
          </cell>
          <cell r="M10320">
            <v>89.9</v>
          </cell>
        </row>
        <row r="10321">
          <cell r="D10321" t="str">
            <v>EUSÉBIO</v>
          </cell>
          <cell r="E10321">
            <v>44469</v>
          </cell>
          <cell r="J10321">
            <v>60</v>
          </cell>
          <cell r="K10321">
            <v>39.58</v>
          </cell>
          <cell r="M10321">
            <v>219.91</v>
          </cell>
        </row>
        <row r="10322">
          <cell r="D10322" t="str">
            <v>EUSÉBIO</v>
          </cell>
          <cell r="E10322">
            <v>44469</v>
          </cell>
          <cell r="J10322">
            <v>57.56</v>
          </cell>
          <cell r="K10322">
            <v>53.96</v>
          </cell>
          <cell r="M10322">
            <v>164.89</v>
          </cell>
        </row>
        <row r="10323">
          <cell r="D10323" t="str">
            <v>EUSÉBIO</v>
          </cell>
          <cell r="E10323">
            <v>44469</v>
          </cell>
          <cell r="J10323">
            <v>48</v>
          </cell>
          <cell r="K10323">
            <v>23.38</v>
          </cell>
          <cell r="M10323">
            <v>129.9</v>
          </cell>
        </row>
        <row r="10324">
          <cell r="D10324" t="str">
            <v>EUSÉBIO</v>
          </cell>
          <cell r="E10324">
            <v>44469</v>
          </cell>
          <cell r="J10324">
            <v>50</v>
          </cell>
          <cell r="K10324">
            <v>38</v>
          </cell>
          <cell r="M10324">
            <v>211.11</v>
          </cell>
        </row>
        <row r="10325">
          <cell r="D10325" t="str">
            <v>EUSÉBIO</v>
          </cell>
          <cell r="E10325">
            <v>44469</v>
          </cell>
          <cell r="J10325">
            <v>50</v>
          </cell>
          <cell r="K10325">
            <v>86.36</v>
          </cell>
          <cell r="M10325">
            <v>239.9</v>
          </cell>
        </row>
        <row r="10326">
          <cell r="D10326" t="str">
            <v>EUSÉBIO</v>
          </cell>
          <cell r="E10326">
            <v>44469</v>
          </cell>
          <cell r="J10326">
            <v>57.56</v>
          </cell>
          <cell r="K10326">
            <v>25.18</v>
          </cell>
          <cell r="M10326">
            <v>139.9</v>
          </cell>
        </row>
        <row r="10327">
          <cell r="D10327" t="str">
            <v>EUSÉBIO</v>
          </cell>
          <cell r="E10327">
            <v>44469</v>
          </cell>
          <cell r="J10327">
            <v>57.47</v>
          </cell>
          <cell r="K10327">
            <v>25.18</v>
          </cell>
          <cell r="M10327">
            <v>139.9</v>
          </cell>
        </row>
        <row r="10328">
          <cell r="D10328" t="str">
            <v>EUSÉBIO</v>
          </cell>
          <cell r="E10328">
            <v>44469</v>
          </cell>
          <cell r="J10328">
            <v>55</v>
          </cell>
          <cell r="K10328">
            <v>21.41</v>
          </cell>
          <cell r="M10328">
            <v>118.92</v>
          </cell>
        </row>
        <row r="10329">
          <cell r="D10329" t="str">
            <v>EUSÉBIO</v>
          </cell>
          <cell r="E10329">
            <v>44469</v>
          </cell>
          <cell r="J10329">
            <v>55</v>
          </cell>
          <cell r="K10329">
            <v>50.36</v>
          </cell>
          <cell r="M10329">
            <v>139.9</v>
          </cell>
        </row>
        <row r="10330">
          <cell r="D10330" t="str">
            <v>EUSÉBIO</v>
          </cell>
          <cell r="E10330">
            <v>44469</v>
          </cell>
          <cell r="J10330">
            <v>173.8</v>
          </cell>
          <cell r="K10330">
            <v>45</v>
          </cell>
          <cell r="M10330">
            <v>250</v>
          </cell>
        </row>
        <row r="10331">
          <cell r="D10331" t="str">
            <v>EUSÉBIO</v>
          </cell>
          <cell r="E10331">
            <v>44469</v>
          </cell>
          <cell r="J10331">
            <v>179.8</v>
          </cell>
          <cell r="K10331">
            <v>88.88</v>
          </cell>
          <cell r="M10331">
            <v>493.82</v>
          </cell>
        </row>
        <row r="10332">
          <cell r="D10332" t="str">
            <v>EUSÉBIO</v>
          </cell>
          <cell r="E10332">
            <v>44469</v>
          </cell>
          <cell r="J10332">
            <v>132</v>
          </cell>
          <cell r="K10332">
            <v>64.94</v>
          </cell>
          <cell r="M10332">
            <v>360.82</v>
          </cell>
        </row>
        <row r="10333">
          <cell r="D10333" t="str">
            <v>EUSÉBIO</v>
          </cell>
          <cell r="E10333">
            <v>44469</v>
          </cell>
          <cell r="J10333">
            <v>132</v>
          </cell>
          <cell r="K10333">
            <v>60.16</v>
          </cell>
          <cell r="M10333">
            <v>334.22</v>
          </cell>
        </row>
        <row r="10334">
          <cell r="D10334" t="str">
            <v>EUSÉBIO</v>
          </cell>
          <cell r="E10334">
            <v>44469</v>
          </cell>
          <cell r="J10334">
            <v>132</v>
          </cell>
          <cell r="K10334">
            <v>45</v>
          </cell>
          <cell r="M10334">
            <v>250</v>
          </cell>
        </row>
        <row r="10335">
          <cell r="D10335" t="str">
            <v>EUSÉBIO</v>
          </cell>
          <cell r="E10335">
            <v>44469</v>
          </cell>
          <cell r="J10335">
            <v>117.8</v>
          </cell>
          <cell r="K10335">
            <v>50.36</v>
          </cell>
          <cell r="M10335">
            <v>279.8</v>
          </cell>
        </row>
        <row r="10336">
          <cell r="D10336" t="str">
            <v>EUSÉBIO</v>
          </cell>
          <cell r="E10336">
            <v>44469</v>
          </cell>
          <cell r="J10336">
            <v>120</v>
          </cell>
          <cell r="K10336">
            <v>84.56</v>
          </cell>
          <cell r="M10336">
            <v>469.82</v>
          </cell>
        </row>
        <row r="10337">
          <cell r="D10337" t="str">
            <v>EUSÉBIO</v>
          </cell>
          <cell r="E10337">
            <v>44469</v>
          </cell>
          <cell r="J10337">
            <v>120</v>
          </cell>
          <cell r="K10337">
            <v>84.56</v>
          </cell>
          <cell r="M10337">
            <v>469.82</v>
          </cell>
        </row>
        <row r="10338">
          <cell r="D10338" t="str">
            <v>EUSÉBIO</v>
          </cell>
          <cell r="E10338">
            <v>44469</v>
          </cell>
          <cell r="J10338">
            <v>120</v>
          </cell>
          <cell r="K10338">
            <v>89.96</v>
          </cell>
          <cell r="M10338">
            <v>499.8</v>
          </cell>
        </row>
        <row r="10339">
          <cell r="D10339" t="str">
            <v>EUSÉBIO</v>
          </cell>
          <cell r="E10339">
            <v>44469</v>
          </cell>
          <cell r="J10339">
            <v>104.82</v>
          </cell>
          <cell r="K10339">
            <v>46.76</v>
          </cell>
          <cell r="M10339">
            <v>259.8</v>
          </cell>
        </row>
        <row r="10340">
          <cell r="D10340" t="str">
            <v>EUSÉBIO</v>
          </cell>
          <cell r="E10340">
            <v>44469</v>
          </cell>
          <cell r="J10340">
            <v>110</v>
          </cell>
          <cell r="K10340">
            <v>46.59</v>
          </cell>
          <cell r="M10340">
            <v>258.82</v>
          </cell>
        </row>
        <row r="10341">
          <cell r="D10341" t="str">
            <v>EUSÉBIO</v>
          </cell>
          <cell r="E10341">
            <v>44469</v>
          </cell>
          <cell r="J10341">
            <v>110</v>
          </cell>
          <cell r="K10341">
            <v>40.42</v>
          </cell>
          <cell r="M10341">
            <v>218.54</v>
          </cell>
        </row>
        <row r="10342">
          <cell r="D10342" t="str">
            <v>EUSÉBIO</v>
          </cell>
          <cell r="E10342">
            <v>44469</v>
          </cell>
          <cell r="J10342">
            <v>110</v>
          </cell>
          <cell r="K10342">
            <v>44.07</v>
          </cell>
          <cell r="M10342">
            <v>244.84</v>
          </cell>
        </row>
        <row r="10343">
          <cell r="D10343" t="str">
            <v>EUSÉBIO</v>
          </cell>
          <cell r="E10343">
            <v>44469</v>
          </cell>
          <cell r="J10343">
            <v>110</v>
          </cell>
          <cell r="K10343">
            <v>46.59</v>
          </cell>
          <cell r="M10343">
            <v>258.82</v>
          </cell>
        </row>
        <row r="10344">
          <cell r="D10344" t="str">
            <v>EUSÉBIO</v>
          </cell>
          <cell r="E10344">
            <v>44469</v>
          </cell>
          <cell r="J10344">
            <v>108</v>
          </cell>
          <cell r="K10344">
            <v>47.34</v>
          </cell>
          <cell r="M10344">
            <v>263</v>
          </cell>
        </row>
        <row r="10345">
          <cell r="D10345" t="str">
            <v>EUSÉBIO</v>
          </cell>
          <cell r="E10345">
            <v>44469</v>
          </cell>
          <cell r="J10345">
            <v>207</v>
          </cell>
          <cell r="K10345">
            <v>124.3599</v>
          </cell>
          <cell r="M10345">
            <v>690.90000000000009</v>
          </cell>
        </row>
        <row r="10346">
          <cell r="D10346" t="str">
            <v>EUSÉBIO</v>
          </cell>
          <cell r="E10346">
            <v>44469</v>
          </cell>
          <cell r="J10346">
            <v>170.7</v>
          </cell>
          <cell r="K10346">
            <v>67.5</v>
          </cell>
          <cell r="M10346">
            <v>375</v>
          </cell>
        </row>
        <row r="10347">
          <cell r="D10347" t="str">
            <v>EUSÉBIO</v>
          </cell>
          <cell r="E10347">
            <v>44469</v>
          </cell>
          <cell r="J10347">
            <v>150</v>
          </cell>
          <cell r="K10347">
            <v>36.51</v>
          </cell>
          <cell r="M10347">
            <v>202.86</v>
          </cell>
        </row>
        <row r="10348">
          <cell r="D10348" t="str">
            <v>EUSÉBIO</v>
          </cell>
          <cell r="E10348">
            <v>44469</v>
          </cell>
          <cell r="J10348">
            <v>150</v>
          </cell>
          <cell r="K10348">
            <v>36.51</v>
          </cell>
          <cell r="M10348">
            <v>202.86</v>
          </cell>
        </row>
        <row r="10349">
          <cell r="D10349" t="str">
            <v>EUSÉBIO</v>
          </cell>
          <cell r="E10349">
            <v>44469</v>
          </cell>
          <cell r="J10349">
            <v>299.60000000000002</v>
          </cell>
          <cell r="K10349">
            <v>163.28</v>
          </cell>
          <cell r="M10349">
            <v>907.12</v>
          </cell>
        </row>
        <row r="10350">
          <cell r="D10350" t="str">
            <v>EUSÉBIO</v>
          </cell>
          <cell r="E10350">
            <v>44469</v>
          </cell>
          <cell r="J10350">
            <v>227.6</v>
          </cell>
          <cell r="K10350">
            <v>165.53</v>
          </cell>
          <cell r="M10350">
            <v>919.6</v>
          </cell>
        </row>
        <row r="10351">
          <cell r="D10351" t="str">
            <v>EUSÉBIO</v>
          </cell>
          <cell r="E10351">
            <v>44469</v>
          </cell>
          <cell r="J10351">
            <v>264</v>
          </cell>
          <cell r="K10351">
            <v>90</v>
          </cell>
          <cell r="M10351">
            <v>500</v>
          </cell>
        </row>
        <row r="10352">
          <cell r="D10352" t="str">
            <v>EUSÉBIO</v>
          </cell>
          <cell r="E10352">
            <v>44469</v>
          </cell>
          <cell r="J10352">
            <v>287.60000000000002</v>
          </cell>
          <cell r="K10352">
            <v>112.5</v>
          </cell>
          <cell r="M10352">
            <v>500</v>
          </cell>
        </row>
        <row r="10353">
          <cell r="D10353" t="str">
            <v>EUSÉBIO</v>
          </cell>
          <cell r="E10353">
            <v>44469</v>
          </cell>
          <cell r="J10353">
            <v>287.35000000000002</v>
          </cell>
          <cell r="K10353">
            <v>161.88</v>
          </cell>
          <cell r="M10353">
            <v>749.5</v>
          </cell>
        </row>
        <row r="10354">
          <cell r="D10354" t="str">
            <v>EUSÉBIO</v>
          </cell>
          <cell r="E10354">
            <v>44469</v>
          </cell>
          <cell r="J10354">
            <v>449.40000000000003</v>
          </cell>
          <cell r="K10354">
            <v>247.84980000000002</v>
          </cell>
          <cell r="M10354">
            <v>1376.94</v>
          </cell>
        </row>
        <row r="10355">
          <cell r="D10355" t="str">
            <v>EUSÉBIO</v>
          </cell>
          <cell r="E10355">
            <v>44469</v>
          </cell>
          <cell r="J10355">
            <v>366.87</v>
          </cell>
          <cell r="K10355">
            <v>162.67020000000002</v>
          </cell>
          <cell r="M10355">
            <v>903.7700000000001</v>
          </cell>
        </row>
        <row r="10356">
          <cell r="D10356" t="str">
            <v>EUSÉBIO</v>
          </cell>
          <cell r="E10356">
            <v>44469</v>
          </cell>
          <cell r="J10356">
            <v>639.20000000000005</v>
          </cell>
          <cell r="K10356">
            <v>336.46</v>
          </cell>
          <cell r="M10356">
            <v>1869.28</v>
          </cell>
        </row>
        <row r="10357">
          <cell r="D10357" t="str">
            <v>EUSÉBIO</v>
          </cell>
          <cell r="E10357">
            <v>44469</v>
          </cell>
          <cell r="J10357">
            <v>599.20000000000005</v>
          </cell>
          <cell r="K10357">
            <v>315.32960000000003</v>
          </cell>
          <cell r="M10357">
            <v>1751.84</v>
          </cell>
        </row>
        <row r="10358">
          <cell r="D10358" t="str">
            <v>EUSÉBIO</v>
          </cell>
          <cell r="E10358">
            <v>44469</v>
          </cell>
          <cell r="J10358">
            <v>559.20000000000005</v>
          </cell>
          <cell r="K10358">
            <v>327.72</v>
          </cell>
          <cell r="M10358">
            <v>1818.48</v>
          </cell>
        </row>
        <row r="10359">
          <cell r="D10359" t="str">
            <v>EUSÉBIO</v>
          </cell>
          <cell r="E10359">
            <v>44469</v>
          </cell>
          <cell r="J10359">
            <v>384</v>
          </cell>
          <cell r="K10359">
            <v>223.6</v>
          </cell>
          <cell r="M10359">
            <v>1102.48</v>
          </cell>
        </row>
        <row r="10360">
          <cell r="D10360" t="str">
            <v>EUSÉBIO</v>
          </cell>
          <cell r="E10360">
            <v>44469</v>
          </cell>
          <cell r="J10360">
            <v>629.1</v>
          </cell>
          <cell r="K10360">
            <v>370.62990000000002</v>
          </cell>
          <cell r="M10360">
            <v>2047.59</v>
          </cell>
        </row>
        <row r="10361">
          <cell r="D10361" t="str">
            <v>EUSÉBIO</v>
          </cell>
          <cell r="E10361">
            <v>44469</v>
          </cell>
          <cell r="J10361">
            <v>934.80000000000007</v>
          </cell>
          <cell r="K10361">
            <v>408.66959999999995</v>
          </cell>
          <cell r="M10361">
            <v>2093.52</v>
          </cell>
        </row>
        <row r="10362">
          <cell r="D10362" t="str">
            <v>EUSÉBIO</v>
          </cell>
          <cell r="E10362">
            <v>44469</v>
          </cell>
          <cell r="J10362">
            <v>1038.7</v>
          </cell>
          <cell r="K10362">
            <v>545.9701</v>
          </cell>
          <cell r="M10362">
            <v>3028.74</v>
          </cell>
        </row>
        <row r="10363">
          <cell r="D10363" t="str">
            <v>EUSÉBIO</v>
          </cell>
          <cell r="E10363">
            <v>44469</v>
          </cell>
          <cell r="J10363">
            <v>973.7</v>
          </cell>
          <cell r="K10363">
            <v>292.5</v>
          </cell>
          <cell r="M10363">
            <v>1625</v>
          </cell>
        </row>
        <row r="10364">
          <cell r="D10364" t="str">
            <v>EUSÉBIO</v>
          </cell>
          <cell r="E10364">
            <v>44469</v>
          </cell>
          <cell r="J10364">
            <v>1056</v>
          </cell>
          <cell r="K10364">
            <v>559.88959999999997</v>
          </cell>
          <cell r="M10364">
            <v>2920.64</v>
          </cell>
        </row>
        <row r="10365">
          <cell r="D10365" t="str">
            <v>EUSÉBIO</v>
          </cell>
          <cell r="E10365">
            <v>44469</v>
          </cell>
          <cell r="J10365">
            <v>1343</v>
          </cell>
          <cell r="K10365">
            <v>305.68040000000002</v>
          </cell>
          <cell r="M10365">
            <v>1698.3000000000002</v>
          </cell>
        </row>
        <row r="10366">
          <cell r="D10366" t="str">
            <v>EUSÉBIO</v>
          </cell>
          <cell r="E10366">
            <v>44469</v>
          </cell>
          <cell r="J10366">
            <v>1348.2</v>
          </cell>
          <cell r="K10366">
            <v>727.3098</v>
          </cell>
          <cell r="M10366">
            <v>4038.2999999999997</v>
          </cell>
        </row>
        <row r="10367">
          <cell r="D10367" t="str">
            <v>EUSÉBIO</v>
          </cell>
          <cell r="E10367">
            <v>44469</v>
          </cell>
          <cell r="J10367">
            <v>1298.7</v>
          </cell>
          <cell r="K10367">
            <v>644.38919999999996</v>
          </cell>
          <cell r="M10367">
            <v>3440.06</v>
          </cell>
        </row>
        <row r="10368">
          <cell r="D10368" t="str">
            <v>EUSÉBIO</v>
          </cell>
          <cell r="E10368">
            <v>44469</v>
          </cell>
          <cell r="J10368">
            <v>2141.7000000000003</v>
          </cell>
          <cell r="K10368">
            <v>1088.7591</v>
          </cell>
          <cell r="M10368">
            <v>5318.28</v>
          </cell>
        </row>
        <row r="10369">
          <cell r="D10369" t="str">
            <v>EUSÉBIO</v>
          </cell>
          <cell r="E10369">
            <v>44469</v>
          </cell>
          <cell r="J10369">
            <v>2538</v>
          </cell>
          <cell r="K10369">
            <v>1144.4004</v>
          </cell>
          <cell r="M10369">
            <v>5754.5999999999995</v>
          </cell>
        </row>
        <row r="10370">
          <cell r="D10370" t="str">
            <v>EUSÉBIO</v>
          </cell>
          <cell r="E10370">
            <v>44469</v>
          </cell>
          <cell r="J10370">
            <v>4935</v>
          </cell>
          <cell r="K10370">
            <v>2266.1099999999997</v>
          </cell>
          <cell r="M10370">
            <v>11474.4</v>
          </cell>
        </row>
        <row r="10371">
          <cell r="D10371" t="str">
            <v>EUSÉBIO</v>
          </cell>
          <cell r="E10371">
            <v>44469</v>
          </cell>
          <cell r="J10371">
            <v>0</v>
          </cell>
          <cell r="K10371">
            <v>0</v>
          </cell>
          <cell r="M10371">
            <v>0</v>
          </cell>
        </row>
        <row r="10372">
          <cell r="D10372" t="str">
            <v>EUSÉBIO</v>
          </cell>
          <cell r="E10372">
            <v>44469</v>
          </cell>
          <cell r="J10372">
            <v>52.9</v>
          </cell>
          <cell r="K10372">
            <v>16.18</v>
          </cell>
          <cell r="M10372">
            <v>89.9</v>
          </cell>
        </row>
        <row r="10373">
          <cell r="D10373" t="str">
            <v>EUSÉBIO</v>
          </cell>
          <cell r="E10373">
            <v>44469</v>
          </cell>
          <cell r="J10373">
            <v>22</v>
          </cell>
          <cell r="K10373">
            <v>8.98</v>
          </cell>
          <cell r="M10373">
            <v>49.9</v>
          </cell>
        </row>
        <row r="10374">
          <cell r="D10374" t="str">
            <v>EUSÉBIO</v>
          </cell>
          <cell r="E10374">
            <v>44469</v>
          </cell>
          <cell r="J10374">
            <v>22</v>
          </cell>
          <cell r="K10374">
            <v>17.96</v>
          </cell>
          <cell r="M10374">
            <v>49.9</v>
          </cell>
        </row>
        <row r="10375">
          <cell r="D10375" t="str">
            <v>EUSÉBIO</v>
          </cell>
          <cell r="E10375">
            <v>44469</v>
          </cell>
          <cell r="J10375">
            <v>21</v>
          </cell>
          <cell r="K10375">
            <v>8.98</v>
          </cell>
          <cell r="M10375">
            <v>49.9</v>
          </cell>
        </row>
        <row r="10376">
          <cell r="D10376" t="str">
            <v>EUSÉBIO</v>
          </cell>
          <cell r="E10376">
            <v>44469</v>
          </cell>
          <cell r="J10376">
            <v>298.62</v>
          </cell>
          <cell r="K10376">
            <v>141.68979999999999</v>
          </cell>
          <cell r="M10376">
            <v>687.32999999999993</v>
          </cell>
        </row>
        <row r="10377">
          <cell r="D10377" t="str">
            <v>EUSÉBIO</v>
          </cell>
          <cell r="E10377">
            <v>44469</v>
          </cell>
          <cell r="J10377">
            <v>356.48</v>
          </cell>
          <cell r="K10377">
            <v>217.59039999999999</v>
          </cell>
          <cell r="M10377">
            <v>879.2</v>
          </cell>
        </row>
        <row r="10378">
          <cell r="D10378" t="str">
            <v>EUSÉBIO</v>
          </cell>
          <cell r="E10378">
            <v>44469</v>
          </cell>
          <cell r="J10378">
            <v>445.6</v>
          </cell>
          <cell r="K10378">
            <v>192.04999999999998</v>
          </cell>
          <cell r="M10378">
            <v>1066</v>
          </cell>
        </row>
        <row r="10379">
          <cell r="D10379" t="str">
            <v>EUSÉBIO</v>
          </cell>
          <cell r="E10379">
            <v>44469</v>
          </cell>
          <cell r="J10379">
            <v>49.9</v>
          </cell>
          <cell r="K10379">
            <v>16.18</v>
          </cell>
          <cell r="M10379">
            <v>89.9</v>
          </cell>
        </row>
        <row r="10380">
          <cell r="D10380" t="str">
            <v>EUSÉBIO</v>
          </cell>
          <cell r="E10380">
            <v>44469</v>
          </cell>
          <cell r="J10380">
            <v>43</v>
          </cell>
          <cell r="K10380">
            <v>16.18</v>
          </cell>
          <cell r="M10380">
            <v>89.9</v>
          </cell>
        </row>
        <row r="10381">
          <cell r="D10381" t="str">
            <v>EUSÉBIO</v>
          </cell>
          <cell r="E10381">
            <v>44469</v>
          </cell>
          <cell r="J10381">
            <v>43</v>
          </cell>
          <cell r="K10381">
            <v>16.18</v>
          </cell>
          <cell r="M10381">
            <v>89.9</v>
          </cell>
        </row>
        <row r="10382">
          <cell r="D10382" t="str">
            <v>EUSÉBIO</v>
          </cell>
          <cell r="E10382">
            <v>44469</v>
          </cell>
          <cell r="J10382">
            <v>46.45</v>
          </cell>
          <cell r="K10382">
            <v>16.18</v>
          </cell>
          <cell r="M10382">
            <v>89.9</v>
          </cell>
        </row>
        <row r="10383">
          <cell r="D10383" t="str">
            <v>EUSÉBIO</v>
          </cell>
          <cell r="E10383">
            <v>44469</v>
          </cell>
          <cell r="J10383">
            <v>66.900000000000006</v>
          </cell>
          <cell r="K10383">
            <v>26.91</v>
          </cell>
          <cell r="M10383">
            <v>149.51</v>
          </cell>
        </row>
        <row r="10384">
          <cell r="D10384" t="str">
            <v>EUSÉBIO</v>
          </cell>
          <cell r="E10384">
            <v>44469</v>
          </cell>
          <cell r="J10384">
            <v>89.12</v>
          </cell>
          <cell r="K10384">
            <v>50.36</v>
          </cell>
          <cell r="M10384">
            <v>279.8</v>
          </cell>
        </row>
        <row r="10385">
          <cell r="D10385" t="str">
            <v>EUSÉBIO</v>
          </cell>
          <cell r="E10385">
            <v>44469</v>
          </cell>
          <cell r="J10385">
            <v>51.96</v>
          </cell>
          <cell r="K10385">
            <v>23.38</v>
          </cell>
          <cell r="M10385">
            <v>129.9</v>
          </cell>
        </row>
        <row r="10386">
          <cell r="D10386" t="str">
            <v>EUSÉBIO</v>
          </cell>
          <cell r="E10386">
            <v>44469</v>
          </cell>
          <cell r="J10386">
            <v>52.9</v>
          </cell>
          <cell r="K10386">
            <v>23.38</v>
          </cell>
          <cell r="M10386">
            <v>129.9</v>
          </cell>
        </row>
        <row r="10387">
          <cell r="D10387" t="str">
            <v>EUSÉBIO</v>
          </cell>
          <cell r="E10387">
            <v>44469</v>
          </cell>
          <cell r="J10387">
            <v>54.9</v>
          </cell>
          <cell r="K10387">
            <v>17.8</v>
          </cell>
          <cell r="M10387">
            <v>98.91</v>
          </cell>
        </row>
        <row r="10388">
          <cell r="D10388" t="str">
            <v>EUSÉBIO</v>
          </cell>
          <cell r="E10388">
            <v>44469</v>
          </cell>
          <cell r="J10388">
            <v>105.8</v>
          </cell>
          <cell r="K10388">
            <v>35.21</v>
          </cell>
          <cell r="M10388">
            <v>195.62</v>
          </cell>
        </row>
        <row r="10389">
          <cell r="D10389" t="str">
            <v>EUSÉBIO</v>
          </cell>
          <cell r="E10389">
            <v>44469</v>
          </cell>
          <cell r="J10389">
            <v>104.85000000000001</v>
          </cell>
          <cell r="K10389">
            <v>36.51</v>
          </cell>
          <cell r="M10389">
            <v>202.86</v>
          </cell>
        </row>
        <row r="10390">
          <cell r="D10390" t="str">
            <v>EUSÉBIO</v>
          </cell>
          <cell r="E10390">
            <v>44469</v>
          </cell>
          <cell r="J10390">
            <v>104.85000000000001</v>
          </cell>
          <cell r="K10390">
            <v>36.51</v>
          </cell>
          <cell r="M10390">
            <v>202.86</v>
          </cell>
        </row>
        <row r="10391">
          <cell r="D10391" t="str">
            <v>EUSÉBIO</v>
          </cell>
          <cell r="E10391">
            <v>44469</v>
          </cell>
          <cell r="J10391">
            <v>123.8</v>
          </cell>
          <cell r="K10391">
            <v>50.36</v>
          </cell>
          <cell r="M10391">
            <v>279.8</v>
          </cell>
        </row>
        <row r="10392">
          <cell r="D10392" t="str">
            <v>EUSÉBIO</v>
          </cell>
          <cell r="E10392">
            <v>44469</v>
          </cell>
          <cell r="J10392">
            <v>42.9</v>
          </cell>
          <cell r="K10392">
            <v>17.98</v>
          </cell>
          <cell r="M10392">
            <v>99.9</v>
          </cell>
        </row>
        <row r="10393">
          <cell r="D10393" t="str">
            <v>EUSÉBIO</v>
          </cell>
          <cell r="E10393">
            <v>44469</v>
          </cell>
          <cell r="J10393">
            <v>61.51</v>
          </cell>
          <cell r="K10393">
            <v>25.18</v>
          </cell>
          <cell r="M10393">
            <v>139.9</v>
          </cell>
        </row>
        <row r="10394">
          <cell r="D10394" t="str">
            <v>EUSÉBIO</v>
          </cell>
          <cell r="E10394">
            <v>44469</v>
          </cell>
          <cell r="J10394">
            <v>42.68</v>
          </cell>
          <cell r="K10394">
            <v>35.96</v>
          </cell>
          <cell r="M10394">
            <v>199.8</v>
          </cell>
        </row>
        <row r="10395">
          <cell r="D10395" t="str">
            <v>EUSÉBIO</v>
          </cell>
          <cell r="E10395">
            <v>44469</v>
          </cell>
          <cell r="J10395">
            <v>11.53</v>
          </cell>
          <cell r="K10395">
            <v>7.18</v>
          </cell>
          <cell r="M10395">
            <v>39.9</v>
          </cell>
        </row>
        <row r="10396">
          <cell r="D10396" t="str">
            <v>EUSÉBIO</v>
          </cell>
          <cell r="E10396">
            <v>44469</v>
          </cell>
          <cell r="J10396">
            <v>19.07</v>
          </cell>
          <cell r="K10396">
            <v>7.18</v>
          </cell>
          <cell r="M10396">
            <v>39.9</v>
          </cell>
        </row>
        <row r="10397">
          <cell r="D10397" t="str">
            <v>EUSÉBIO</v>
          </cell>
          <cell r="E10397">
            <v>44469</v>
          </cell>
          <cell r="J10397">
            <v>25</v>
          </cell>
          <cell r="K10397">
            <v>10.78</v>
          </cell>
          <cell r="M10397">
            <v>59.9</v>
          </cell>
        </row>
        <row r="10398">
          <cell r="D10398" t="str">
            <v>EUSÉBIO</v>
          </cell>
          <cell r="E10398">
            <v>44469</v>
          </cell>
          <cell r="J10398">
            <v>26</v>
          </cell>
          <cell r="K10398">
            <v>10.78</v>
          </cell>
          <cell r="M10398">
            <v>59.9</v>
          </cell>
        </row>
        <row r="10399">
          <cell r="D10399" t="str">
            <v>EUSÉBIO</v>
          </cell>
          <cell r="E10399">
            <v>44469</v>
          </cell>
          <cell r="J10399">
            <v>69.900000000000006</v>
          </cell>
          <cell r="K10399">
            <v>26</v>
          </cell>
          <cell r="M10399">
            <v>144.41999999999999</v>
          </cell>
        </row>
        <row r="10400">
          <cell r="D10400" t="str">
            <v>EUSÉBIO</v>
          </cell>
          <cell r="E10400">
            <v>44469</v>
          </cell>
          <cell r="J10400">
            <v>39.799999999999997</v>
          </cell>
          <cell r="K10400">
            <v>20.48</v>
          </cell>
          <cell r="M10400">
            <v>113.82</v>
          </cell>
        </row>
        <row r="10401">
          <cell r="D10401" t="str">
            <v>EUSÉBIO</v>
          </cell>
          <cell r="E10401">
            <v>44469</v>
          </cell>
          <cell r="J10401">
            <v>55.1</v>
          </cell>
          <cell r="K10401">
            <v>26.98</v>
          </cell>
          <cell r="M10401">
            <v>149.9</v>
          </cell>
        </row>
        <row r="10402">
          <cell r="D10402" t="str">
            <v>EUSÉBIO</v>
          </cell>
          <cell r="E10402">
            <v>44469</v>
          </cell>
          <cell r="J10402">
            <v>23.9</v>
          </cell>
          <cell r="K10402">
            <v>9.6999999999999993</v>
          </cell>
          <cell r="M10402">
            <v>53.91</v>
          </cell>
        </row>
        <row r="10403">
          <cell r="D10403" t="str">
            <v>EUSÉBIO</v>
          </cell>
          <cell r="E10403">
            <v>44469</v>
          </cell>
          <cell r="J10403">
            <v>35.9</v>
          </cell>
          <cell r="K10403">
            <v>16.18</v>
          </cell>
          <cell r="M10403">
            <v>89.9</v>
          </cell>
        </row>
        <row r="10404">
          <cell r="D10404" t="str">
            <v>EUSÉBIO</v>
          </cell>
          <cell r="E10404">
            <v>44469</v>
          </cell>
          <cell r="J10404">
            <v>59.9</v>
          </cell>
          <cell r="K10404">
            <v>28.78</v>
          </cell>
          <cell r="M10404">
            <v>159.9</v>
          </cell>
        </row>
        <row r="10405">
          <cell r="D10405" t="str">
            <v>EUSÉBIO</v>
          </cell>
          <cell r="E10405">
            <v>44469</v>
          </cell>
          <cell r="J10405">
            <v>47.9</v>
          </cell>
          <cell r="K10405">
            <v>21.58</v>
          </cell>
          <cell r="M10405">
            <v>119.9</v>
          </cell>
        </row>
        <row r="10406">
          <cell r="D10406" t="str">
            <v>EUSÉBIO</v>
          </cell>
          <cell r="E10406">
            <v>44469</v>
          </cell>
          <cell r="J10406">
            <v>15.9</v>
          </cell>
          <cell r="K10406">
            <v>7.18</v>
          </cell>
          <cell r="M10406">
            <v>39.9</v>
          </cell>
        </row>
        <row r="10407">
          <cell r="D10407" t="str">
            <v>EUSÉBIO</v>
          </cell>
          <cell r="E10407">
            <v>44469</v>
          </cell>
          <cell r="J10407">
            <v>63</v>
          </cell>
          <cell r="K10407">
            <v>28.76</v>
          </cell>
          <cell r="M10407">
            <v>159.80000000000001</v>
          </cell>
        </row>
        <row r="10408">
          <cell r="D10408" t="str">
            <v>EUSÉBIO</v>
          </cell>
          <cell r="E10408">
            <v>44469</v>
          </cell>
          <cell r="J10408">
            <v>54.9</v>
          </cell>
          <cell r="K10408">
            <v>19.78</v>
          </cell>
          <cell r="M10408">
            <v>109.9</v>
          </cell>
        </row>
        <row r="10409">
          <cell r="D10409" t="str">
            <v>EUSÉBIO</v>
          </cell>
          <cell r="E10409">
            <v>44469</v>
          </cell>
          <cell r="J10409">
            <v>39.9</v>
          </cell>
          <cell r="K10409">
            <v>17.98</v>
          </cell>
          <cell r="M10409">
            <v>99.9</v>
          </cell>
        </row>
        <row r="10410">
          <cell r="D10410" t="str">
            <v>EUSÉBIO</v>
          </cell>
          <cell r="E10410">
            <v>44469</v>
          </cell>
          <cell r="J10410">
            <v>35</v>
          </cell>
          <cell r="K10410">
            <v>16.18</v>
          </cell>
          <cell r="M10410">
            <v>89.9</v>
          </cell>
        </row>
        <row r="10411">
          <cell r="D10411" t="str">
            <v>EUSÉBIO</v>
          </cell>
          <cell r="E10411">
            <v>44469</v>
          </cell>
          <cell r="J10411">
            <v>59.8</v>
          </cell>
          <cell r="K10411">
            <v>25.16</v>
          </cell>
          <cell r="M10411">
            <v>139.80000000000001</v>
          </cell>
        </row>
        <row r="10412">
          <cell r="D10412" t="str">
            <v>EUSÉBIO</v>
          </cell>
          <cell r="E10412">
            <v>44469</v>
          </cell>
          <cell r="J10412">
            <v>79.8</v>
          </cell>
          <cell r="K10412">
            <v>48.54</v>
          </cell>
          <cell r="M10412">
            <v>179.8</v>
          </cell>
        </row>
        <row r="10413">
          <cell r="D10413" t="str">
            <v>EUSÉBIO</v>
          </cell>
          <cell r="E10413">
            <v>44469</v>
          </cell>
          <cell r="J10413">
            <v>159.6</v>
          </cell>
          <cell r="K10413">
            <v>63.1</v>
          </cell>
          <cell r="M10413">
            <v>350.6</v>
          </cell>
        </row>
        <row r="10414">
          <cell r="D10414" t="str">
            <v>EUSÉBIO</v>
          </cell>
          <cell r="E10414">
            <v>44469</v>
          </cell>
          <cell r="J10414">
            <v>24.9</v>
          </cell>
          <cell r="K10414">
            <v>10.78</v>
          </cell>
          <cell r="M10414">
            <v>59.9</v>
          </cell>
        </row>
        <row r="10415">
          <cell r="D10415" t="str">
            <v>EUSÉBIO</v>
          </cell>
          <cell r="E10415">
            <v>44469</v>
          </cell>
          <cell r="J10415">
            <v>16.829999999999998</v>
          </cell>
          <cell r="K10415">
            <v>7.72</v>
          </cell>
          <cell r="M10415">
            <v>42.9</v>
          </cell>
        </row>
        <row r="10416">
          <cell r="D10416" t="str">
            <v>EUSÉBIO</v>
          </cell>
          <cell r="E10416">
            <v>44469</v>
          </cell>
          <cell r="J10416">
            <v>26.23</v>
          </cell>
          <cell r="K10416">
            <v>10.68</v>
          </cell>
          <cell r="M10416">
            <v>59.31</v>
          </cell>
        </row>
        <row r="10417">
          <cell r="D10417" t="str">
            <v>EUSÉBIO</v>
          </cell>
          <cell r="E10417">
            <v>44469</v>
          </cell>
          <cell r="J10417">
            <v>21.53</v>
          </cell>
          <cell r="K10417">
            <v>9.8800000000000008</v>
          </cell>
          <cell r="M10417">
            <v>54.9</v>
          </cell>
        </row>
        <row r="10418">
          <cell r="D10418" t="str">
            <v>EUSÉBIO</v>
          </cell>
          <cell r="E10418">
            <v>44469</v>
          </cell>
          <cell r="J10418">
            <v>21.53</v>
          </cell>
          <cell r="K10418">
            <v>9.8800000000000008</v>
          </cell>
          <cell r="M10418">
            <v>54.9</v>
          </cell>
        </row>
        <row r="10419">
          <cell r="D10419" t="str">
            <v>EUSÉBIO</v>
          </cell>
          <cell r="E10419">
            <v>44469</v>
          </cell>
          <cell r="J10419">
            <v>21.53</v>
          </cell>
          <cell r="K10419">
            <v>9.8800000000000008</v>
          </cell>
          <cell r="M10419">
            <v>54.9</v>
          </cell>
        </row>
        <row r="10420">
          <cell r="D10420" t="str">
            <v>EUSÉBIO</v>
          </cell>
          <cell r="E10420">
            <v>44469</v>
          </cell>
          <cell r="J10420">
            <v>50.489999999999995</v>
          </cell>
          <cell r="K10420">
            <v>22.670100000000001</v>
          </cell>
          <cell r="M10420">
            <v>125.78999999999999</v>
          </cell>
        </row>
        <row r="10421">
          <cell r="D10421" t="str">
            <v>EUSÉBIO</v>
          </cell>
          <cell r="E10421">
            <v>44469</v>
          </cell>
          <cell r="J10421">
            <v>66</v>
          </cell>
          <cell r="K10421">
            <v>31.5</v>
          </cell>
          <cell r="M10421">
            <v>175</v>
          </cell>
        </row>
        <row r="10422">
          <cell r="D10422" t="str">
            <v>EUSÉBIO</v>
          </cell>
          <cell r="E10422">
            <v>44469</v>
          </cell>
          <cell r="J10422">
            <v>62.93</v>
          </cell>
          <cell r="K10422">
            <v>28.349999999999998</v>
          </cell>
          <cell r="M10422">
            <v>157.57000000000002</v>
          </cell>
        </row>
        <row r="10423">
          <cell r="D10423" t="str">
            <v>EUSÉBIO</v>
          </cell>
          <cell r="E10423">
            <v>44469</v>
          </cell>
          <cell r="J10423">
            <v>15</v>
          </cell>
          <cell r="K10423">
            <v>7.18</v>
          </cell>
          <cell r="M10423">
            <v>39.9</v>
          </cell>
        </row>
        <row r="10424">
          <cell r="D10424" t="str">
            <v>EUSÉBIO</v>
          </cell>
          <cell r="E10424">
            <v>44469</v>
          </cell>
          <cell r="J10424">
            <v>23.5</v>
          </cell>
          <cell r="K10424">
            <v>10.78</v>
          </cell>
          <cell r="M10424">
            <v>59.9</v>
          </cell>
        </row>
        <row r="10425">
          <cell r="D10425" t="str">
            <v>EUSÉBIO</v>
          </cell>
          <cell r="E10425">
            <v>44469</v>
          </cell>
          <cell r="J10425">
            <v>29</v>
          </cell>
          <cell r="K10425">
            <v>12.58</v>
          </cell>
          <cell r="M10425">
            <v>69.900000000000006</v>
          </cell>
        </row>
        <row r="10426">
          <cell r="D10426" t="str">
            <v>EUSÉBIO</v>
          </cell>
          <cell r="E10426">
            <v>44469</v>
          </cell>
          <cell r="J10426">
            <v>26.9</v>
          </cell>
          <cell r="K10426">
            <v>10.78</v>
          </cell>
          <cell r="M10426">
            <v>59.9</v>
          </cell>
        </row>
        <row r="10427">
          <cell r="D10427" t="str">
            <v>EUSÉBIO</v>
          </cell>
          <cell r="E10427">
            <v>44469</v>
          </cell>
          <cell r="J10427">
            <v>30</v>
          </cell>
          <cell r="K10427">
            <v>14.36</v>
          </cell>
          <cell r="M10427">
            <v>79.8</v>
          </cell>
        </row>
        <row r="10428">
          <cell r="D10428" t="str">
            <v>EUSÉBIO</v>
          </cell>
          <cell r="E10428">
            <v>44469</v>
          </cell>
          <cell r="J10428">
            <v>30</v>
          </cell>
          <cell r="K10428">
            <v>12.6</v>
          </cell>
          <cell r="M10428">
            <v>70</v>
          </cell>
        </row>
        <row r="10429">
          <cell r="D10429" t="str">
            <v>EUSÉBIO</v>
          </cell>
          <cell r="E10429">
            <v>44469</v>
          </cell>
          <cell r="J10429">
            <v>60</v>
          </cell>
          <cell r="K10429">
            <v>23.38</v>
          </cell>
          <cell r="M10429">
            <v>129.9</v>
          </cell>
        </row>
        <row r="10430">
          <cell r="D10430" t="str">
            <v>EUSÉBIO</v>
          </cell>
          <cell r="E10430">
            <v>44469</v>
          </cell>
          <cell r="J10430">
            <v>7.9</v>
          </cell>
          <cell r="K10430">
            <v>3.58</v>
          </cell>
          <cell r="M10430">
            <v>19.899999999999999</v>
          </cell>
        </row>
        <row r="10431">
          <cell r="D10431" t="str">
            <v>EUSÉBIO</v>
          </cell>
          <cell r="E10431">
            <v>44469</v>
          </cell>
          <cell r="J10431">
            <v>6.75</v>
          </cell>
          <cell r="K10431">
            <v>3.58</v>
          </cell>
          <cell r="M10431">
            <v>19.899999999999999</v>
          </cell>
        </row>
        <row r="10432">
          <cell r="D10432" t="str">
            <v>EUSÉBIO</v>
          </cell>
          <cell r="E10432">
            <v>44469</v>
          </cell>
          <cell r="J10432">
            <v>4.7</v>
          </cell>
          <cell r="K10432">
            <v>3.58</v>
          </cell>
          <cell r="M10432">
            <v>19.899999999999999</v>
          </cell>
        </row>
        <row r="10433">
          <cell r="D10433" t="str">
            <v>EUSÉBIO</v>
          </cell>
          <cell r="E10433">
            <v>44469</v>
          </cell>
          <cell r="J10433">
            <v>14.99</v>
          </cell>
          <cell r="K10433">
            <v>6.82</v>
          </cell>
          <cell r="M10433">
            <v>37.9</v>
          </cell>
        </row>
        <row r="10434">
          <cell r="D10434" t="str">
            <v>EUSÉBIO</v>
          </cell>
          <cell r="E10434">
            <v>44469</v>
          </cell>
          <cell r="J10434">
            <v>9.9</v>
          </cell>
          <cell r="K10434">
            <v>3.58</v>
          </cell>
          <cell r="M10434">
            <v>19.899999999999999</v>
          </cell>
        </row>
        <row r="10435">
          <cell r="D10435" t="str">
            <v>EUSÉBIO</v>
          </cell>
          <cell r="E10435">
            <v>44469</v>
          </cell>
          <cell r="J10435">
            <v>8.9</v>
          </cell>
          <cell r="K10435">
            <v>3.15</v>
          </cell>
          <cell r="M10435">
            <v>17.510000000000002</v>
          </cell>
        </row>
        <row r="10436">
          <cell r="D10436" t="str">
            <v>EUSÉBIO</v>
          </cell>
          <cell r="E10436">
            <v>44469</v>
          </cell>
          <cell r="J10436">
            <v>15.8</v>
          </cell>
          <cell r="K10436">
            <v>6.73</v>
          </cell>
          <cell r="M10436">
            <v>37.4</v>
          </cell>
        </row>
        <row r="10437">
          <cell r="D10437" t="str">
            <v>EUSÉBIO</v>
          </cell>
          <cell r="E10437">
            <v>44469</v>
          </cell>
          <cell r="J10437">
            <v>15.8</v>
          </cell>
          <cell r="K10437">
            <v>6.45</v>
          </cell>
          <cell r="M10437">
            <v>35.82</v>
          </cell>
        </row>
        <row r="10438">
          <cell r="D10438" t="str">
            <v>EUSÉBIO</v>
          </cell>
          <cell r="E10438">
            <v>44469</v>
          </cell>
          <cell r="J10438">
            <v>9.4</v>
          </cell>
          <cell r="K10438">
            <v>7.16</v>
          </cell>
          <cell r="M10438">
            <v>39.799999999999997</v>
          </cell>
        </row>
        <row r="10439">
          <cell r="D10439" t="str">
            <v>EUSÉBIO</v>
          </cell>
          <cell r="E10439">
            <v>44469</v>
          </cell>
          <cell r="J10439">
            <v>19.8</v>
          </cell>
          <cell r="K10439">
            <v>7.16</v>
          </cell>
          <cell r="M10439">
            <v>39.799999999999997</v>
          </cell>
        </row>
        <row r="10440">
          <cell r="D10440" t="str">
            <v>EUSÉBIO</v>
          </cell>
          <cell r="E10440">
            <v>44469</v>
          </cell>
          <cell r="J10440">
            <v>19.8</v>
          </cell>
          <cell r="K10440">
            <v>7.16</v>
          </cell>
          <cell r="M10440">
            <v>39.799999999999997</v>
          </cell>
        </row>
        <row r="10441">
          <cell r="D10441" t="str">
            <v>EUSÉBIO</v>
          </cell>
          <cell r="E10441">
            <v>44469</v>
          </cell>
          <cell r="J10441">
            <v>89.52</v>
          </cell>
          <cell r="K10441">
            <v>35.020000000000003</v>
          </cell>
          <cell r="M10441">
            <v>194.6</v>
          </cell>
        </row>
        <row r="10442">
          <cell r="D10442" t="str">
            <v>EUSÉBIO</v>
          </cell>
          <cell r="E10442">
            <v>44469</v>
          </cell>
          <cell r="J10442">
            <v>13.79</v>
          </cell>
          <cell r="K10442">
            <v>6.28</v>
          </cell>
          <cell r="M10442">
            <v>34.9</v>
          </cell>
        </row>
        <row r="10443">
          <cell r="D10443" t="str">
            <v>EUSÉBIO</v>
          </cell>
          <cell r="E10443">
            <v>44469</v>
          </cell>
          <cell r="J10443">
            <v>16</v>
          </cell>
          <cell r="K10443">
            <v>7.16</v>
          </cell>
          <cell r="M10443">
            <v>39.799999999999997</v>
          </cell>
        </row>
        <row r="10444">
          <cell r="D10444" t="str">
            <v>EUSÉBIO</v>
          </cell>
          <cell r="E10444">
            <v>44469</v>
          </cell>
          <cell r="J10444">
            <v>32</v>
          </cell>
          <cell r="K10444">
            <v>13.53</v>
          </cell>
          <cell r="M10444">
            <v>75.239999999999995</v>
          </cell>
        </row>
        <row r="10445">
          <cell r="D10445" t="str">
            <v>EUSÉBIO</v>
          </cell>
          <cell r="E10445">
            <v>44469</v>
          </cell>
          <cell r="J10445">
            <v>65.599999999999994</v>
          </cell>
          <cell r="K10445">
            <v>28.73</v>
          </cell>
          <cell r="M10445">
            <v>159.6</v>
          </cell>
        </row>
        <row r="10446">
          <cell r="D10446" t="str">
            <v>EUSÉBIO</v>
          </cell>
          <cell r="E10446">
            <v>44469</v>
          </cell>
          <cell r="J10446">
            <v>37.5</v>
          </cell>
          <cell r="K10446">
            <v>17.91</v>
          </cell>
          <cell r="M10446">
            <v>99.5</v>
          </cell>
        </row>
        <row r="10447">
          <cell r="D10447" t="str">
            <v>EUSÉBIO</v>
          </cell>
          <cell r="E10447">
            <v>44469</v>
          </cell>
          <cell r="J10447">
            <v>12.99</v>
          </cell>
          <cell r="K10447">
            <v>7.18</v>
          </cell>
          <cell r="M10447">
            <v>39.9</v>
          </cell>
        </row>
        <row r="10448">
          <cell r="D10448" t="str">
            <v>EUSÉBIO</v>
          </cell>
          <cell r="E10448">
            <v>44469</v>
          </cell>
          <cell r="J10448">
            <v>38.72</v>
          </cell>
          <cell r="K10448">
            <v>17.96</v>
          </cell>
          <cell r="M10448">
            <v>99.8</v>
          </cell>
        </row>
        <row r="10449">
          <cell r="D10449" t="str">
            <v>EUSÉBIO</v>
          </cell>
          <cell r="E10449">
            <v>44469</v>
          </cell>
          <cell r="J10449">
            <v>37.9</v>
          </cell>
          <cell r="K10449">
            <v>15.82</v>
          </cell>
          <cell r="M10449">
            <v>87.91</v>
          </cell>
        </row>
        <row r="10450">
          <cell r="D10450" t="str">
            <v>EUSÉBIO</v>
          </cell>
          <cell r="E10450">
            <v>44469</v>
          </cell>
          <cell r="J10450">
            <v>11</v>
          </cell>
          <cell r="K10450">
            <v>5.36</v>
          </cell>
          <cell r="M10450">
            <v>29.8</v>
          </cell>
        </row>
        <row r="10451">
          <cell r="D10451" t="str">
            <v>EUSÉBIO</v>
          </cell>
          <cell r="E10451">
            <v>44469</v>
          </cell>
          <cell r="J10451">
            <v>217.29000000000002</v>
          </cell>
          <cell r="K10451">
            <v>70.5</v>
          </cell>
          <cell r="M10451">
            <v>391.71</v>
          </cell>
        </row>
        <row r="10452">
          <cell r="D10452" t="str">
            <v>EUSÉBIO</v>
          </cell>
          <cell r="E10452">
            <v>44469</v>
          </cell>
          <cell r="J10452">
            <v>395</v>
          </cell>
          <cell r="K10452">
            <v>89.91</v>
          </cell>
          <cell r="M10452">
            <v>499.5</v>
          </cell>
        </row>
        <row r="10453">
          <cell r="D10453" t="str">
            <v>EUSÉBIO</v>
          </cell>
          <cell r="E10453">
            <v>44469</v>
          </cell>
          <cell r="J10453">
            <v>38.72</v>
          </cell>
          <cell r="K10453">
            <v>13.64</v>
          </cell>
          <cell r="M10453">
            <v>75.819999999999993</v>
          </cell>
        </row>
        <row r="10454">
          <cell r="D10454" t="str">
            <v>EUSÉBIO</v>
          </cell>
          <cell r="E10454">
            <v>44469</v>
          </cell>
          <cell r="J10454">
            <v>7.26</v>
          </cell>
          <cell r="K10454">
            <v>4.5</v>
          </cell>
          <cell r="M10454">
            <v>25</v>
          </cell>
        </row>
        <row r="10455">
          <cell r="D10455" t="str">
            <v>EUSÉBIO</v>
          </cell>
          <cell r="E10455">
            <v>44469</v>
          </cell>
          <cell r="J10455">
            <v>10.89</v>
          </cell>
          <cell r="K10455">
            <v>4.5</v>
          </cell>
          <cell r="M10455">
            <v>25</v>
          </cell>
        </row>
        <row r="10456">
          <cell r="D10456" t="str">
            <v>EUSÉBIO</v>
          </cell>
          <cell r="E10456">
            <v>44469</v>
          </cell>
          <cell r="J10456">
            <v>14.54</v>
          </cell>
          <cell r="K10456">
            <v>9</v>
          </cell>
          <cell r="M10456">
            <v>50</v>
          </cell>
        </row>
        <row r="10457">
          <cell r="D10457" t="str">
            <v>EUSÉBIO</v>
          </cell>
          <cell r="E10457">
            <v>44469</v>
          </cell>
          <cell r="J10457">
            <v>42.900000000000006</v>
          </cell>
          <cell r="K10457">
            <v>16.14</v>
          </cell>
          <cell r="M10457">
            <v>89.699999999999989</v>
          </cell>
        </row>
        <row r="10458">
          <cell r="D10458" t="str">
            <v>EUSÉBIO</v>
          </cell>
          <cell r="E10458">
            <v>44469</v>
          </cell>
          <cell r="J10458">
            <v>42.900000000000006</v>
          </cell>
          <cell r="K10458">
            <v>16.14</v>
          </cell>
          <cell r="M10458">
            <v>89.699999999999989</v>
          </cell>
        </row>
        <row r="10459">
          <cell r="D10459" t="str">
            <v>EUSÉBIO</v>
          </cell>
          <cell r="E10459">
            <v>44469</v>
          </cell>
          <cell r="J10459">
            <v>27.72</v>
          </cell>
          <cell r="K10459">
            <v>10.78</v>
          </cell>
          <cell r="M10459">
            <v>59.9</v>
          </cell>
        </row>
        <row r="10460">
          <cell r="D10460" t="str">
            <v>EUSÉBIO</v>
          </cell>
          <cell r="E10460">
            <v>44469</v>
          </cell>
          <cell r="J10460">
            <v>55.44</v>
          </cell>
          <cell r="K10460">
            <v>28.76</v>
          </cell>
          <cell r="M10460">
            <v>159.80000000000001</v>
          </cell>
        </row>
        <row r="10461">
          <cell r="D10461" t="str">
            <v>EUSÉBIO</v>
          </cell>
          <cell r="E10461">
            <v>44469</v>
          </cell>
          <cell r="J10461">
            <v>9.6</v>
          </cell>
          <cell r="K10461">
            <v>5.4</v>
          </cell>
          <cell r="M10461">
            <v>30</v>
          </cell>
        </row>
        <row r="10462">
          <cell r="D10462" t="str">
            <v>EUSÉBIO</v>
          </cell>
          <cell r="E10462">
            <v>44469</v>
          </cell>
          <cell r="J10462">
            <v>9.6</v>
          </cell>
          <cell r="K10462">
            <v>5.4</v>
          </cell>
          <cell r="M10462">
            <v>30</v>
          </cell>
        </row>
        <row r="10463">
          <cell r="D10463" t="str">
            <v>EUSÉBIO</v>
          </cell>
          <cell r="E10463">
            <v>44469</v>
          </cell>
          <cell r="J10463">
            <v>14.399999999999999</v>
          </cell>
          <cell r="K10463">
            <v>7.5099</v>
          </cell>
          <cell r="M10463">
            <v>41.7</v>
          </cell>
        </row>
        <row r="10464">
          <cell r="D10464" t="str">
            <v>EUSÉBIO</v>
          </cell>
          <cell r="E10464">
            <v>44469</v>
          </cell>
          <cell r="J10464">
            <v>14.399999999999999</v>
          </cell>
          <cell r="K10464">
            <v>7.7000999999999999</v>
          </cell>
          <cell r="M10464">
            <v>42.75</v>
          </cell>
        </row>
        <row r="10465">
          <cell r="D10465" t="str">
            <v>EUSÉBIO</v>
          </cell>
          <cell r="E10465">
            <v>44469</v>
          </cell>
          <cell r="J10465">
            <v>40</v>
          </cell>
          <cell r="K10465">
            <v>21.12</v>
          </cell>
          <cell r="M10465">
            <v>117.28</v>
          </cell>
        </row>
        <row r="10466">
          <cell r="D10466" t="str">
            <v>EUSÉBIO</v>
          </cell>
          <cell r="E10466">
            <v>44469</v>
          </cell>
          <cell r="J10466">
            <v>63</v>
          </cell>
          <cell r="K10466">
            <v>35.379399999999997</v>
          </cell>
          <cell r="M10466">
            <v>194.88</v>
          </cell>
        </row>
        <row r="10467">
          <cell r="D10467" t="str">
            <v>EUSÉBIO</v>
          </cell>
          <cell r="E10467">
            <v>44469</v>
          </cell>
          <cell r="J10467">
            <v>12.99</v>
          </cell>
          <cell r="K10467">
            <v>7.18</v>
          </cell>
          <cell r="M10467">
            <v>39.9</v>
          </cell>
        </row>
        <row r="10468">
          <cell r="D10468" t="str">
            <v>EUSÉBIO</v>
          </cell>
          <cell r="E10468">
            <v>44469</v>
          </cell>
          <cell r="J10468">
            <v>31</v>
          </cell>
          <cell r="K10468">
            <v>12.58</v>
          </cell>
          <cell r="M10468">
            <v>69.900000000000006</v>
          </cell>
        </row>
        <row r="10469">
          <cell r="D10469" t="str">
            <v>EUSÉBIO</v>
          </cell>
          <cell r="E10469">
            <v>44469</v>
          </cell>
          <cell r="J10469">
            <v>71.900000000000006</v>
          </cell>
          <cell r="K10469">
            <v>32.380000000000003</v>
          </cell>
          <cell r="M10469">
            <v>179.9</v>
          </cell>
        </row>
        <row r="10470">
          <cell r="D10470" t="str">
            <v>EUSÉBIO</v>
          </cell>
          <cell r="E10470">
            <v>44469</v>
          </cell>
          <cell r="J10470">
            <v>68.900000000000006</v>
          </cell>
          <cell r="K10470">
            <v>27.52</v>
          </cell>
          <cell r="M10470">
            <v>152.91</v>
          </cell>
        </row>
        <row r="10471">
          <cell r="D10471" t="str">
            <v>EUSÉBIO</v>
          </cell>
          <cell r="E10471">
            <v>44469</v>
          </cell>
          <cell r="J10471">
            <v>143.80000000000001</v>
          </cell>
          <cell r="K10471">
            <v>64.760000000000005</v>
          </cell>
          <cell r="M10471">
            <v>359.8</v>
          </cell>
        </row>
        <row r="10472">
          <cell r="D10472" t="str">
            <v>EUSÉBIO</v>
          </cell>
          <cell r="E10472">
            <v>44469</v>
          </cell>
          <cell r="J10472">
            <v>431.40000000000003</v>
          </cell>
          <cell r="K10472">
            <v>183.27</v>
          </cell>
          <cell r="M10472">
            <v>1018.26</v>
          </cell>
        </row>
        <row r="10473">
          <cell r="D10473" t="str">
            <v>EUSÉBIO</v>
          </cell>
          <cell r="E10473">
            <v>44469</v>
          </cell>
          <cell r="J10473">
            <v>13.9</v>
          </cell>
          <cell r="K10473">
            <v>7.18</v>
          </cell>
          <cell r="M10473">
            <v>39.9</v>
          </cell>
        </row>
        <row r="10474">
          <cell r="D10474" t="str">
            <v>EUSÉBIO</v>
          </cell>
          <cell r="E10474">
            <v>44469</v>
          </cell>
          <cell r="J10474">
            <v>10</v>
          </cell>
          <cell r="K10474">
            <v>3.96</v>
          </cell>
          <cell r="M10474">
            <v>22</v>
          </cell>
        </row>
        <row r="10475">
          <cell r="D10475" t="str">
            <v>EUSÉBIO</v>
          </cell>
          <cell r="E10475">
            <v>44469</v>
          </cell>
          <cell r="J10475">
            <v>30</v>
          </cell>
          <cell r="K10475">
            <v>13.5</v>
          </cell>
          <cell r="M10475">
            <v>75</v>
          </cell>
        </row>
        <row r="10476">
          <cell r="D10476" t="str">
            <v>EUSÉBIO</v>
          </cell>
          <cell r="E10476">
            <v>44469</v>
          </cell>
          <cell r="J10476">
            <v>20</v>
          </cell>
          <cell r="K10476">
            <v>8.98</v>
          </cell>
          <cell r="M10476">
            <v>49.9</v>
          </cell>
        </row>
        <row r="10477">
          <cell r="D10477" t="str">
            <v>PICI</v>
          </cell>
          <cell r="E10477">
            <v>44469</v>
          </cell>
          <cell r="J10477">
            <v>0</v>
          </cell>
          <cell r="K10477">
            <v>0</v>
          </cell>
          <cell r="M10477">
            <v>0</v>
          </cell>
        </row>
        <row r="10478">
          <cell r="D10478" t="str">
            <v>PICI</v>
          </cell>
          <cell r="E10478">
            <v>44469</v>
          </cell>
          <cell r="J10478">
            <v>17</v>
          </cell>
          <cell r="K10478">
            <v>6.04</v>
          </cell>
          <cell r="M10478">
            <v>32.35</v>
          </cell>
        </row>
        <row r="10479">
          <cell r="D10479" t="str">
            <v>PICI</v>
          </cell>
          <cell r="E10479">
            <v>44469</v>
          </cell>
          <cell r="J10479">
            <v>54.9</v>
          </cell>
          <cell r="K10479">
            <v>22.14</v>
          </cell>
          <cell r="M10479">
            <v>111.93</v>
          </cell>
        </row>
        <row r="10480">
          <cell r="D10480" t="str">
            <v>PICI</v>
          </cell>
          <cell r="E10480">
            <v>44469</v>
          </cell>
          <cell r="J10480">
            <v>62.91</v>
          </cell>
          <cell r="K10480">
            <v>25.33</v>
          </cell>
          <cell r="M10480">
            <v>140.71</v>
          </cell>
        </row>
        <row r="10481">
          <cell r="D10481" t="str">
            <v>PICI</v>
          </cell>
          <cell r="E10481">
            <v>44469</v>
          </cell>
          <cell r="J10481">
            <v>59.9</v>
          </cell>
          <cell r="K10481">
            <v>26.98</v>
          </cell>
          <cell r="M10481">
            <v>149.9</v>
          </cell>
        </row>
        <row r="10482">
          <cell r="D10482" t="str">
            <v>PICI</v>
          </cell>
          <cell r="E10482">
            <v>44469</v>
          </cell>
          <cell r="J10482">
            <v>38.9</v>
          </cell>
          <cell r="K10482">
            <v>17.98</v>
          </cell>
          <cell r="M10482">
            <v>99.9</v>
          </cell>
        </row>
        <row r="10483">
          <cell r="D10483" t="str">
            <v>PICI</v>
          </cell>
          <cell r="E10483">
            <v>44469</v>
          </cell>
          <cell r="J10483">
            <v>53.9</v>
          </cell>
          <cell r="K10483">
            <v>19.37</v>
          </cell>
          <cell r="M10483">
            <v>97.93</v>
          </cell>
        </row>
        <row r="10484">
          <cell r="D10484" t="str">
            <v>PICI</v>
          </cell>
          <cell r="E10484">
            <v>44469</v>
          </cell>
          <cell r="J10484">
            <v>53.9</v>
          </cell>
          <cell r="K10484">
            <v>25.18</v>
          </cell>
          <cell r="M10484">
            <v>139.9</v>
          </cell>
        </row>
        <row r="10485">
          <cell r="D10485" t="str">
            <v>PICI</v>
          </cell>
          <cell r="E10485">
            <v>44469</v>
          </cell>
          <cell r="J10485">
            <v>72.900000000000006</v>
          </cell>
          <cell r="K10485">
            <v>22.5</v>
          </cell>
          <cell r="M10485">
            <v>125</v>
          </cell>
        </row>
        <row r="10486">
          <cell r="D10486" t="str">
            <v>PICI</v>
          </cell>
          <cell r="E10486">
            <v>44469</v>
          </cell>
          <cell r="J10486">
            <v>79</v>
          </cell>
          <cell r="K10486">
            <v>17.98</v>
          </cell>
          <cell r="M10486">
            <v>99.9</v>
          </cell>
        </row>
        <row r="10487">
          <cell r="D10487" t="str">
            <v>PICI</v>
          </cell>
          <cell r="E10487">
            <v>44469</v>
          </cell>
          <cell r="J10487">
            <v>52.9</v>
          </cell>
          <cell r="K10487">
            <v>20.76</v>
          </cell>
          <cell r="M10487">
            <v>104.93</v>
          </cell>
        </row>
        <row r="10488">
          <cell r="D10488" t="str">
            <v>PICI</v>
          </cell>
          <cell r="E10488">
            <v>44469</v>
          </cell>
          <cell r="J10488">
            <v>59.9</v>
          </cell>
          <cell r="K10488">
            <v>30.89</v>
          </cell>
          <cell r="M10488">
            <v>171.21</v>
          </cell>
        </row>
        <row r="10489">
          <cell r="D10489" t="str">
            <v>PICI</v>
          </cell>
          <cell r="E10489">
            <v>44469</v>
          </cell>
          <cell r="J10489">
            <v>59.9</v>
          </cell>
          <cell r="K10489">
            <v>24.91</v>
          </cell>
          <cell r="M10489">
            <v>125.93</v>
          </cell>
        </row>
        <row r="10490">
          <cell r="D10490" t="str">
            <v>PICI</v>
          </cell>
          <cell r="E10490">
            <v>44469</v>
          </cell>
          <cell r="J10490">
            <v>35.700000000000003</v>
          </cell>
          <cell r="K10490">
            <v>16.86</v>
          </cell>
          <cell r="M10490">
            <v>93.24</v>
          </cell>
        </row>
        <row r="10491">
          <cell r="D10491" t="str">
            <v>PICI</v>
          </cell>
          <cell r="E10491">
            <v>44469</v>
          </cell>
          <cell r="J10491">
            <v>58.9</v>
          </cell>
          <cell r="K10491">
            <v>25.18</v>
          </cell>
          <cell r="M10491">
            <v>139.9</v>
          </cell>
        </row>
        <row r="10492">
          <cell r="D10492" t="str">
            <v>PICI</v>
          </cell>
          <cell r="E10492">
            <v>44469</v>
          </cell>
          <cell r="J10492">
            <v>59.9</v>
          </cell>
          <cell r="K10492">
            <v>24.02</v>
          </cell>
          <cell r="M10492">
            <v>133.13999999999999</v>
          </cell>
        </row>
        <row r="10493">
          <cell r="D10493" t="str">
            <v>PICI</v>
          </cell>
          <cell r="E10493">
            <v>44469</v>
          </cell>
          <cell r="J10493">
            <v>49.9</v>
          </cell>
          <cell r="K10493">
            <v>25.18</v>
          </cell>
          <cell r="M10493">
            <v>139.9</v>
          </cell>
        </row>
        <row r="10494">
          <cell r="D10494" t="str">
            <v>PICI</v>
          </cell>
          <cell r="E10494">
            <v>44469</v>
          </cell>
          <cell r="J10494">
            <v>39.9</v>
          </cell>
          <cell r="K10494">
            <v>16.18</v>
          </cell>
          <cell r="M10494">
            <v>89.9</v>
          </cell>
        </row>
        <row r="10495">
          <cell r="D10495" t="str">
            <v>PICI</v>
          </cell>
          <cell r="E10495">
            <v>44469</v>
          </cell>
          <cell r="J10495">
            <v>43.9</v>
          </cell>
          <cell r="K10495">
            <v>16.18</v>
          </cell>
          <cell r="M10495">
            <v>89.9</v>
          </cell>
        </row>
        <row r="10496">
          <cell r="D10496" t="str">
            <v>PICI</v>
          </cell>
          <cell r="E10496">
            <v>44469</v>
          </cell>
          <cell r="J10496">
            <v>43.98</v>
          </cell>
          <cell r="K10496">
            <v>16.18</v>
          </cell>
          <cell r="M10496">
            <v>89.9</v>
          </cell>
        </row>
        <row r="10497">
          <cell r="D10497" t="str">
            <v>PICI</v>
          </cell>
          <cell r="E10497">
            <v>44469</v>
          </cell>
          <cell r="J10497">
            <v>109.9</v>
          </cell>
          <cell r="K10497">
            <v>36.42</v>
          </cell>
          <cell r="M10497">
            <v>202.31</v>
          </cell>
        </row>
        <row r="10498">
          <cell r="D10498" t="str">
            <v>PICI</v>
          </cell>
          <cell r="E10498">
            <v>44469</v>
          </cell>
          <cell r="J10498">
            <v>60</v>
          </cell>
          <cell r="K10498">
            <v>39.58</v>
          </cell>
          <cell r="M10498">
            <v>219.91</v>
          </cell>
        </row>
        <row r="10499">
          <cell r="D10499" t="str">
            <v>PICI</v>
          </cell>
          <cell r="E10499">
            <v>44469</v>
          </cell>
          <cell r="J10499">
            <v>60</v>
          </cell>
          <cell r="K10499">
            <v>89.96</v>
          </cell>
          <cell r="M10499">
            <v>249.9</v>
          </cell>
        </row>
        <row r="10500">
          <cell r="D10500" t="str">
            <v>PICI</v>
          </cell>
          <cell r="E10500">
            <v>44469</v>
          </cell>
          <cell r="J10500">
            <v>65</v>
          </cell>
          <cell r="K10500">
            <v>46.78</v>
          </cell>
          <cell r="M10500">
            <v>259.89999999999998</v>
          </cell>
        </row>
        <row r="10501">
          <cell r="D10501" t="str">
            <v>PICI</v>
          </cell>
          <cell r="E10501">
            <v>44469</v>
          </cell>
          <cell r="J10501">
            <v>48</v>
          </cell>
          <cell r="K10501">
            <v>19.37</v>
          </cell>
          <cell r="M10501">
            <v>97.93</v>
          </cell>
        </row>
        <row r="10502">
          <cell r="D10502" t="str">
            <v>PICI</v>
          </cell>
          <cell r="E10502">
            <v>44469</v>
          </cell>
          <cell r="J10502">
            <v>60.47</v>
          </cell>
          <cell r="K10502">
            <v>28.78</v>
          </cell>
          <cell r="M10502">
            <v>159.9</v>
          </cell>
        </row>
        <row r="10503">
          <cell r="D10503" t="str">
            <v>PICI</v>
          </cell>
          <cell r="E10503">
            <v>44469</v>
          </cell>
          <cell r="J10503">
            <v>50</v>
          </cell>
          <cell r="K10503">
            <v>43.18</v>
          </cell>
          <cell r="M10503">
            <v>239.9</v>
          </cell>
        </row>
        <row r="10504">
          <cell r="D10504" t="str">
            <v>PICI</v>
          </cell>
          <cell r="E10504">
            <v>44469</v>
          </cell>
          <cell r="J10504">
            <v>50</v>
          </cell>
          <cell r="K10504">
            <v>12.59</v>
          </cell>
          <cell r="M10504">
            <v>69.95</v>
          </cell>
        </row>
        <row r="10505">
          <cell r="D10505" t="str">
            <v>PICI</v>
          </cell>
          <cell r="E10505">
            <v>44469</v>
          </cell>
          <cell r="J10505">
            <v>55</v>
          </cell>
          <cell r="K10505">
            <v>22.16</v>
          </cell>
          <cell r="M10505">
            <v>123.11</v>
          </cell>
        </row>
        <row r="10506">
          <cell r="D10506" t="str">
            <v>PICI</v>
          </cell>
          <cell r="E10506">
            <v>44469</v>
          </cell>
          <cell r="J10506">
            <v>55</v>
          </cell>
          <cell r="K10506">
            <v>22.16</v>
          </cell>
          <cell r="M10506">
            <v>123.11</v>
          </cell>
        </row>
        <row r="10507">
          <cell r="D10507" t="str">
            <v>PICI</v>
          </cell>
          <cell r="E10507">
            <v>44469</v>
          </cell>
          <cell r="J10507">
            <v>55</v>
          </cell>
          <cell r="K10507">
            <v>22.16</v>
          </cell>
          <cell r="M10507">
            <v>123.11</v>
          </cell>
        </row>
        <row r="10508">
          <cell r="D10508" t="str">
            <v>PICI</v>
          </cell>
          <cell r="E10508">
            <v>44469</v>
          </cell>
          <cell r="J10508">
            <v>54</v>
          </cell>
          <cell r="K10508">
            <v>19.37</v>
          </cell>
          <cell r="M10508">
            <v>97.93</v>
          </cell>
        </row>
        <row r="10509">
          <cell r="D10509" t="str">
            <v>PICI</v>
          </cell>
          <cell r="E10509">
            <v>44469</v>
          </cell>
          <cell r="J10509">
            <v>54</v>
          </cell>
          <cell r="K10509">
            <v>25.18</v>
          </cell>
          <cell r="M10509">
            <v>139.9</v>
          </cell>
        </row>
        <row r="10510">
          <cell r="D10510" t="str">
            <v>PICI</v>
          </cell>
          <cell r="E10510">
            <v>44469</v>
          </cell>
          <cell r="J10510">
            <v>105.8</v>
          </cell>
          <cell r="K10510">
            <v>32.36</v>
          </cell>
          <cell r="M10510">
            <v>179.8</v>
          </cell>
        </row>
        <row r="10511">
          <cell r="D10511" t="str">
            <v>PICI</v>
          </cell>
          <cell r="E10511">
            <v>44469</v>
          </cell>
          <cell r="J10511">
            <v>173.8</v>
          </cell>
          <cell r="K10511">
            <v>45</v>
          </cell>
          <cell r="M10511">
            <v>250</v>
          </cell>
        </row>
        <row r="10512">
          <cell r="D10512" t="str">
            <v>PICI</v>
          </cell>
          <cell r="E10512">
            <v>44469</v>
          </cell>
          <cell r="J10512">
            <v>150</v>
          </cell>
          <cell r="K10512">
            <v>84.56</v>
          </cell>
          <cell r="M10512">
            <v>469.82</v>
          </cell>
        </row>
        <row r="10513">
          <cell r="D10513" t="str">
            <v>PICI</v>
          </cell>
          <cell r="E10513">
            <v>44469</v>
          </cell>
          <cell r="J10513">
            <v>99.8</v>
          </cell>
          <cell r="K10513">
            <v>60.88</v>
          </cell>
          <cell r="M10513">
            <v>338.2</v>
          </cell>
        </row>
        <row r="10514">
          <cell r="D10514" t="str">
            <v>PICI</v>
          </cell>
          <cell r="E10514">
            <v>44469</v>
          </cell>
          <cell r="J10514">
            <v>119.8</v>
          </cell>
          <cell r="K10514">
            <v>60.88</v>
          </cell>
          <cell r="M10514">
            <v>338.2</v>
          </cell>
        </row>
        <row r="10515">
          <cell r="D10515" t="str">
            <v>PICI</v>
          </cell>
          <cell r="E10515">
            <v>44469</v>
          </cell>
          <cell r="J10515">
            <v>132</v>
          </cell>
          <cell r="K10515">
            <v>45</v>
          </cell>
          <cell r="M10515">
            <v>250</v>
          </cell>
        </row>
        <row r="10516">
          <cell r="D10516" t="str">
            <v>PICI</v>
          </cell>
          <cell r="E10516">
            <v>44469</v>
          </cell>
          <cell r="J10516">
            <v>117.8</v>
          </cell>
          <cell r="K10516">
            <v>47.34</v>
          </cell>
          <cell r="M10516">
            <v>263</v>
          </cell>
        </row>
        <row r="10517">
          <cell r="D10517" t="str">
            <v>PICI</v>
          </cell>
          <cell r="E10517">
            <v>44469</v>
          </cell>
          <cell r="J10517">
            <v>138</v>
          </cell>
          <cell r="K10517">
            <v>35.96</v>
          </cell>
          <cell r="M10517">
            <v>199.8</v>
          </cell>
        </row>
        <row r="10518">
          <cell r="D10518" t="str">
            <v>PICI</v>
          </cell>
          <cell r="E10518">
            <v>44469</v>
          </cell>
          <cell r="J10518">
            <v>120</v>
          </cell>
          <cell r="K10518">
            <v>89.96</v>
          </cell>
          <cell r="M10518">
            <v>499.8</v>
          </cell>
        </row>
        <row r="10519">
          <cell r="D10519" t="str">
            <v>PICI</v>
          </cell>
          <cell r="E10519">
            <v>44469</v>
          </cell>
          <cell r="J10519">
            <v>130</v>
          </cell>
          <cell r="K10519">
            <v>87.95</v>
          </cell>
          <cell r="M10519">
            <v>488.62</v>
          </cell>
        </row>
        <row r="10520">
          <cell r="D10520" t="str">
            <v>PICI</v>
          </cell>
          <cell r="E10520">
            <v>44469</v>
          </cell>
          <cell r="J10520">
            <v>120</v>
          </cell>
          <cell r="K10520">
            <v>79.58</v>
          </cell>
          <cell r="M10520">
            <v>424.82</v>
          </cell>
        </row>
        <row r="10521">
          <cell r="D10521" t="str">
            <v>PICI</v>
          </cell>
          <cell r="E10521">
            <v>44469</v>
          </cell>
          <cell r="J10521">
            <v>114.94</v>
          </cell>
          <cell r="K10521">
            <v>47.34</v>
          </cell>
          <cell r="M10521">
            <v>263</v>
          </cell>
        </row>
        <row r="10522">
          <cell r="D10522" t="str">
            <v>PICI</v>
          </cell>
          <cell r="E10522">
            <v>44469</v>
          </cell>
          <cell r="J10522">
            <v>100</v>
          </cell>
          <cell r="K10522">
            <v>19.79</v>
          </cell>
          <cell r="M10522">
            <v>106.32</v>
          </cell>
        </row>
        <row r="10523">
          <cell r="D10523" t="str">
            <v>PICI</v>
          </cell>
          <cell r="E10523">
            <v>44469</v>
          </cell>
          <cell r="J10523">
            <v>110</v>
          </cell>
          <cell r="K10523">
            <v>47.34</v>
          </cell>
          <cell r="M10523">
            <v>263</v>
          </cell>
        </row>
        <row r="10524">
          <cell r="D10524" t="str">
            <v>PICI</v>
          </cell>
          <cell r="E10524">
            <v>44469</v>
          </cell>
          <cell r="J10524">
            <v>75</v>
          </cell>
          <cell r="K10524">
            <v>12.920100000000001</v>
          </cell>
          <cell r="M10524">
            <v>66.09</v>
          </cell>
        </row>
        <row r="10525">
          <cell r="D10525" t="str">
            <v>PICI</v>
          </cell>
          <cell r="E10525">
            <v>44469</v>
          </cell>
          <cell r="J10525">
            <v>134.69999999999999</v>
          </cell>
          <cell r="K10525">
            <v>48.54</v>
          </cell>
          <cell r="M10525">
            <v>269.70000000000005</v>
          </cell>
        </row>
        <row r="10526">
          <cell r="D10526" t="str">
            <v>PICI</v>
          </cell>
          <cell r="E10526">
            <v>44469</v>
          </cell>
          <cell r="J10526">
            <v>150.78</v>
          </cell>
          <cell r="K10526">
            <v>46.310099999999998</v>
          </cell>
          <cell r="M10526">
            <v>255.29999999999998</v>
          </cell>
        </row>
        <row r="10527">
          <cell r="D10527" t="str">
            <v>PICI</v>
          </cell>
          <cell r="E10527">
            <v>44469</v>
          </cell>
          <cell r="J10527">
            <v>198</v>
          </cell>
          <cell r="K10527">
            <v>124.41990000000001</v>
          </cell>
          <cell r="M10527">
            <v>501.33000000000004</v>
          </cell>
        </row>
        <row r="10528">
          <cell r="D10528" t="str">
            <v>PICI</v>
          </cell>
          <cell r="E10528">
            <v>44469</v>
          </cell>
          <cell r="J10528">
            <v>221.70000000000002</v>
          </cell>
          <cell r="K10528">
            <v>125.82</v>
          </cell>
          <cell r="M10528">
            <v>486.36</v>
          </cell>
        </row>
        <row r="10529">
          <cell r="D10529" t="str">
            <v>PICI</v>
          </cell>
          <cell r="E10529">
            <v>44469</v>
          </cell>
          <cell r="J10529">
            <v>224.70000000000002</v>
          </cell>
          <cell r="K10529">
            <v>165.03989999999999</v>
          </cell>
          <cell r="M10529">
            <v>649.74</v>
          </cell>
        </row>
        <row r="10530">
          <cell r="D10530" t="str">
            <v>PICI</v>
          </cell>
          <cell r="E10530">
            <v>44469</v>
          </cell>
          <cell r="J10530">
            <v>176.7</v>
          </cell>
          <cell r="K10530">
            <v>85.659899999999993</v>
          </cell>
          <cell r="M10530">
            <v>475.53</v>
          </cell>
        </row>
        <row r="10531">
          <cell r="D10531" t="str">
            <v>PICI</v>
          </cell>
          <cell r="E10531">
            <v>44469</v>
          </cell>
          <cell r="J10531">
            <v>170.7</v>
          </cell>
          <cell r="K10531">
            <v>161.37990000000002</v>
          </cell>
          <cell r="M10531">
            <v>666.72</v>
          </cell>
        </row>
        <row r="10532">
          <cell r="D10532" t="str">
            <v>PICI</v>
          </cell>
          <cell r="E10532">
            <v>44469</v>
          </cell>
          <cell r="J10532">
            <v>207</v>
          </cell>
          <cell r="K10532">
            <v>104.43989999999999</v>
          </cell>
          <cell r="M10532">
            <v>546.96</v>
          </cell>
        </row>
        <row r="10533">
          <cell r="D10533" t="str">
            <v>PICI</v>
          </cell>
          <cell r="E10533">
            <v>44469</v>
          </cell>
          <cell r="J10533">
            <v>209.70000000000002</v>
          </cell>
          <cell r="K10533">
            <v>100.73010000000001</v>
          </cell>
          <cell r="M10533">
            <v>419.70000000000005</v>
          </cell>
        </row>
        <row r="10534">
          <cell r="D10534" t="str">
            <v>PICI</v>
          </cell>
          <cell r="E10534">
            <v>44469</v>
          </cell>
          <cell r="J10534">
            <v>144</v>
          </cell>
          <cell r="K10534">
            <v>68.750100000000003</v>
          </cell>
          <cell r="M10534">
            <v>381.93</v>
          </cell>
        </row>
        <row r="10535">
          <cell r="D10535" t="str">
            <v>PICI</v>
          </cell>
          <cell r="E10535">
            <v>44469</v>
          </cell>
          <cell r="J10535">
            <v>150</v>
          </cell>
          <cell r="K10535">
            <v>158.07</v>
          </cell>
          <cell r="M10535">
            <v>627.66</v>
          </cell>
        </row>
        <row r="10536">
          <cell r="D10536" t="str">
            <v>PICI</v>
          </cell>
          <cell r="E10536">
            <v>44469</v>
          </cell>
          <cell r="J10536">
            <v>150</v>
          </cell>
          <cell r="K10536">
            <v>156.44999999999999</v>
          </cell>
          <cell r="M10536">
            <v>612.15000000000009</v>
          </cell>
        </row>
        <row r="10537">
          <cell r="D10537" t="str">
            <v>PICI</v>
          </cell>
          <cell r="E10537">
            <v>44469</v>
          </cell>
          <cell r="J10537">
            <v>172.68</v>
          </cell>
          <cell r="K10537">
            <v>110.5299</v>
          </cell>
          <cell r="M10537">
            <v>316.35000000000002</v>
          </cell>
        </row>
        <row r="10538">
          <cell r="D10538" t="str">
            <v>PICI</v>
          </cell>
          <cell r="E10538">
            <v>44469</v>
          </cell>
          <cell r="J10538">
            <v>150</v>
          </cell>
          <cell r="K10538">
            <v>34.370100000000001</v>
          </cell>
          <cell r="M10538">
            <v>190.98</v>
          </cell>
        </row>
        <row r="10539">
          <cell r="D10539" t="str">
            <v>PICI</v>
          </cell>
          <cell r="E10539">
            <v>44469</v>
          </cell>
          <cell r="J10539">
            <v>276</v>
          </cell>
          <cell r="K10539">
            <v>170.87</v>
          </cell>
          <cell r="M10539">
            <v>642.91999999999996</v>
          </cell>
        </row>
        <row r="10540">
          <cell r="D10540" t="str">
            <v>PICI</v>
          </cell>
          <cell r="E10540">
            <v>44469</v>
          </cell>
          <cell r="J10540">
            <v>282</v>
          </cell>
          <cell r="K10540">
            <v>94.68</v>
          </cell>
          <cell r="M10540">
            <v>526</v>
          </cell>
        </row>
        <row r="10541">
          <cell r="D10541" t="str">
            <v>PICI</v>
          </cell>
          <cell r="E10541">
            <v>44469</v>
          </cell>
          <cell r="J10541">
            <v>287.60000000000002</v>
          </cell>
          <cell r="K10541">
            <v>87.27</v>
          </cell>
          <cell r="M10541">
            <v>482.76</v>
          </cell>
        </row>
        <row r="10542">
          <cell r="D10542" t="str">
            <v>PICI</v>
          </cell>
          <cell r="E10542">
            <v>44469</v>
          </cell>
          <cell r="J10542">
            <v>227.6</v>
          </cell>
          <cell r="K10542">
            <v>95.79</v>
          </cell>
          <cell r="M10542">
            <v>531.88</v>
          </cell>
        </row>
        <row r="10543">
          <cell r="D10543" t="str">
            <v>PICI</v>
          </cell>
          <cell r="E10543">
            <v>44469</v>
          </cell>
          <cell r="J10543">
            <v>230.24</v>
          </cell>
          <cell r="K10543">
            <v>117.66</v>
          </cell>
          <cell r="M10543">
            <v>485.68</v>
          </cell>
        </row>
        <row r="10544">
          <cell r="D10544" t="str">
            <v>PICI</v>
          </cell>
          <cell r="E10544">
            <v>44469</v>
          </cell>
          <cell r="J10544">
            <v>209.64</v>
          </cell>
          <cell r="K10544">
            <v>88.13</v>
          </cell>
          <cell r="M10544">
            <v>480.64</v>
          </cell>
        </row>
        <row r="10545">
          <cell r="D10545" t="str">
            <v>PICI</v>
          </cell>
          <cell r="E10545">
            <v>44469</v>
          </cell>
          <cell r="J10545">
            <v>300</v>
          </cell>
          <cell r="K10545">
            <v>204.14000000000001</v>
          </cell>
          <cell r="M10545">
            <v>1099.55</v>
          </cell>
        </row>
        <row r="10546">
          <cell r="D10546" t="str">
            <v>PICI</v>
          </cell>
          <cell r="E10546">
            <v>44469</v>
          </cell>
          <cell r="J10546">
            <v>314.45999999999998</v>
          </cell>
          <cell r="K10546">
            <v>165.1902</v>
          </cell>
          <cell r="M10546">
            <v>794.64</v>
          </cell>
        </row>
        <row r="10547">
          <cell r="D10547" t="str">
            <v>PICI</v>
          </cell>
          <cell r="E10547">
            <v>44469</v>
          </cell>
          <cell r="J10547">
            <v>524.30000000000007</v>
          </cell>
          <cell r="K10547">
            <v>281.96000000000004</v>
          </cell>
          <cell r="M10547">
            <v>1531.88</v>
          </cell>
        </row>
        <row r="10548">
          <cell r="D10548" t="str">
            <v>PICI</v>
          </cell>
          <cell r="E10548">
            <v>44469</v>
          </cell>
          <cell r="J10548">
            <v>420</v>
          </cell>
          <cell r="K10548">
            <v>344.07030000000003</v>
          </cell>
          <cell r="M10548">
            <v>1644.37</v>
          </cell>
        </row>
        <row r="10549">
          <cell r="D10549" t="str">
            <v>PICI</v>
          </cell>
          <cell r="E10549">
            <v>44469</v>
          </cell>
          <cell r="J10549">
            <v>402.28999999999996</v>
          </cell>
          <cell r="K10549">
            <v>170.20009999999999</v>
          </cell>
          <cell r="M10549">
            <v>914.41</v>
          </cell>
        </row>
        <row r="10550">
          <cell r="D10550" t="str">
            <v>PICI</v>
          </cell>
          <cell r="E10550">
            <v>44469</v>
          </cell>
          <cell r="J10550">
            <v>519.20000000000005</v>
          </cell>
          <cell r="K10550">
            <v>173.3</v>
          </cell>
          <cell r="M10550">
            <v>939.28</v>
          </cell>
        </row>
        <row r="10551">
          <cell r="D10551" t="str">
            <v>PICI</v>
          </cell>
          <cell r="E10551">
            <v>44469</v>
          </cell>
          <cell r="J10551">
            <v>749</v>
          </cell>
          <cell r="K10551">
            <v>225</v>
          </cell>
          <cell r="M10551">
            <v>1250</v>
          </cell>
        </row>
        <row r="10552">
          <cell r="D10552" t="str">
            <v>PICI</v>
          </cell>
          <cell r="E10552">
            <v>44469</v>
          </cell>
          <cell r="J10552">
            <v>690</v>
          </cell>
          <cell r="K10552">
            <v>233.35000000000002</v>
          </cell>
          <cell r="M10552">
            <v>1290.6999999999998</v>
          </cell>
        </row>
        <row r="10553">
          <cell r="D10553" t="str">
            <v>PICI</v>
          </cell>
          <cell r="E10553">
            <v>44469</v>
          </cell>
          <cell r="J10553">
            <v>759</v>
          </cell>
          <cell r="K10553">
            <v>461.98019999999997</v>
          </cell>
          <cell r="M10553">
            <v>2329.4700000000003</v>
          </cell>
        </row>
        <row r="10554">
          <cell r="D10554" t="str">
            <v>PICI</v>
          </cell>
          <cell r="E10554">
            <v>44469</v>
          </cell>
          <cell r="J10554">
            <v>958.80000000000007</v>
          </cell>
          <cell r="K10554">
            <v>545.91</v>
          </cell>
          <cell r="M10554">
            <v>2777.16</v>
          </cell>
        </row>
        <row r="10555">
          <cell r="D10555" t="str">
            <v>PICI</v>
          </cell>
          <cell r="E10555">
            <v>44469</v>
          </cell>
          <cell r="J10555">
            <v>934.80000000000007</v>
          </cell>
          <cell r="K10555">
            <v>425.75040000000001</v>
          </cell>
          <cell r="M10555">
            <v>2222.64</v>
          </cell>
        </row>
        <row r="10556">
          <cell r="D10556" t="str">
            <v>PICI</v>
          </cell>
          <cell r="E10556">
            <v>44469</v>
          </cell>
          <cell r="J10556">
            <v>838.80000000000007</v>
          </cell>
          <cell r="K10556">
            <v>512.91959999999995</v>
          </cell>
          <cell r="M10556">
            <v>2576.52</v>
          </cell>
        </row>
        <row r="10557">
          <cell r="D10557" t="str">
            <v>PICI</v>
          </cell>
          <cell r="E10557">
            <v>44469</v>
          </cell>
          <cell r="J10557">
            <v>1348.2</v>
          </cell>
          <cell r="K10557">
            <v>743.25059999999996</v>
          </cell>
          <cell r="M10557">
            <v>4105.08</v>
          </cell>
        </row>
        <row r="10558">
          <cell r="D10558" t="str">
            <v>PICI</v>
          </cell>
          <cell r="E10558">
            <v>44469</v>
          </cell>
          <cell r="J10558">
            <v>1498</v>
          </cell>
          <cell r="K10558">
            <v>833.94</v>
          </cell>
          <cell r="M10558">
            <v>4634.3999999999996</v>
          </cell>
        </row>
        <row r="10559">
          <cell r="D10559" t="str">
            <v>PICI</v>
          </cell>
          <cell r="E10559">
            <v>44469</v>
          </cell>
          <cell r="J10559">
            <v>1975</v>
          </cell>
          <cell r="K10559">
            <v>449.54</v>
          </cell>
          <cell r="M10559">
            <v>2497.5</v>
          </cell>
        </row>
        <row r="10560">
          <cell r="D10560" t="str">
            <v>PICI</v>
          </cell>
          <cell r="E10560">
            <v>44469</v>
          </cell>
          <cell r="J10560">
            <v>1448.5500000000002</v>
          </cell>
          <cell r="K10560">
            <v>706.55020000000002</v>
          </cell>
          <cell r="M10560">
            <v>3614.56</v>
          </cell>
        </row>
        <row r="10561">
          <cell r="D10561" t="str">
            <v>PICI</v>
          </cell>
          <cell r="E10561">
            <v>44469</v>
          </cell>
          <cell r="J10561">
            <v>2310</v>
          </cell>
          <cell r="K10561">
            <v>1181.8590000000002</v>
          </cell>
          <cell r="M10561">
            <v>6168.0499999999993</v>
          </cell>
        </row>
        <row r="10562">
          <cell r="D10562" t="str">
            <v>PICI</v>
          </cell>
          <cell r="E10562">
            <v>44469</v>
          </cell>
          <cell r="J10562">
            <v>3116.1000000000004</v>
          </cell>
          <cell r="K10562">
            <v>1787.3310000000001</v>
          </cell>
          <cell r="M10562">
            <v>8540.61</v>
          </cell>
        </row>
        <row r="10563">
          <cell r="D10563" t="str">
            <v>PICI</v>
          </cell>
          <cell r="E10563">
            <v>44469</v>
          </cell>
          <cell r="J10563">
            <v>4723.5</v>
          </cell>
          <cell r="K10563">
            <v>2199.0271000000002</v>
          </cell>
          <cell r="M10563">
            <v>10829.88</v>
          </cell>
        </row>
        <row r="10564">
          <cell r="D10564" t="str">
            <v>PICI</v>
          </cell>
          <cell r="E10564">
            <v>44469</v>
          </cell>
          <cell r="J10564">
            <v>5321.8</v>
          </cell>
          <cell r="K10564">
            <v>2552.25</v>
          </cell>
          <cell r="M10564">
            <v>12803.48</v>
          </cell>
        </row>
        <row r="10565">
          <cell r="D10565" t="str">
            <v>PICI</v>
          </cell>
          <cell r="E10565">
            <v>44469</v>
          </cell>
          <cell r="J10565">
            <v>13395</v>
          </cell>
          <cell r="K10565">
            <v>6411.4359999999997</v>
          </cell>
          <cell r="M10565">
            <v>31342.400000000001</v>
          </cell>
        </row>
        <row r="10566">
          <cell r="D10566" t="str">
            <v>PICI</v>
          </cell>
          <cell r="E10566">
            <v>44469</v>
          </cell>
          <cell r="J10566">
            <v>-53.11</v>
          </cell>
          <cell r="K10566">
            <v>0</v>
          </cell>
          <cell r="M10566">
            <v>-129.9</v>
          </cell>
        </row>
        <row r="10567">
          <cell r="D10567" t="str">
            <v>PICI</v>
          </cell>
          <cell r="E10567">
            <v>44469</v>
          </cell>
          <cell r="J10567">
            <v>52.9</v>
          </cell>
          <cell r="K10567">
            <v>16.18</v>
          </cell>
          <cell r="M10567">
            <v>89.9</v>
          </cell>
        </row>
        <row r="10568">
          <cell r="D10568" t="str">
            <v>PICI</v>
          </cell>
          <cell r="E10568">
            <v>44469</v>
          </cell>
          <cell r="J10568">
            <v>52.15</v>
          </cell>
          <cell r="K10568">
            <v>16.18</v>
          </cell>
          <cell r="M10568">
            <v>89.9</v>
          </cell>
        </row>
        <row r="10569">
          <cell r="D10569" t="str">
            <v>PICI</v>
          </cell>
          <cell r="E10569">
            <v>44469</v>
          </cell>
          <cell r="J10569">
            <v>51.2</v>
          </cell>
          <cell r="K10569">
            <v>16.18</v>
          </cell>
          <cell r="M10569">
            <v>89.9</v>
          </cell>
        </row>
        <row r="10570">
          <cell r="D10570" t="str">
            <v>PICI</v>
          </cell>
          <cell r="E10570">
            <v>44469</v>
          </cell>
          <cell r="J10570">
            <v>51.2</v>
          </cell>
          <cell r="K10570">
            <v>16.18</v>
          </cell>
          <cell r="M10570">
            <v>89.9</v>
          </cell>
        </row>
        <row r="10571">
          <cell r="D10571" t="str">
            <v>PICI</v>
          </cell>
          <cell r="E10571">
            <v>44469</v>
          </cell>
          <cell r="J10571">
            <v>55.5</v>
          </cell>
          <cell r="K10571">
            <v>25.18</v>
          </cell>
          <cell r="M10571">
            <v>139.9</v>
          </cell>
        </row>
        <row r="10572">
          <cell r="D10572" t="str">
            <v>PICI</v>
          </cell>
          <cell r="E10572">
            <v>44469</v>
          </cell>
          <cell r="J10572">
            <v>36.9</v>
          </cell>
          <cell r="K10572">
            <v>17.98</v>
          </cell>
          <cell r="M10572">
            <v>99.9</v>
          </cell>
        </row>
        <row r="10573">
          <cell r="D10573" t="str">
            <v>PICI</v>
          </cell>
          <cell r="E10573">
            <v>44469</v>
          </cell>
          <cell r="J10573">
            <v>46.9</v>
          </cell>
          <cell r="K10573">
            <v>15.22</v>
          </cell>
          <cell r="M10573">
            <v>76.930000000000007</v>
          </cell>
        </row>
        <row r="10574">
          <cell r="D10574" t="str">
            <v>PICI</v>
          </cell>
          <cell r="E10574">
            <v>44469</v>
          </cell>
          <cell r="J10574">
            <v>46.9</v>
          </cell>
          <cell r="K10574">
            <v>19.78</v>
          </cell>
          <cell r="M10574">
            <v>109.9</v>
          </cell>
        </row>
        <row r="10575">
          <cell r="D10575" t="str">
            <v>PICI</v>
          </cell>
          <cell r="E10575">
            <v>44469</v>
          </cell>
          <cell r="J10575">
            <v>22</v>
          </cell>
          <cell r="K10575">
            <v>6.91</v>
          </cell>
          <cell r="M10575">
            <v>34.93</v>
          </cell>
        </row>
        <row r="10576">
          <cell r="D10576" t="str">
            <v>PICI</v>
          </cell>
          <cell r="E10576">
            <v>44469</v>
          </cell>
          <cell r="J10576">
            <v>102.42</v>
          </cell>
          <cell r="K10576">
            <v>30.3</v>
          </cell>
          <cell r="M10576">
            <v>166.62</v>
          </cell>
        </row>
        <row r="10577">
          <cell r="D10577" t="str">
            <v>PICI</v>
          </cell>
          <cell r="E10577">
            <v>44469</v>
          </cell>
          <cell r="J10577">
            <v>102.42</v>
          </cell>
          <cell r="K10577">
            <v>32.36</v>
          </cell>
          <cell r="M10577">
            <v>179.8</v>
          </cell>
        </row>
        <row r="10578">
          <cell r="D10578" t="str">
            <v>PICI</v>
          </cell>
          <cell r="E10578">
            <v>44469</v>
          </cell>
          <cell r="J10578">
            <v>102.42</v>
          </cell>
          <cell r="K10578">
            <v>40.46</v>
          </cell>
          <cell r="M10578">
            <v>224.72</v>
          </cell>
        </row>
        <row r="10579">
          <cell r="D10579" t="str">
            <v>PICI</v>
          </cell>
          <cell r="E10579">
            <v>44469</v>
          </cell>
          <cell r="J10579">
            <v>144</v>
          </cell>
          <cell r="K10579">
            <v>44.829900000000002</v>
          </cell>
          <cell r="M10579">
            <v>242.94</v>
          </cell>
        </row>
        <row r="10580">
          <cell r="D10580" t="str">
            <v>PICI</v>
          </cell>
          <cell r="E10580">
            <v>44469</v>
          </cell>
          <cell r="J10580">
            <v>147.89999999999998</v>
          </cell>
          <cell r="K10580">
            <v>48.54</v>
          </cell>
          <cell r="M10580">
            <v>269.70000000000005</v>
          </cell>
        </row>
        <row r="10581">
          <cell r="D10581" t="str">
            <v>PICI</v>
          </cell>
          <cell r="E10581">
            <v>44469</v>
          </cell>
          <cell r="J10581">
            <v>170.64</v>
          </cell>
          <cell r="K10581">
            <v>70.12</v>
          </cell>
          <cell r="M10581">
            <v>389.6</v>
          </cell>
        </row>
        <row r="10582">
          <cell r="D10582" t="str">
            <v>PICI</v>
          </cell>
          <cell r="E10582">
            <v>44469</v>
          </cell>
          <cell r="J10582">
            <v>170.64</v>
          </cell>
          <cell r="K10582">
            <v>67.959999999999994</v>
          </cell>
          <cell r="M10582">
            <v>377.64</v>
          </cell>
        </row>
        <row r="10583">
          <cell r="D10583" t="str">
            <v>PICI</v>
          </cell>
          <cell r="E10583">
            <v>44469</v>
          </cell>
          <cell r="J10583">
            <v>267.36</v>
          </cell>
          <cell r="K10583">
            <v>131.92019999999999</v>
          </cell>
          <cell r="M10583">
            <v>615.41999999999996</v>
          </cell>
        </row>
        <row r="10584">
          <cell r="D10584" t="str">
            <v>PICI</v>
          </cell>
          <cell r="E10584">
            <v>44469</v>
          </cell>
          <cell r="J10584">
            <v>267.36</v>
          </cell>
          <cell r="K10584">
            <v>152.31</v>
          </cell>
          <cell r="M10584">
            <v>626.46</v>
          </cell>
        </row>
        <row r="10585">
          <cell r="D10585" t="str">
            <v>PICI</v>
          </cell>
          <cell r="E10585">
            <v>44469</v>
          </cell>
          <cell r="J10585">
            <v>-44.56</v>
          </cell>
          <cell r="K10585">
            <v>0</v>
          </cell>
          <cell r="M10585">
            <v>-139.9</v>
          </cell>
        </row>
        <row r="10586">
          <cell r="D10586" t="str">
            <v>PICI</v>
          </cell>
          <cell r="E10586">
            <v>44469</v>
          </cell>
          <cell r="J10586">
            <v>49.9</v>
          </cell>
          <cell r="K10586">
            <v>16.18</v>
          </cell>
          <cell r="M10586">
            <v>89.9</v>
          </cell>
        </row>
        <row r="10587">
          <cell r="D10587" t="str">
            <v>PICI</v>
          </cell>
          <cell r="E10587">
            <v>44469</v>
          </cell>
          <cell r="J10587">
            <v>57.94</v>
          </cell>
          <cell r="K10587">
            <v>16.18</v>
          </cell>
          <cell r="M10587">
            <v>89.9</v>
          </cell>
        </row>
        <row r="10588">
          <cell r="D10588" t="str">
            <v>PICI</v>
          </cell>
          <cell r="E10588">
            <v>44469</v>
          </cell>
          <cell r="J10588">
            <v>56.9</v>
          </cell>
          <cell r="K10588">
            <v>16.18</v>
          </cell>
          <cell r="M10588">
            <v>89.9</v>
          </cell>
        </row>
        <row r="10589">
          <cell r="D10589" t="str">
            <v>PICI</v>
          </cell>
          <cell r="E10589">
            <v>44469</v>
          </cell>
          <cell r="J10589">
            <v>49.9</v>
          </cell>
          <cell r="K10589">
            <v>16.18</v>
          </cell>
          <cell r="M10589">
            <v>89.9</v>
          </cell>
        </row>
        <row r="10590">
          <cell r="D10590" t="str">
            <v>PICI</v>
          </cell>
          <cell r="E10590">
            <v>44469</v>
          </cell>
          <cell r="J10590">
            <v>52.94</v>
          </cell>
          <cell r="K10590">
            <v>16.18</v>
          </cell>
          <cell r="M10590">
            <v>89.9</v>
          </cell>
        </row>
        <row r="10591">
          <cell r="D10591" t="str">
            <v>PICI</v>
          </cell>
          <cell r="E10591">
            <v>44469</v>
          </cell>
          <cell r="J10591">
            <v>42</v>
          </cell>
          <cell r="K10591">
            <v>16.18</v>
          </cell>
          <cell r="M10591">
            <v>89.9</v>
          </cell>
        </row>
        <row r="10592">
          <cell r="D10592" t="str">
            <v>PICI</v>
          </cell>
          <cell r="E10592">
            <v>44469</v>
          </cell>
          <cell r="J10592">
            <v>55</v>
          </cell>
          <cell r="K10592">
            <v>16.18</v>
          </cell>
          <cell r="M10592">
            <v>89.9</v>
          </cell>
        </row>
        <row r="10593">
          <cell r="D10593" t="str">
            <v>PICI</v>
          </cell>
          <cell r="E10593">
            <v>44469</v>
          </cell>
          <cell r="J10593">
            <v>55</v>
          </cell>
          <cell r="K10593">
            <v>16.18</v>
          </cell>
          <cell r="M10593">
            <v>89.9</v>
          </cell>
        </row>
        <row r="10594">
          <cell r="D10594" t="str">
            <v>PICI</v>
          </cell>
          <cell r="E10594">
            <v>44469</v>
          </cell>
          <cell r="J10594">
            <v>57</v>
          </cell>
          <cell r="K10594">
            <v>22.66</v>
          </cell>
          <cell r="M10594">
            <v>125.91</v>
          </cell>
        </row>
        <row r="10595">
          <cell r="D10595" t="str">
            <v>PICI</v>
          </cell>
          <cell r="E10595">
            <v>44469</v>
          </cell>
          <cell r="J10595">
            <v>40</v>
          </cell>
          <cell r="K10595">
            <v>16.18</v>
          </cell>
          <cell r="M10595">
            <v>89.9</v>
          </cell>
        </row>
        <row r="10596">
          <cell r="D10596" t="str">
            <v>PICI</v>
          </cell>
          <cell r="E10596">
            <v>44469</v>
          </cell>
          <cell r="J10596">
            <v>40</v>
          </cell>
          <cell r="K10596">
            <v>16.18</v>
          </cell>
          <cell r="M10596">
            <v>89.9</v>
          </cell>
        </row>
        <row r="10597">
          <cell r="D10597" t="str">
            <v>PICI</v>
          </cell>
          <cell r="E10597">
            <v>44469</v>
          </cell>
          <cell r="J10597">
            <v>40</v>
          </cell>
          <cell r="K10597">
            <v>16.18</v>
          </cell>
          <cell r="M10597">
            <v>89.9</v>
          </cell>
        </row>
        <row r="10598">
          <cell r="D10598" t="str">
            <v>PICI</v>
          </cell>
          <cell r="E10598">
            <v>44469</v>
          </cell>
          <cell r="J10598">
            <v>43.6</v>
          </cell>
          <cell r="K10598">
            <v>16.18</v>
          </cell>
          <cell r="M10598">
            <v>89.9</v>
          </cell>
        </row>
        <row r="10599">
          <cell r="D10599" t="str">
            <v>PICI</v>
          </cell>
          <cell r="E10599">
            <v>44469</v>
          </cell>
          <cell r="J10599">
            <v>56.3</v>
          </cell>
          <cell r="K10599">
            <v>22.66</v>
          </cell>
          <cell r="M10599">
            <v>125.91</v>
          </cell>
        </row>
        <row r="10600">
          <cell r="D10600" t="str">
            <v>PICI</v>
          </cell>
          <cell r="E10600">
            <v>44469</v>
          </cell>
          <cell r="J10600">
            <v>66.900000000000006</v>
          </cell>
          <cell r="K10600">
            <v>30.58</v>
          </cell>
          <cell r="M10600">
            <v>169.9</v>
          </cell>
        </row>
        <row r="10601">
          <cell r="D10601" t="str">
            <v>PICI</v>
          </cell>
          <cell r="E10601">
            <v>44469</v>
          </cell>
          <cell r="J10601">
            <v>39.9</v>
          </cell>
          <cell r="K10601">
            <v>16.18</v>
          </cell>
          <cell r="M10601">
            <v>89.9</v>
          </cell>
        </row>
        <row r="10602">
          <cell r="D10602" t="str">
            <v>PICI</v>
          </cell>
          <cell r="E10602">
            <v>44469</v>
          </cell>
          <cell r="J10602">
            <v>105.8</v>
          </cell>
          <cell r="K10602">
            <v>32.36</v>
          </cell>
          <cell r="M10602">
            <v>179.8</v>
          </cell>
        </row>
        <row r="10603">
          <cell r="D10603" t="str">
            <v>PICI</v>
          </cell>
          <cell r="E10603">
            <v>44469</v>
          </cell>
          <cell r="J10603">
            <v>90</v>
          </cell>
          <cell r="K10603">
            <v>32.36</v>
          </cell>
          <cell r="M10603">
            <v>179.8</v>
          </cell>
        </row>
        <row r="10604">
          <cell r="D10604" t="str">
            <v>PICI</v>
          </cell>
          <cell r="E10604">
            <v>44469</v>
          </cell>
          <cell r="J10604">
            <v>113.8</v>
          </cell>
          <cell r="K10604">
            <v>32.36</v>
          </cell>
          <cell r="M10604">
            <v>179.8</v>
          </cell>
        </row>
        <row r="10605">
          <cell r="D10605" t="str">
            <v>PICI</v>
          </cell>
          <cell r="E10605">
            <v>44469</v>
          </cell>
          <cell r="J10605">
            <v>86</v>
          </cell>
          <cell r="K10605">
            <v>32.36</v>
          </cell>
          <cell r="M10605">
            <v>179.8</v>
          </cell>
        </row>
        <row r="10606">
          <cell r="D10606" t="str">
            <v>PICI</v>
          </cell>
          <cell r="E10606">
            <v>44469</v>
          </cell>
          <cell r="J10606">
            <v>115.8</v>
          </cell>
          <cell r="K10606">
            <v>32.36</v>
          </cell>
          <cell r="M10606">
            <v>179.8</v>
          </cell>
        </row>
        <row r="10607">
          <cell r="D10607" t="str">
            <v>PICI</v>
          </cell>
          <cell r="E10607">
            <v>44469</v>
          </cell>
          <cell r="J10607">
            <v>105.8</v>
          </cell>
          <cell r="K10607">
            <v>30.89</v>
          </cell>
          <cell r="M10607">
            <v>170.8</v>
          </cell>
        </row>
        <row r="10608">
          <cell r="D10608" t="str">
            <v>PICI</v>
          </cell>
          <cell r="E10608">
            <v>44469</v>
          </cell>
          <cell r="J10608">
            <v>149.69999999999999</v>
          </cell>
          <cell r="K10608">
            <v>64.719899999999996</v>
          </cell>
          <cell r="M10608">
            <v>269.70000000000005</v>
          </cell>
        </row>
        <row r="10609">
          <cell r="D10609" t="str">
            <v>PICI</v>
          </cell>
          <cell r="E10609">
            <v>44469</v>
          </cell>
          <cell r="J10609">
            <v>220</v>
          </cell>
          <cell r="K10609">
            <v>63.25</v>
          </cell>
          <cell r="M10609">
            <v>350.6</v>
          </cell>
        </row>
        <row r="10610">
          <cell r="D10610" t="str">
            <v>PICI</v>
          </cell>
          <cell r="E10610">
            <v>44469</v>
          </cell>
          <cell r="J10610">
            <v>228</v>
          </cell>
          <cell r="K10610">
            <v>61.66</v>
          </cell>
          <cell r="M10610">
            <v>338.6</v>
          </cell>
        </row>
        <row r="10611">
          <cell r="D10611" t="str">
            <v>PICI</v>
          </cell>
          <cell r="E10611">
            <v>44469</v>
          </cell>
          <cell r="J10611">
            <v>270</v>
          </cell>
          <cell r="K10611">
            <v>95.419799999999995</v>
          </cell>
          <cell r="M10611">
            <v>529.14</v>
          </cell>
        </row>
        <row r="10612">
          <cell r="D10612" t="str">
            <v>PICI</v>
          </cell>
          <cell r="E10612">
            <v>44469</v>
          </cell>
          <cell r="J10612">
            <v>56.9</v>
          </cell>
          <cell r="K10612">
            <v>16.18</v>
          </cell>
          <cell r="M10612">
            <v>89.9</v>
          </cell>
        </row>
        <row r="10613">
          <cell r="D10613" t="str">
            <v>PICI</v>
          </cell>
          <cell r="E10613">
            <v>44469</v>
          </cell>
          <cell r="J10613">
            <v>40.76</v>
          </cell>
          <cell r="K10613">
            <v>15.29</v>
          </cell>
          <cell r="M10613">
            <v>84.92</v>
          </cell>
        </row>
        <row r="10614">
          <cell r="D10614" t="str">
            <v>PICI</v>
          </cell>
          <cell r="E10614">
            <v>44469</v>
          </cell>
          <cell r="J10614">
            <v>31.9</v>
          </cell>
          <cell r="K10614">
            <v>12.23</v>
          </cell>
          <cell r="M10614">
            <v>67.92</v>
          </cell>
        </row>
        <row r="10615">
          <cell r="D10615" t="str">
            <v>PICI</v>
          </cell>
          <cell r="E10615">
            <v>44469</v>
          </cell>
          <cell r="J10615">
            <v>99.9</v>
          </cell>
          <cell r="K10615">
            <v>40.1</v>
          </cell>
          <cell r="M10615">
            <v>221.44</v>
          </cell>
        </row>
        <row r="10616">
          <cell r="D10616" t="str">
            <v>PICI</v>
          </cell>
          <cell r="E10616">
            <v>44469</v>
          </cell>
          <cell r="J10616">
            <v>99.9</v>
          </cell>
          <cell r="K10616">
            <v>36.71</v>
          </cell>
          <cell r="M10616">
            <v>203.92</v>
          </cell>
        </row>
        <row r="10617">
          <cell r="D10617" t="str">
            <v>PICI</v>
          </cell>
          <cell r="E10617">
            <v>44469</v>
          </cell>
          <cell r="J10617">
            <v>224</v>
          </cell>
          <cell r="K10617">
            <v>94.47</v>
          </cell>
          <cell r="M10617">
            <v>524.84</v>
          </cell>
        </row>
        <row r="10618">
          <cell r="D10618" t="str">
            <v>PICI</v>
          </cell>
          <cell r="E10618">
            <v>44469</v>
          </cell>
          <cell r="J10618">
            <v>103.92</v>
          </cell>
          <cell r="K10618">
            <v>43.26</v>
          </cell>
          <cell r="M10618">
            <v>240.32</v>
          </cell>
        </row>
        <row r="10619">
          <cell r="D10619" t="str">
            <v>PICI</v>
          </cell>
          <cell r="E10619">
            <v>44469</v>
          </cell>
          <cell r="J10619">
            <v>0</v>
          </cell>
          <cell r="K10619">
            <v>0</v>
          </cell>
          <cell r="M10619">
            <v>0</v>
          </cell>
        </row>
        <row r="10620">
          <cell r="D10620" t="str">
            <v>PICI</v>
          </cell>
          <cell r="E10620">
            <v>44469</v>
          </cell>
          <cell r="J10620">
            <v>49.9</v>
          </cell>
          <cell r="K10620">
            <v>19.78</v>
          </cell>
          <cell r="M10620">
            <v>109.9</v>
          </cell>
        </row>
        <row r="10621">
          <cell r="D10621" t="str">
            <v>PICI</v>
          </cell>
          <cell r="E10621">
            <v>44469</v>
          </cell>
          <cell r="J10621">
            <v>34.950000000000003</v>
          </cell>
          <cell r="K10621">
            <v>12.59</v>
          </cell>
          <cell r="M10621">
            <v>69.95</v>
          </cell>
        </row>
        <row r="10622">
          <cell r="D10622" t="str">
            <v>PICI</v>
          </cell>
          <cell r="E10622">
            <v>44469</v>
          </cell>
          <cell r="J10622">
            <v>105.8</v>
          </cell>
          <cell r="K10622">
            <v>36.380000000000003</v>
          </cell>
          <cell r="M10622">
            <v>201.66</v>
          </cell>
        </row>
        <row r="10623">
          <cell r="D10623" t="str">
            <v>PICI</v>
          </cell>
          <cell r="E10623">
            <v>44469</v>
          </cell>
          <cell r="J10623">
            <v>69.900000000000006</v>
          </cell>
          <cell r="K10623">
            <v>21.78</v>
          </cell>
          <cell r="M10623">
            <v>121.02</v>
          </cell>
        </row>
        <row r="10624">
          <cell r="D10624" t="str">
            <v>PICI</v>
          </cell>
          <cell r="E10624">
            <v>44469</v>
          </cell>
          <cell r="J10624">
            <v>69.900000000000006</v>
          </cell>
          <cell r="K10624">
            <v>19.79</v>
          </cell>
          <cell r="M10624">
            <v>106.32</v>
          </cell>
        </row>
        <row r="10625">
          <cell r="D10625" t="str">
            <v>PICI</v>
          </cell>
          <cell r="E10625">
            <v>44469</v>
          </cell>
          <cell r="J10625">
            <v>158.69999999999999</v>
          </cell>
          <cell r="K10625">
            <v>57.300000000000004</v>
          </cell>
          <cell r="M10625">
            <v>314.37</v>
          </cell>
        </row>
        <row r="10626">
          <cell r="D10626" t="str">
            <v>PICI</v>
          </cell>
          <cell r="E10626">
            <v>44469</v>
          </cell>
          <cell r="J10626">
            <v>164.7</v>
          </cell>
          <cell r="K10626">
            <v>52.41</v>
          </cell>
          <cell r="M10626">
            <v>283.53000000000003</v>
          </cell>
        </row>
        <row r="10627">
          <cell r="D10627" t="str">
            <v>PICI</v>
          </cell>
          <cell r="E10627">
            <v>44469</v>
          </cell>
          <cell r="J10627">
            <v>63.9</v>
          </cell>
          <cell r="K10627">
            <v>23.74</v>
          </cell>
          <cell r="M10627">
            <v>131.91</v>
          </cell>
        </row>
        <row r="10628">
          <cell r="D10628" t="str">
            <v>PICI</v>
          </cell>
          <cell r="E10628">
            <v>44469</v>
          </cell>
          <cell r="J10628">
            <v>42.9</v>
          </cell>
          <cell r="K10628">
            <v>13.07</v>
          </cell>
          <cell r="M10628">
            <v>68.5</v>
          </cell>
        </row>
        <row r="10629">
          <cell r="D10629" t="str">
            <v>PICI</v>
          </cell>
          <cell r="E10629">
            <v>44469</v>
          </cell>
          <cell r="J10629">
            <v>200</v>
          </cell>
          <cell r="K10629">
            <v>82.29</v>
          </cell>
          <cell r="M10629">
            <v>456.64</v>
          </cell>
        </row>
        <row r="10630">
          <cell r="D10630" t="str">
            <v>PICI</v>
          </cell>
          <cell r="E10630">
            <v>44469</v>
          </cell>
          <cell r="J10630">
            <v>479.2</v>
          </cell>
          <cell r="K10630">
            <v>82.769599999999997</v>
          </cell>
          <cell r="M10630">
            <v>438.48</v>
          </cell>
        </row>
        <row r="10631">
          <cell r="D10631" t="str">
            <v>PICI</v>
          </cell>
          <cell r="E10631">
            <v>44469</v>
          </cell>
          <cell r="J10631">
            <v>100</v>
          </cell>
          <cell r="K10631">
            <v>13.85</v>
          </cell>
          <cell r="M10631">
            <v>70</v>
          </cell>
        </row>
        <row r="10632">
          <cell r="D10632" t="str">
            <v>PICI</v>
          </cell>
          <cell r="E10632">
            <v>44469</v>
          </cell>
          <cell r="J10632">
            <v>100</v>
          </cell>
          <cell r="K10632">
            <v>16.2</v>
          </cell>
          <cell r="M10632">
            <v>90</v>
          </cell>
        </row>
        <row r="10633">
          <cell r="D10633" t="str">
            <v>PICI</v>
          </cell>
          <cell r="E10633">
            <v>44469</v>
          </cell>
          <cell r="J10633">
            <v>4.9000000000000004</v>
          </cell>
          <cell r="K10633">
            <v>1.42</v>
          </cell>
          <cell r="M10633">
            <v>7.9</v>
          </cell>
        </row>
        <row r="10634">
          <cell r="D10634" t="str">
            <v>PICI</v>
          </cell>
          <cell r="E10634">
            <v>44469</v>
          </cell>
          <cell r="J10634">
            <v>307.55</v>
          </cell>
          <cell r="K10634">
            <v>118.29</v>
          </cell>
          <cell r="M10634">
            <v>656.59999999999991</v>
          </cell>
        </row>
        <row r="10635">
          <cell r="D10635" t="str">
            <v>PICI</v>
          </cell>
          <cell r="E10635">
            <v>44469</v>
          </cell>
          <cell r="J10635">
            <v>42.68</v>
          </cell>
          <cell r="K10635">
            <v>35.96</v>
          </cell>
          <cell r="M10635">
            <v>199.8</v>
          </cell>
        </row>
        <row r="10636">
          <cell r="D10636" t="str">
            <v>PICI</v>
          </cell>
          <cell r="E10636">
            <v>44469</v>
          </cell>
          <cell r="J10636">
            <v>23.38</v>
          </cell>
          <cell r="K10636">
            <v>8.2899999999999991</v>
          </cell>
          <cell r="M10636">
            <v>41.93</v>
          </cell>
        </row>
        <row r="10637">
          <cell r="D10637" t="str">
            <v>PICI</v>
          </cell>
          <cell r="E10637">
            <v>44469</v>
          </cell>
          <cell r="J10637">
            <v>16</v>
          </cell>
          <cell r="K10637">
            <v>6.46</v>
          </cell>
          <cell r="M10637">
            <v>35.909999999999997</v>
          </cell>
        </row>
        <row r="10638">
          <cell r="D10638" t="str">
            <v>PICI</v>
          </cell>
          <cell r="E10638">
            <v>44469</v>
          </cell>
          <cell r="J10638">
            <v>30</v>
          </cell>
          <cell r="K10638">
            <v>13.64</v>
          </cell>
          <cell r="M10638">
            <v>75.819999999999993</v>
          </cell>
        </row>
        <row r="10639">
          <cell r="D10639" t="str">
            <v>PICI</v>
          </cell>
          <cell r="E10639">
            <v>44469</v>
          </cell>
          <cell r="J10639">
            <v>78</v>
          </cell>
          <cell r="K10639">
            <v>27.500100000000003</v>
          </cell>
          <cell r="M10639">
            <v>152.76</v>
          </cell>
        </row>
        <row r="10640">
          <cell r="D10640" t="str">
            <v>PICI</v>
          </cell>
          <cell r="E10640">
            <v>44469</v>
          </cell>
          <cell r="J10640">
            <v>95</v>
          </cell>
          <cell r="K10640">
            <v>30.45</v>
          </cell>
          <cell r="M10640">
            <v>153.93</v>
          </cell>
        </row>
        <row r="10641">
          <cell r="D10641" t="str">
            <v>PICI</v>
          </cell>
          <cell r="E10641">
            <v>44469</v>
          </cell>
          <cell r="J10641">
            <v>23.9</v>
          </cell>
          <cell r="K10641">
            <v>10.78</v>
          </cell>
          <cell r="M10641">
            <v>59.9</v>
          </cell>
        </row>
        <row r="10642">
          <cell r="D10642" t="str">
            <v>PICI</v>
          </cell>
          <cell r="E10642">
            <v>44469</v>
          </cell>
          <cell r="J10642">
            <v>23.9</v>
          </cell>
          <cell r="K10642">
            <v>7.84</v>
          </cell>
          <cell r="M10642">
            <v>41.07</v>
          </cell>
        </row>
        <row r="10643">
          <cell r="D10643" t="str">
            <v>PICI</v>
          </cell>
          <cell r="E10643">
            <v>44469</v>
          </cell>
          <cell r="J10643">
            <v>79.900000000000006</v>
          </cell>
          <cell r="K10643">
            <v>29.06</v>
          </cell>
          <cell r="M10643">
            <v>161.41999999999999</v>
          </cell>
        </row>
        <row r="10644">
          <cell r="D10644" t="str">
            <v>PICI</v>
          </cell>
          <cell r="E10644">
            <v>44469</v>
          </cell>
          <cell r="J10644">
            <v>31.5</v>
          </cell>
          <cell r="K10644">
            <v>12.94</v>
          </cell>
          <cell r="M10644">
            <v>71.91</v>
          </cell>
        </row>
        <row r="10645">
          <cell r="D10645" t="str">
            <v>PICI</v>
          </cell>
          <cell r="E10645">
            <v>44469</v>
          </cell>
          <cell r="J10645">
            <v>44</v>
          </cell>
          <cell r="K10645">
            <v>18.98</v>
          </cell>
          <cell r="M10645">
            <v>105.42</v>
          </cell>
        </row>
        <row r="10646">
          <cell r="D10646" t="str">
            <v>PICI</v>
          </cell>
          <cell r="E10646">
            <v>44469</v>
          </cell>
          <cell r="J10646">
            <v>33.9</v>
          </cell>
          <cell r="K10646">
            <v>11.07</v>
          </cell>
          <cell r="M10646">
            <v>61.51</v>
          </cell>
        </row>
        <row r="10647">
          <cell r="D10647" t="str">
            <v>PICI</v>
          </cell>
          <cell r="E10647">
            <v>44469</v>
          </cell>
          <cell r="J10647">
            <v>49.9</v>
          </cell>
          <cell r="K10647">
            <v>16.18</v>
          </cell>
          <cell r="M10647">
            <v>89.9</v>
          </cell>
        </row>
        <row r="10648">
          <cell r="D10648" t="str">
            <v>PICI</v>
          </cell>
          <cell r="E10648">
            <v>44469</v>
          </cell>
          <cell r="J10648">
            <v>39.9</v>
          </cell>
          <cell r="K10648">
            <v>15.29</v>
          </cell>
          <cell r="M10648">
            <v>84.92</v>
          </cell>
        </row>
        <row r="10649">
          <cell r="D10649" t="str">
            <v>PICI</v>
          </cell>
          <cell r="E10649">
            <v>44469</v>
          </cell>
          <cell r="J10649">
            <v>199.5</v>
          </cell>
          <cell r="K10649">
            <v>79.28</v>
          </cell>
          <cell r="M10649">
            <v>440.5</v>
          </cell>
        </row>
        <row r="10650">
          <cell r="D10650" t="str">
            <v>PICI</v>
          </cell>
          <cell r="E10650">
            <v>44469</v>
          </cell>
          <cell r="J10650">
            <v>27.9</v>
          </cell>
          <cell r="K10650">
            <v>14.38</v>
          </cell>
          <cell r="M10650">
            <v>79.900000000000006</v>
          </cell>
        </row>
        <row r="10651">
          <cell r="D10651" t="str">
            <v>PICI</v>
          </cell>
          <cell r="E10651">
            <v>44469</v>
          </cell>
          <cell r="J10651">
            <v>44.9</v>
          </cell>
          <cell r="K10651">
            <v>15.82</v>
          </cell>
          <cell r="M10651">
            <v>87.91</v>
          </cell>
        </row>
        <row r="10652">
          <cell r="D10652" t="str">
            <v>PICI</v>
          </cell>
          <cell r="E10652">
            <v>44469</v>
          </cell>
          <cell r="J10652">
            <v>17.5</v>
          </cell>
          <cell r="K10652">
            <v>7.18</v>
          </cell>
          <cell r="M10652">
            <v>39.9</v>
          </cell>
        </row>
        <row r="10653">
          <cell r="D10653" t="str">
            <v>PICI</v>
          </cell>
          <cell r="E10653">
            <v>44469</v>
          </cell>
          <cell r="J10653">
            <v>23.9</v>
          </cell>
          <cell r="K10653">
            <v>8.98</v>
          </cell>
          <cell r="M10653">
            <v>49.9</v>
          </cell>
        </row>
        <row r="10654">
          <cell r="D10654" t="str">
            <v>PICI</v>
          </cell>
          <cell r="E10654">
            <v>44469</v>
          </cell>
          <cell r="J10654">
            <v>23.41</v>
          </cell>
          <cell r="K10654">
            <v>9.33</v>
          </cell>
          <cell r="M10654">
            <v>51.83</v>
          </cell>
        </row>
        <row r="10655">
          <cell r="D10655" t="str">
            <v>PICI</v>
          </cell>
          <cell r="E10655">
            <v>44469</v>
          </cell>
          <cell r="J10655">
            <v>21.53</v>
          </cell>
          <cell r="K10655">
            <v>8.89</v>
          </cell>
          <cell r="M10655">
            <v>49.41</v>
          </cell>
        </row>
        <row r="10656">
          <cell r="D10656" t="str">
            <v>PICI</v>
          </cell>
          <cell r="E10656">
            <v>44469</v>
          </cell>
          <cell r="J10656">
            <v>21.53</v>
          </cell>
          <cell r="K10656">
            <v>8.89</v>
          </cell>
          <cell r="M10656">
            <v>49.41</v>
          </cell>
        </row>
        <row r="10657">
          <cell r="D10657" t="str">
            <v>PICI</v>
          </cell>
          <cell r="E10657">
            <v>44469</v>
          </cell>
          <cell r="J10657">
            <v>21.53</v>
          </cell>
          <cell r="K10657">
            <v>8.89</v>
          </cell>
          <cell r="M10657">
            <v>49.41</v>
          </cell>
        </row>
        <row r="10658">
          <cell r="D10658" t="str">
            <v>PICI</v>
          </cell>
          <cell r="E10658">
            <v>44469</v>
          </cell>
          <cell r="J10658">
            <v>89.8</v>
          </cell>
          <cell r="K10658">
            <v>25</v>
          </cell>
          <cell r="M10658">
            <v>129.06</v>
          </cell>
        </row>
        <row r="10659">
          <cell r="D10659" t="str">
            <v>PICI</v>
          </cell>
          <cell r="E10659">
            <v>44469</v>
          </cell>
          <cell r="J10659">
            <v>17.98</v>
          </cell>
          <cell r="K10659">
            <v>8.24</v>
          </cell>
          <cell r="M10659">
            <v>45.8</v>
          </cell>
        </row>
        <row r="10660">
          <cell r="D10660" t="str">
            <v>PICI</v>
          </cell>
          <cell r="E10660">
            <v>44469</v>
          </cell>
          <cell r="J10660">
            <v>33.659999999999997</v>
          </cell>
          <cell r="K10660">
            <v>13.59</v>
          </cell>
          <cell r="M10660">
            <v>75.5</v>
          </cell>
        </row>
        <row r="10661">
          <cell r="D10661" t="str">
            <v>PICI</v>
          </cell>
          <cell r="E10661">
            <v>44469</v>
          </cell>
          <cell r="J10661">
            <v>39.599999999999994</v>
          </cell>
          <cell r="K10661">
            <v>17.4099</v>
          </cell>
          <cell r="M10661">
            <v>96.359999999999985</v>
          </cell>
        </row>
        <row r="10662">
          <cell r="D10662" t="str">
            <v>PICI</v>
          </cell>
          <cell r="E10662">
            <v>44469</v>
          </cell>
          <cell r="J10662">
            <v>28.9</v>
          </cell>
          <cell r="K10662">
            <v>9.17</v>
          </cell>
          <cell r="M10662">
            <v>50.92</v>
          </cell>
        </row>
        <row r="10663">
          <cell r="D10663" t="str">
            <v>PICI</v>
          </cell>
          <cell r="E10663">
            <v>44469</v>
          </cell>
          <cell r="J10663">
            <v>29</v>
          </cell>
          <cell r="K10663">
            <v>8.2200000000000006</v>
          </cell>
          <cell r="M10663">
            <v>41.52</v>
          </cell>
        </row>
        <row r="10664">
          <cell r="D10664" t="str">
            <v>PICI</v>
          </cell>
          <cell r="E10664">
            <v>44469</v>
          </cell>
          <cell r="J10664">
            <v>29</v>
          </cell>
          <cell r="K10664">
            <v>25.16</v>
          </cell>
          <cell r="M10664">
            <v>69.900000000000006</v>
          </cell>
        </row>
        <row r="10665">
          <cell r="D10665" t="str">
            <v>PICI</v>
          </cell>
          <cell r="E10665">
            <v>44469</v>
          </cell>
          <cell r="J10665">
            <v>26.9</v>
          </cell>
          <cell r="K10665">
            <v>10.78</v>
          </cell>
          <cell r="M10665">
            <v>59.9</v>
          </cell>
        </row>
        <row r="10666">
          <cell r="D10666" t="str">
            <v>PICI</v>
          </cell>
          <cell r="E10666">
            <v>44469</v>
          </cell>
          <cell r="J10666">
            <v>-60</v>
          </cell>
          <cell r="K10666">
            <v>0</v>
          </cell>
          <cell r="M10666">
            <v>-129.9</v>
          </cell>
        </row>
        <row r="10667">
          <cell r="D10667" t="str">
            <v>PICI</v>
          </cell>
          <cell r="E10667">
            <v>44469</v>
          </cell>
          <cell r="J10667">
            <v>30</v>
          </cell>
          <cell r="K10667">
            <v>11.34</v>
          </cell>
          <cell r="M10667">
            <v>63</v>
          </cell>
        </row>
        <row r="10668">
          <cell r="D10668" t="str">
            <v>PICI</v>
          </cell>
          <cell r="E10668">
            <v>44469</v>
          </cell>
          <cell r="J10668">
            <v>120</v>
          </cell>
          <cell r="K10668">
            <v>44.42</v>
          </cell>
          <cell r="M10668">
            <v>246.82</v>
          </cell>
        </row>
        <row r="10669">
          <cell r="D10669" t="str">
            <v>PICI</v>
          </cell>
          <cell r="E10669">
            <v>44469</v>
          </cell>
          <cell r="J10669">
            <v>28.9</v>
          </cell>
          <cell r="K10669">
            <v>9.49</v>
          </cell>
          <cell r="M10669">
            <v>52.71</v>
          </cell>
        </row>
        <row r="10670">
          <cell r="D10670" t="str">
            <v>PICI</v>
          </cell>
          <cell r="E10670">
            <v>44469</v>
          </cell>
          <cell r="J10670">
            <v>21.9</v>
          </cell>
          <cell r="K10670">
            <v>9.6999999999999993</v>
          </cell>
          <cell r="M10670">
            <v>53.91</v>
          </cell>
        </row>
        <row r="10671">
          <cell r="D10671" t="str">
            <v>PICI</v>
          </cell>
          <cell r="E10671">
            <v>44469</v>
          </cell>
          <cell r="J10671">
            <v>23.76</v>
          </cell>
          <cell r="K10671">
            <v>5.52</v>
          </cell>
          <cell r="M10671">
            <v>27.93</v>
          </cell>
        </row>
        <row r="10672">
          <cell r="D10672" t="str">
            <v>PICI</v>
          </cell>
          <cell r="E10672">
            <v>44469</v>
          </cell>
          <cell r="J10672">
            <v>6.75</v>
          </cell>
          <cell r="K10672">
            <v>3.15</v>
          </cell>
          <cell r="M10672">
            <v>17.510000000000002</v>
          </cell>
        </row>
        <row r="10673">
          <cell r="D10673" t="str">
            <v>PICI</v>
          </cell>
          <cell r="E10673">
            <v>44469</v>
          </cell>
          <cell r="J10673">
            <v>9</v>
          </cell>
          <cell r="K10673">
            <v>4.84</v>
          </cell>
          <cell r="M10673">
            <v>26.91</v>
          </cell>
        </row>
        <row r="10674">
          <cell r="D10674" t="str">
            <v>PICI</v>
          </cell>
          <cell r="E10674">
            <v>44469</v>
          </cell>
          <cell r="J10674">
            <v>4.7</v>
          </cell>
          <cell r="K10674">
            <v>3.15</v>
          </cell>
          <cell r="M10674">
            <v>17.510000000000002</v>
          </cell>
        </row>
        <row r="10675">
          <cell r="D10675" t="str">
            <v>PICI</v>
          </cell>
          <cell r="E10675">
            <v>44469</v>
          </cell>
          <cell r="J10675">
            <v>9.9</v>
          </cell>
          <cell r="K10675">
            <v>2.4700000000000002</v>
          </cell>
          <cell r="M10675">
            <v>12.47</v>
          </cell>
        </row>
        <row r="10676">
          <cell r="D10676" t="str">
            <v>PICI</v>
          </cell>
          <cell r="E10676">
            <v>44469</v>
          </cell>
          <cell r="J10676">
            <v>9.9</v>
          </cell>
          <cell r="K10676">
            <v>3.58</v>
          </cell>
          <cell r="M10676">
            <v>19.899999999999999</v>
          </cell>
        </row>
        <row r="10677">
          <cell r="D10677" t="str">
            <v>PICI</v>
          </cell>
          <cell r="E10677">
            <v>44469</v>
          </cell>
          <cell r="J10677">
            <v>22.38</v>
          </cell>
          <cell r="K10677">
            <v>7.9</v>
          </cell>
          <cell r="M10677">
            <v>43.91</v>
          </cell>
        </row>
        <row r="10678">
          <cell r="D10678" t="str">
            <v>PICI</v>
          </cell>
          <cell r="E10678">
            <v>44469</v>
          </cell>
          <cell r="J10678">
            <v>9.4</v>
          </cell>
          <cell r="K10678">
            <v>6.37</v>
          </cell>
          <cell r="M10678">
            <v>35.42</v>
          </cell>
        </row>
        <row r="10679">
          <cell r="D10679" t="str">
            <v>PICI</v>
          </cell>
          <cell r="E10679">
            <v>44469</v>
          </cell>
          <cell r="J10679">
            <v>19.8</v>
          </cell>
          <cell r="K10679">
            <v>6.8</v>
          </cell>
          <cell r="M10679">
            <v>37.82</v>
          </cell>
        </row>
        <row r="10680">
          <cell r="D10680" t="str">
            <v>PICI</v>
          </cell>
          <cell r="E10680">
            <v>44469</v>
          </cell>
          <cell r="J10680">
            <v>37.4</v>
          </cell>
          <cell r="K10680">
            <v>13.32</v>
          </cell>
          <cell r="M10680">
            <v>73.959999999999994</v>
          </cell>
        </row>
        <row r="10681">
          <cell r="D10681" t="str">
            <v>PICI</v>
          </cell>
          <cell r="E10681">
            <v>44469</v>
          </cell>
          <cell r="J10681">
            <v>129</v>
          </cell>
          <cell r="K10681">
            <v>77.400000000000006</v>
          </cell>
          <cell r="M10681">
            <v>430</v>
          </cell>
        </row>
        <row r="10682">
          <cell r="D10682" t="str">
            <v>PICI</v>
          </cell>
          <cell r="E10682">
            <v>44469</v>
          </cell>
          <cell r="J10682">
            <v>7.5</v>
          </cell>
          <cell r="K10682">
            <v>3.58</v>
          </cell>
          <cell r="M10682">
            <v>19.899999999999999</v>
          </cell>
        </row>
        <row r="10683">
          <cell r="D10683" t="str">
            <v>PICI</v>
          </cell>
          <cell r="E10683">
            <v>44469</v>
          </cell>
          <cell r="J10683">
            <v>7.5</v>
          </cell>
          <cell r="K10683">
            <v>3.05</v>
          </cell>
          <cell r="M10683">
            <v>16.920000000000002</v>
          </cell>
        </row>
        <row r="10684">
          <cell r="D10684" t="str">
            <v>PICI</v>
          </cell>
          <cell r="E10684">
            <v>44469</v>
          </cell>
          <cell r="J10684">
            <v>7.5</v>
          </cell>
          <cell r="K10684">
            <v>3.58</v>
          </cell>
          <cell r="M10684">
            <v>19.899999999999999</v>
          </cell>
        </row>
        <row r="10685">
          <cell r="D10685" t="str">
            <v>PICI</v>
          </cell>
          <cell r="E10685">
            <v>44469</v>
          </cell>
          <cell r="J10685">
            <v>8</v>
          </cell>
          <cell r="K10685">
            <v>2.76</v>
          </cell>
          <cell r="M10685">
            <v>13.93</v>
          </cell>
        </row>
        <row r="10686">
          <cell r="D10686" t="str">
            <v>PICI</v>
          </cell>
          <cell r="E10686">
            <v>44469</v>
          </cell>
          <cell r="J10686">
            <v>19</v>
          </cell>
          <cell r="K10686">
            <v>6.37</v>
          </cell>
          <cell r="M10686">
            <v>35.18</v>
          </cell>
        </row>
        <row r="10687">
          <cell r="D10687" t="str">
            <v>PICI</v>
          </cell>
          <cell r="E10687">
            <v>44469</v>
          </cell>
          <cell r="J10687">
            <v>16</v>
          </cell>
          <cell r="K10687">
            <v>6.45</v>
          </cell>
          <cell r="M10687">
            <v>35.82</v>
          </cell>
        </row>
        <row r="10688">
          <cell r="D10688" t="str">
            <v>PICI</v>
          </cell>
          <cell r="E10688">
            <v>44469</v>
          </cell>
          <cell r="J10688">
            <v>16</v>
          </cell>
          <cell r="K10688">
            <v>5.54</v>
          </cell>
          <cell r="M10688">
            <v>29.42</v>
          </cell>
        </row>
        <row r="10689">
          <cell r="D10689" t="str">
            <v>PICI</v>
          </cell>
          <cell r="E10689">
            <v>44469</v>
          </cell>
          <cell r="J10689">
            <v>15</v>
          </cell>
          <cell r="K10689">
            <v>6.31</v>
          </cell>
          <cell r="M10689">
            <v>34.880000000000003</v>
          </cell>
        </row>
        <row r="10690">
          <cell r="D10690" t="str">
            <v>PICI</v>
          </cell>
          <cell r="E10690">
            <v>44469</v>
          </cell>
          <cell r="J10690">
            <v>15</v>
          </cell>
          <cell r="K10690">
            <v>6.73</v>
          </cell>
          <cell r="M10690">
            <v>37.4</v>
          </cell>
        </row>
        <row r="10691">
          <cell r="D10691" t="str">
            <v>PICI</v>
          </cell>
          <cell r="E10691">
            <v>44469</v>
          </cell>
          <cell r="J10691">
            <v>16</v>
          </cell>
          <cell r="K10691">
            <v>5.49</v>
          </cell>
          <cell r="M10691">
            <v>29.32</v>
          </cell>
        </row>
        <row r="10692">
          <cell r="D10692" t="str">
            <v>PICI</v>
          </cell>
          <cell r="E10692">
            <v>44469</v>
          </cell>
          <cell r="J10692">
            <v>27.58</v>
          </cell>
          <cell r="K10692">
            <v>12.56</v>
          </cell>
          <cell r="M10692">
            <v>69.8</v>
          </cell>
        </row>
        <row r="10693">
          <cell r="D10693" t="str">
            <v>PICI</v>
          </cell>
          <cell r="E10693">
            <v>44469</v>
          </cell>
          <cell r="J10693">
            <v>22.5</v>
          </cell>
          <cell r="K10693">
            <v>10.379999999999999</v>
          </cell>
          <cell r="M10693">
            <v>57.72</v>
          </cell>
        </row>
        <row r="10694">
          <cell r="D10694" t="str">
            <v>PICI</v>
          </cell>
          <cell r="E10694">
            <v>44469</v>
          </cell>
          <cell r="J10694">
            <v>32</v>
          </cell>
          <cell r="K10694">
            <v>12.24</v>
          </cell>
          <cell r="M10694">
            <v>66.64</v>
          </cell>
        </row>
        <row r="10695">
          <cell r="D10695" t="str">
            <v>PICI</v>
          </cell>
          <cell r="E10695">
            <v>44469</v>
          </cell>
          <cell r="J10695">
            <v>42</v>
          </cell>
          <cell r="K10695">
            <v>19.060199999999998</v>
          </cell>
          <cell r="M10695">
            <v>104.46000000000001</v>
          </cell>
        </row>
        <row r="10696">
          <cell r="D10696" t="str">
            <v>PICI</v>
          </cell>
          <cell r="E10696">
            <v>44469</v>
          </cell>
          <cell r="J10696">
            <v>98.399999999999991</v>
          </cell>
          <cell r="K10696">
            <v>38.980199999999996</v>
          </cell>
          <cell r="M10696">
            <v>213.84</v>
          </cell>
        </row>
        <row r="10697">
          <cell r="D10697" t="str">
            <v>PICI</v>
          </cell>
          <cell r="E10697">
            <v>44469</v>
          </cell>
          <cell r="J10697">
            <v>19.36</v>
          </cell>
          <cell r="K10697">
            <v>7.64</v>
          </cell>
          <cell r="M10697">
            <v>42.42</v>
          </cell>
        </row>
        <row r="10698">
          <cell r="D10698" t="str">
            <v>PICI</v>
          </cell>
          <cell r="E10698">
            <v>44469</v>
          </cell>
          <cell r="J10698">
            <v>26.4</v>
          </cell>
          <cell r="K10698">
            <v>9.23</v>
          </cell>
          <cell r="M10698">
            <v>49.21</v>
          </cell>
        </row>
        <row r="10699">
          <cell r="D10699" t="str">
            <v>PICI</v>
          </cell>
          <cell r="E10699">
            <v>44469</v>
          </cell>
          <cell r="J10699">
            <v>74.59</v>
          </cell>
          <cell r="K10699">
            <v>25.18</v>
          </cell>
          <cell r="M10699">
            <v>139.9</v>
          </cell>
        </row>
        <row r="10700">
          <cell r="D10700" t="str">
            <v>PICI</v>
          </cell>
          <cell r="E10700">
            <v>44469</v>
          </cell>
          <cell r="J10700">
            <v>158</v>
          </cell>
          <cell r="K10700">
            <v>35.96</v>
          </cell>
          <cell r="M10700">
            <v>199.8</v>
          </cell>
        </row>
        <row r="10701">
          <cell r="D10701" t="str">
            <v>PICI</v>
          </cell>
          <cell r="E10701">
            <v>44469</v>
          </cell>
          <cell r="J10701">
            <v>22</v>
          </cell>
          <cell r="K10701">
            <v>9.1300000000000008</v>
          </cell>
          <cell r="M10701">
            <v>50.44</v>
          </cell>
        </row>
        <row r="10702">
          <cell r="D10702" t="str">
            <v>PICI</v>
          </cell>
          <cell r="E10702">
            <v>44469</v>
          </cell>
          <cell r="J10702">
            <v>19.8</v>
          </cell>
          <cell r="K10702">
            <v>8.98</v>
          </cell>
          <cell r="M10702">
            <v>49.9</v>
          </cell>
        </row>
        <row r="10703">
          <cell r="D10703" t="str">
            <v>PICI</v>
          </cell>
          <cell r="E10703">
            <v>44469</v>
          </cell>
          <cell r="J10703">
            <v>14.3</v>
          </cell>
          <cell r="K10703">
            <v>5.38</v>
          </cell>
          <cell r="M10703">
            <v>29.9</v>
          </cell>
        </row>
        <row r="10704">
          <cell r="D10704" t="str">
            <v>PICI</v>
          </cell>
          <cell r="E10704">
            <v>44469</v>
          </cell>
          <cell r="J10704">
            <v>24.9</v>
          </cell>
          <cell r="K10704">
            <v>8.2899999999999991</v>
          </cell>
          <cell r="M10704">
            <v>41.93</v>
          </cell>
        </row>
        <row r="10705">
          <cell r="D10705" t="str">
            <v>PICI</v>
          </cell>
          <cell r="E10705">
            <v>44469</v>
          </cell>
          <cell r="J10705">
            <v>14.52</v>
          </cell>
          <cell r="K10705">
            <v>8.33</v>
          </cell>
          <cell r="M10705">
            <v>46.26</v>
          </cell>
        </row>
        <row r="10706">
          <cell r="D10706" t="str">
            <v>PICI</v>
          </cell>
          <cell r="E10706">
            <v>44469</v>
          </cell>
          <cell r="J10706">
            <v>28.6</v>
          </cell>
          <cell r="K10706">
            <v>10.119999999999999</v>
          </cell>
          <cell r="M10706">
            <v>56.22</v>
          </cell>
        </row>
        <row r="10707">
          <cell r="D10707" t="str">
            <v>PICI</v>
          </cell>
          <cell r="E10707">
            <v>44469</v>
          </cell>
          <cell r="J10707">
            <v>21.78</v>
          </cell>
          <cell r="K10707">
            <v>9</v>
          </cell>
          <cell r="M10707">
            <v>50</v>
          </cell>
        </row>
        <row r="10708">
          <cell r="D10708" t="str">
            <v>PICI</v>
          </cell>
          <cell r="E10708">
            <v>44469</v>
          </cell>
          <cell r="J10708">
            <v>14.54</v>
          </cell>
          <cell r="K10708">
            <v>7.93</v>
          </cell>
          <cell r="M10708">
            <v>43.82</v>
          </cell>
        </row>
        <row r="10709">
          <cell r="D10709" t="str">
            <v>PICI</v>
          </cell>
          <cell r="E10709">
            <v>44469</v>
          </cell>
          <cell r="J10709">
            <v>27.72</v>
          </cell>
          <cell r="K10709">
            <v>14.38</v>
          </cell>
          <cell r="M10709">
            <v>79.900000000000006</v>
          </cell>
        </row>
        <row r="10710">
          <cell r="D10710" t="str">
            <v>PICI</v>
          </cell>
          <cell r="E10710">
            <v>44469</v>
          </cell>
          <cell r="J10710">
            <v>27.72</v>
          </cell>
          <cell r="K10710">
            <v>9.49</v>
          </cell>
          <cell r="M10710">
            <v>52.71</v>
          </cell>
        </row>
        <row r="10711">
          <cell r="D10711" t="str">
            <v>PICI</v>
          </cell>
          <cell r="E10711">
            <v>44469</v>
          </cell>
          <cell r="J10711">
            <v>94.42</v>
          </cell>
          <cell r="K10711">
            <v>30.01</v>
          </cell>
          <cell r="M10711">
            <v>159.84</v>
          </cell>
        </row>
        <row r="10712">
          <cell r="D10712" t="str">
            <v>PICI</v>
          </cell>
          <cell r="E10712">
            <v>44469</v>
          </cell>
          <cell r="J10712">
            <v>4.8</v>
          </cell>
          <cell r="K10712">
            <v>2.38</v>
          </cell>
          <cell r="M10712">
            <v>13.2</v>
          </cell>
        </row>
        <row r="10713">
          <cell r="D10713" t="str">
            <v>PICI</v>
          </cell>
          <cell r="E10713">
            <v>44469</v>
          </cell>
          <cell r="J10713">
            <v>4.8</v>
          </cell>
          <cell r="K10713">
            <v>2.2999999999999998</v>
          </cell>
          <cell r="M10713">
            <v>12.75</v>
          </cell>
        </row>
        <row r="10714">
          <cell r="D10714" t="str">
            <v>PICI</v>
          </cell>
          <cell r="E10714">
            <v>44469</v>
          </cell>
          <cell r="J10714">
            <v>19.5</v>
          </cell>
          <cell r="K10714">
            <v>10.06</v>
          </cell>
          <cell r="M10714">
            <v>55.9</v>
          </cell>
        </row>
        <row r="10715">
          <cell r="D10715" t="str">
            <v>PICI</v>
          </cell>
          <cell r="E10715">
            <v>44469</v>
          </cell>
          <cell r="J10715">
            <v>24</v>
          </cell>
          <cell r="K10715">
            <v>12.61</v>
          </cell>
          <cell r="M10715">
            <v>69</v>
          </cell>
        </row>
        <row r="10716">
          <cell r="D10716" t="str">
            <v>PICI</v>
          </cell>
          <cell r="E10716">
            <v>44469</v>
          </cell>
          <cell r="J10716">
            <v>55</v>
          </cell>
          <cell r="K10716">
            <v>26.189900000000002</v>
          </cell>
          <cell r="M10716">
            <v>141.68</v>
          </cell>
        </row>
        <row r="10717">
          <cell r="D10717" t="str">
            <v>PICI</v>
          </cell>
          <cell r="E10717">
            <v>44469</v>
          </cell>
          <cell r="J10717">
            <v>72</v>
          </cell>
          <cell r="K10717">
            <v>36.150000000000006</v>
          </cell>
          <cell r="M10717">
            <v>199.5</v>
          </cell>
        </row>
        <row r="10718">
          <cell r="D10718" t="str">
            <v>PICI</v>
          </cell>
          <cell r="E10718">
            <v>44469</v>
          </cell>
          <cell r="J10718">
            <v>105</v>
          </cell>
          <cell r="K10718">
            <v>50.089200000000005</v>
          </cell>
          <cell r="M10718">
            <v>274.26</v>
          </cell>
        </row>
        <row r="10719">
          <cell r="D10719" t="str">
            <v>PICI</v>
          </cell>
          <cell r="E10719">
            <v>44469</v>
          </cell>
          <cell r="J10719">
            <v>103.5</v>
          </cell>
          <cell r="K10719">
            <v>57.350500000000004</v>
          </cell>
          <cell r="M10719">
            <v>316.48</v>
          </cell>
        </row>
        <row r="10720">
          <cell r="D10720" t="str">
            <v>PICI</v>
          </cell>
          <cell r="E10720">
            <v>44469</v>
          </cell>
          <cell r="J10720">
            <v>25.98</v>
          </cell>
          <cell r="K10720">
            <v>10.44</v>
          </cell>
          <cell r="M10720">
            <v>55.04</v>
          </cell>
        </row>
        <row r="10721">
          <cell r="D10721" t="str">
            <v>PICI</v>
          </cell>
          <cell r="E10721">
            <v>44469</v>
          </cell>
          <cell r="J10721">
            <v>62</v>
          </cell>
          <cell r="K10721">
            <v>23.65</v>
          </cell>
          <cell r="M10721">
            <v>131.4</v>
          </cell>
        </row>
        <row r="10722">
          <cell r="D10722" t="str">
            <v>PICI</v>
          </cell>
          <cell r="E10722">
            <v>44469</v>
          </cell>
          <cell r="J10722">
            <v>88</v>
          </cell>
          <cell r="K10722">
            <v>29.12</v>
          </cell>
          <cell r="M10722">
            <v>154.84</v>
          </cell>
        </row>
        <row r="10723">
          <cell r="D10723" t="str">
            <v>PICI</v>
          </cell>
          <cell r="E10723">
            <v>44469</v>
          </cell>
          <cell r="J10723">
            <v>68.900000000000006</v>
          </cell>
          <cell r="K10723">
            <v>26.91</v>
          </cell>
          <cell r="M10723">
            <v>149.51</v>
          </cell>
        </row>
        <row r="10724">
          <cell r="D10724" t="str">
            <v>PICI</v>
          </cell>
          <cell r="E10724">
            <v>44469</v>
          </cell>
          <cell r="J10724">
            <v>137.80000000000001</v>
          </cell>
          <cell r="K10724">
            <v>58.1</v>
          </cell>
          <cell r="M10724">
            <v>322.82</v>
          </cell>
        </row>
        <row r="10725">
          <cell r="D10725" t="str">
            <v>PICI</v>
          </cell>
          <cell r="E10725">
            <v>44469</v>
          </cell>
          <cell r="J10725">
            <v>137.80000000000001</v>
          </cell>
          <cell r="K10725">
            <v>54.43</v>
          </cell>
          <cell r="M10725">
            <v>302.42</v>
          </cell>
        </row>
        <row r="10726">
          <cell r="D10726" t="str">
            <v>PICI</v>
          </cell>
          <cell r="E10726">
            <v>44469</v>
          </cell>
          <cell r="J10726">
            <v>215.70000000000002</v>
          </cell>
          <cell r="K10726">
            <v>81.909899999999993</v>
          </cell>
          <cell r="M10726">
            <v>442.56000000000006</v>
          </cell>
        </row>
        <row r="10727">
          <cell r="D10727" t="str">
            <v>PICI</v>
          </cell>
          <cell r="E10727">
            <v>44469</v>
          </cell>
          <cell r="J10727">
            <v>503.30000000000007</v>
          </cell>
          <cell r="K10727">
            <v>186.43029999999999</v>
          </cell>
          <cell r="M10727">
            <v>985.88</v>
          </cell>
        </row>
        <row r="10728">
          <cell r="D10728" t="str">
            <v>PICI</v>
          </cell>
          <cell r="E10728">
            <v>44469</v>
          </cell>
          <cell r="J10728">
            <v>647.1</v>
          </cell>
          <cell r="K10728">
            <v>333.51029999999997</v>
          </cell>
          <cell r="M10728">
            <v>1480.59</v>
          </cell>
        </row>
        <row r="10729">
          <cell r="D10729" t="str">
            <v>PICI</v>
          </cell>
          <cell r="E10729">
            <v>44469</v>
          </cell>
          <cell r="J10729">
            <v>31.9</v>
          </cell>
          <cell r="K10729">
            <v>14.38</v>
          </cell>
          <cell r="M10729">
            <v>79.900000000000006</v>
          </cell>
        </row>
        <row r="10730">
          <cell r="D10730" t="str">
            <v>PICI</v>
          </cell>
          <cell r="E10730">
            <v>44469</v>
          </cell>
          <cell r="J10730">
            <v>10</v>
          </cell>
          <cell r="K10730">
            <v>4.5</v>
          </cell>
          <cell r="M10730">
            <v>25</v>
          </cell>
        </row>
        <row r="10731">
          <cell r="D10731" t="str">
            <v>PICI</v>
          </cell>
          <cell r="E10731">
            <v>44469</v>
          </cell>
          <cell r="J10731">
            <v>27.8</v>
          </cell>
          <cell r="K10731">
            <v>12.92</v>
          </cell>
          <cell r="M10731">
            <v>71.819999999999993</v>
          </cell>
        </row>
        <row r="10732">
          <cell r="D10732" t="str">
            <v>PICI</v>
          </cell>
          <cell r="E10732">
            <v>44469</v>
          </cell>
          <cell r="J10732">
            <v>20</v>
          </cell>
          <cell r="K10732">
            <v>8.4600000000000009</v>
          </cell>
          <cell r="M10732">
            <v>47</v>
          </cell>
        </row>
        <row r="10733">
          <cell r="D10733" t="str">
            <v>PICI</v>
          </cell>
          <cell r="E10733">
            <v>44469</v>
          </cell>
          <cell r="J10733">
            <v>8.9</v>
          </cell>
          <cell r="K10733">
            <v>4.74</v>
          </cell>
          <cell r="M10733">
            <v>26.31</v>
          </cell>
        </row>
        <row r="10734">
          <cell r="D10734" t="str">
            <v>PICI</v>
          </cell>
          <cell r="E10734">
            <v>44469</v>
          </cell>
          <cell r="J10734">
            <v>12</v>
          </cell>
          <cell r="K10734">
            <v>5.38</v>
          </cell>
          <cell r="M10734">
            <v>29.9</v>
          </cell>
        </row>
        <row r="10735">
          <cell r="D10735" t="str">
            <v>PICI</v>
          </cell>
          <cell r="E10735">
            <v>44469</v>
          </cell>
          <cell r="J10735">
            <v>12</v>
          </cell>
          <cell r="K10735">
            <v>5.38</v>
          </cell>
          <cell r="M10735">
            <v>29.9</v>
          </cell>
        </row>
        <row r="10736">
          <cell r="D10736" t="str">
            <v>PICI</v>
          </cell>
          <cell r="E10736">
            <v>44469</v>
          </cell>
          <cell r="J10736">
            <v>15</v>
          </cell>
          <cell r="K10736">
            <v>7.18</v>
          </cell>
          <cell r="M10736">
            <v>39.9</v>
          </cell>
        </row>
        <row r="10737">
          <cell r="D10737" t="str">
            <v>CONCEITO</v>
          </cell>
          <cell r="E10737">
            <v>44500</v>
          </cell>
          <cell r="J10737">
            <v>-54.9</v>
          </cell>
          <cell r="K10737">
            <v>0</v>
          </cell>
          <cell r="M10737">
            <v>-159.9</v>
          </cell>
        </row>
        <row r="10738">
          <cell r="D10738" t="str">
            <v>CONCEITO</v>
          </cell>
          <cell r="E10738">
            <v>44500</v>
          </cell>
          <cell r="J10738">
            <v>-69.900000000000006</v>
          </cell>
          <cell r="K10738">
            <v>0</v>
          </cell>
          <cell r="M10738">
            <v>-211.11</v>
          </cell>
        </row>
        <row r="10739">
          <cell r="D10739" t="str">
            <v>CONCEITO</v>
          </cell>
          <cell r="E10739">
            <v>44500</v>
          </cell>
          <cell r="J10739">
            <v>-60</v>
          </cell>
          <cell r="K10739">
            <v>0</v>
          </cell>
          <cell r="M10739">
            <v>-249.9</v>
          </cell>
        </row>
        <row r="10740">
          <cell r="D10740" t="str">
            <v>CONCEITO</v>
          </cell>
          <cell r="E10740">
            <v>44500</v>
          </cell>
          <cell r="J10740">
            <v>0</v>
          </cell>
          <cell r="K10740">
            <v>0</v>
          </cell>
          <cell r="M10740">
            <v>0</v>
          </cell>
        </row>
        <row r="10741">
          <cell r="D10741" t="str">
            <v>CONCEITO</v>
          </cell>
          <cell r="E10741">
            <v>44500</v>
          </cell>
          <cell r="J10741">
            <v>0</v>
          </cell>
          <cell r="K10741">
            <v>0</v>
          </cell>
          <cell r="M10741">
            <v>0</v>
          </cell>
        </row>
        <row r="10742">
          <cell r="D10742" t="str">
            <v>CONCEITO</v>
          </cell>
          <cell r="E10742">
            <v>44500</v>
          </cell>
          <cell r="J10742">
            <v>0</v>
          </cell>
          <cell r="K10742">
            <v>0</v>
          </cell>
          <cell r="M10742">
            <v>0</v>
          </cell>
        </row>
        <row r="10743">
          <cell r="D10743" t="str">
            <v>CONCEITO</v>
          </cell>
          <cell r="E10743">
            <v>44500</v>
          </cell>
          <cell r="J10743">
            <v>0</v>
          </cell>
          <cell r="K10743">
            <v>0</v>
          </cell>
          <cell r="M10743">
            <v>0</v>
          </cell>
        </row>
        <row r="10744">
          <cell r="D10744" t="str">
            <v>CONCEITO</v>
          </cell>
          <cell r="E10744">
            <v>44500</v>
          </cell>
          <cell r="J10744">
            <v>49.9</v>
          </cell>
          <cell r="K10744">
            <v>25.33</v>
          </cell>
          <cell r="M10744">
            <v>140.71</v>
          </cell>
        </row>
        <row r="10745">
          <cell r="D10745" t="str">
            <v>CONCEITO</v>
          </cell>
          <cell r="E10745">
            <v>44500</v>
          </cell>
          <cell r="J10745">
            <v>59.9</v>
          </cell>
          <cell r="K10745">
            <v>26.98</v>
          </cell>
          <cell r="M10745">
            <v>149.9</v>
          </cell>
        </row>
        <row r="10746">
          <cell r="D10746" t="str">
            <v>CONCEITO</v>
          </cell>
          <cell r="E10746">
            <v>44500</v>
          </cell>
          <cell r="J10746">
            <v>48.36</v>
          </cell>
          <cell r="K10746">
            <v>21.06</v>
          </cell>
          <cell r="M10746">
            <v>115.56</v>
          </cell>
        </row>
        <row r="10747">
          <cell r="D10747" t="str">
            <v>CONCEITO</v>
          </cell>
          <cell r="E10747">
            <v>44500</v>
          </cell>
          <cell r="J10747">
            <v>17.2</v>
          </cell>
          <cell r="K10747">
            <v>5.99</v>
          </cell>
          <cell r="M10747">
            <v>24.95</v>
          </cell>
        </row>
        <row r="10748">
          <cell r="D10748" t="str">
            <v>CONCEITO</v>
          </cell>
          <cell r="E10748">
            <v>44500</v>
          </cell>
          <cell r="J10748">
            <v>52.9</v>
          </cell>
          <cell r="K10748">
            <v>23.74</v>
          </cell>
          <cell r="M10748">
            <v>131.91</v>
          </cell>
        </row>
        <row r="10749">
          <cell r="D10749" t="str">
            <v>CONCEITO</v>
          </cell>
          <cell r="E10749">
            <v>44500</v>
          </cell>
          <cell r="J10749">
            <v>38.9</v>
          </cell>
          <cell r="K10749">
            <v>15.82</v>
          </cell>
          <cell r="M10749">
            <v>87.91</v>
          </cell>
        </row>
        <row r="10750">
          <cell r="D10750" t="str">
            <v>CONCEITO</v>
          </cell>
          <cell r="E10750">
            <v>44500</v>
          </cell>
          <cell r="J10750">
            <v>64.900000000000006</v>
          </cell>
          <cell r="K10750">
            <v>24.47</v>
          </cell>
          <cell r="M10750">
            <v>135.91999999999999</v>
          </cell>
        </row>
        <row r="10751">
          <cell r="D10751" t="str">
            <v>CONCEITO</v>
          </cell>
          <cell r="E10751">
            <v>44500</v>
          </cell>
          <cell r="J10751">
            <v>72.900000000000006</v>
          </cell>
          <cell r="K10751">
            <v>22.5</v>
          </cell>
          <cell r="M10751">
            <v>125</v>
          </cell>
        </row>
        <row r="10752">
          <cell r="D10752" t="str">
            <v>CONCEITO</v>
          </cell>
          <cell r="E10752">
            <v>44500</v>
          </cell>
          <cell r="J10752">
            <v>69.900000000000006</v>
          </cell>
          <cell r="K10752">
            <v>43.18</v>
          </cell>
          <cell r="M10752">
            <v>0</v>
          </cell>
        </row>
        <row r="10753">
          <cell r="D10753" t="str">
            <v>CONCEITO</v>
          </cell>
          <cell r="E10753">
            <v>44500</v>
          </cell>
          <cell r="J10753">
            <v>73.900000000000006</v>
          </cell>
          <cell r="K10753">
            <v>35.979999999999997</v>
          </cell>
          <cell r="M10753">
            <v>199.9</v>
          </cell>
        </row>
        <row r="10754">
          <cell r="D10754" t="str">
            <v>CONCEITO</v>
          </cell>
          <cell r="E10754">
            <v>44500</v>
          </cell>
          <cell r="J10754">
            <v>74.900000000000006</v>
          </cell>
          <cell r="K10754">
            <v>116.05</v>
          </cell>
          <cell r="M10754">
            <v>182.43</v>
          </cell>
        </row>
        <row r="10755">
          <cell r="D10755" t="str">
            <v>CONCEITO</v>
          </cell>
          <cell r="E10755">
            <v>44500</v>
          </cell>
          <cell r="J10755">
            <v>78.900000000000006</v>
          </cell>
          <cell r="K10755">
            <v>38.979999999999997</v>
          </cell>
          <cell r="M10755">
            <v>207.92</v>
          </cell>
        </row>
        <row r="10756">
          <cell r="D10756" t="str">
            <v>CONCEITO</v>
          </cell>
          <cell r="E10756">
            <v>44500</v>
          </cell>
          <cell r="J10756">
            <v>78.900000000000006</v>
          </cell>
          <cell r="K10756">
            <v>38.979999999999997</v>
          </cell>
          <cell r="M10756">
            <v>207.92</v>
          </cell>
        </row>
        <row r="10757">
          <cell r="D10757" t="str">
            <v>CONCEITO</v>
          </cell>
          <cell r="E10757">
            <v>44500</v>
          </cell>
          <cell r="J10757">
            <v>69.900000000000006</v>
          </cell>
          <cell r="K10757">
            <v>37.49</v>
          </cell>
          <cell r="M10757">
            <v>199.92</v>
          </cell>
        </row>
        <row r="10758">
          <cell r="D10758" t="str">
            <v>CONCEITO</v>
          </cell>
          <cell r="E10758">
            <v>44500</v>
          </cell>
          <cell r="J10758">
            <v>30.9</v>
          </cell>
          <cell r="K10758">
            <v>13.76</v>
          </cell>
          <cell r="M10758">
            <v>76.42</v>
          </cell>
        </row>
        <row r="10759">
          <cell r="D10759" t="str">
            <v>CONCEITO</v>
          </cell>
          <cell r="E10759">
            <v>44500</v>
          </cell>
          <cell r="J10759">
            <v>74.900000000000006</v>
          </cell>
          <cell r="K10759">
            <v>22.5</v>
          </cell>
          <cell r="M10759">
            <v>125</v>
          </cell>
        </row>
        <row r="10760">
          <cell r="D10760" t="str">
            <v>CONCEITO</v>
          </cell>
          <cell r="E10760">
            <v>44500</v>
          </cell>
          <cell r="J10760">
            <v>78.900000000000006</v>
          </cell>
          <cell r="K10760">
            <v>29.98</v>
          </cell>
          <cell r="M10760">
            <v>159.91999999999999</v>
          </cell>
        </row>
        <row r="10761">
          <cell r="D10761" t="str">
            <v>CONCEITO</v>
          </cell>
          <cell r="E10761">
            <v>44500</v>
          </cell>
          <cell r="J10761">
            <v>71.900000000000006</v>
          </cell>
          <cell r="K10761">
            <v>22.5</v>
          </cell>
          <cell r="M10761">
            <v>125</v>
          </cell>
        </row>
        <row r="10762">
          <cell r="D10762" t="str">
            <v>CONCEITO</v>
          </cell>
          <cell r="E10762">
            <v>44500</v>
          </cell>
          <cell r="J10762">
            <v>69.900000000000006</v>
          </cell>
          <cell r="K10762">
            <v>29.98</v>
          </cell>
          <cell r="M10762">
            <v>159.91999999999999</v>
          </cell>
        </row>
        <row r="10763">
          <cell r="D10763" t="str">
            <v>CONCEITO</v>
          </cell>
          <cell r="E10763">
            <v>44500</v>
          </cell>
          <cell r="J10763">
            <v>43.9</v>
          </cell>
          <cell r="K10763">
            <v>17.41</v>
          </cell>
          <cell r="M10763">
            <v>96.71</v>
          </cell>
        </row>
        <row r="10764">
          <cell r="D10764" t="str">
            <v>CONCEITO</v>
          </cell>
          <cell r="E10764">
            <v>44500</v>
          </cell>
          <cell r="J10764">
            <v>43.9</v>
          </cell>
          <cell r="K10764">
            <v>18.989999999999998</v>
          </cell>
          <cell r="M10764">
            <v>105.51</v>
          </cell>
        </row>
        <row r="10765">
          <cell r="D10765" t="str">
            <v>CONCEITO</v>
          </cell>
          <cell r="E10765">
            <v>44500</v>
          </cell>
          <cell r="J10765">
            <v>119.9</v>
          </cell>
          <cell r="K10765">
            <v>41.17</v>
          </cell>
          <cell r="M10765">
            <v>228.71</v>
          </cell>
        </row>
        <row r="10766">
          <cell r="D10766" t="str">
            <v>CONCEITO</v>
          </cell>
          <cell r="E10766">
            <v>44500</v>
          </cell>
          <cell r="J10766">
            <v>60</v>
          </cell>
          <cell r="K10766">
            <v>34.6</v>
          </cell>
          <cell r="M10766">
            <v>174.93</v>
          </cell>
        </row>
        <row r="10767">
          <cell r="D10767" t="str">
            <v>CONCEITO</v>
          </cell>
          <cell r="E10767">
            <v>44500</v>
          </cell>
          <cell r="J10767">
            <v>65</v>
          </cell>
          <cell r="K10767">
            <v>39.65</v>
          </cell>
          <cell r="M10767">
            <v>213.12</v>
          </cell>
        </row>
        <row r="10768">
          <cell r="D10768" t="str">
            <v>CONCEITO</v>
          </cell>
          <cell r="E10768">
            <v>44500</v>
          </cell>
          <cell r="J10768">
            <v>65</v>
          </cell>
          <cell r="K10768">
            <v>39.770000000000003</v>
          </cell>
          <cell r="M10768">
            <v>220.92</v>
          </cell>
        </row>
        <row r="10769">
          <cell r="D10769" t="str">
            <v>CONCEITO</v>
          </cell>
          <cell r="E10769">
            <v>44500</v>
          </cell>
          <cell r="J10769">
            <v>52.41</v>
          </cell>
          <cell r="K10769">
            <v>20.58</v>
          </cell>
          <cell r="M10769">
            <v>114.31</v>
          </cell>
        </row>
        <row r="10770">
          <cell r="D10770" t="str">
            <v>CONCEITO</v>
          </cell>
          <cell r="E10770">
            <v>44500</v>
          </cell>
          <cell r="J10770">
            <v>50</v>
          </cell>
          <cell r="K10770">
            <v>81.180000000000007</v>
          </cell>
          <cell r="M10770">
            <v>211.11</v>
          </cell>
        </row>
        <row r="10771">
          <cell r="D10771" t="str">
            <v>CONCEITO</v>
          </cell>
          <cell r="E10771">
            <v>44500</v>
          </cell>
          <cell r="J10771">
            <v>99.8</v>
          </cell>
          <cell r="K10771">
            <v>50.66</v>
          </cell>
          <cell r="M10771">
            <v>281.42</v>
          </cell>
        </row>
        <row r="10772">
          <cell r="D10772" t="str">
            <v>CONCEITO</v>
          </cell>
          <cell r="E10772">
            <v>44500</v>
          </cell>
          <cell r="J10772">
            <v>119.8</v>
          </cell>
          <cell r="K10772">
            <v>53.96</v>
          </cell>
          <cell r="M10772">
            <v>299.8</v>
          </cell>
        </row>
        <row r="10773">
          <cell r="D10773" t="str">
            <v>CONCEITO</v>
          </cell>
          <cell r="E10773">
            <v>44500</v>
          </cell>
          <cell r="J10773">
            <v>96.72</v>
          </cell>
          <cell r="K10773">
            <v>42.09</v>
          </cell>
          <cell r="M10773">
            <v>233.82</v>
          </cell>
        </row>
        <row r="10774">
          <cell r="D10774" t="str">
            <v>CONCEITO</v>
          </cell>
          <cell r="E10774">
            <v>44500</v>
          </cell>
          <cell r="J10774">
            <v>119.8</v>
          </cell>
          <cell r="K10774">
            <v>47.34</v>
          </cell>
          <cell r="M10774">
            <v>263</v>
          </cell>
        </row>
        <row r="10775">
          <cell r="D10775" t="str">
            <v>CONCEITO</v>
          </cell>
          <cell r="E10775">
            <v>44500</v>
          </cell>
          <cell r="J10775">
            <v>173.8</v>
          </cell>
          <cell r="K10775">
            <v>35.96</v>
          </cell>
          <cell r="M10775">
            <v>199.8</v>
          </cell>
        </row>
        <row r="10776">
          <cell r="D10776" t="str">
            <v>CONCEITO</v>
          </cell>
          <cell r="E10776">
            <v>44500</v>
          </cell>
          <cell r="J10776">
            <v>179.8</v>
          </cell>
          <cell r="K10776">
            <v>77.959999999999994</v>
          </cell>
          <cell r="M10776">
            <v>415.84</v>
          </cell>
        </row>
        <row r="10777">
          <cell r="D10777" t="str">
            <v>CONCEITO</v>
          </cell>
          <cell r="E10777">
            <v>44500</v>
          </cell>
          <cell r="J10777">
            <v>113.8</v>
          </cell>
          <cell r="K10777">
            <v>112.87</v>
          </cell>
          <cell r="M10777">
            <v>390.82</v>
          </cell>
        </row>
        <row r="10778">
          <cell r="D10778" t="str">
            <v>CONCEITO</v>
          </cell>
          <cell r="E10778">
            <v>44500</v>
          </cell>
          <cell r="J10778">
            <v>132</v>
          </cell>
          <cell r="K10778">
            <v>45</v>
          </cell>
          <cell r="M10778">
            <v>250</v>
          </cell>
        </row>
        <row r="10779">
          <cell r="D10779" t="str">
            <v>CONCEITO</v>
          </cell>
          <cell r="E10779">
            <v>44500</v>
          </cell>
          <cell r="J10779">
            <v>113.8</v>
          </cell>
          <cell r="K10779">
            <v>46.59</v>
          </cell>
          <cell r="M10779">
            <v>258.82</v>
          </cell>
        </row>
        <row r="10780">
          <cell r="D10780" t="str">
            <v>CONCEITO</v>
          </cell>
          <cell r="E10780">
            <v>44500</v>
          </cell>
          <cell r="J10780">
            <v>139.80000000000001</v>
          </cell>
          <cell r="K10780">
            <v>62.69</v>
          </cell>
          <cell r="M10780">
            <v>339.82</v>
          </cell>
        </row>
        <row r="10781">
          <cell r="D10781" t="str">
            <v>CONCEITO</v>
          </cell>
          <cell r="E10781">
            <v>44500</v>
          </cell>
          <cell r="J10781">
            <v>104.82</v>
          </cell>
          <cell r="K10781">
            <v>44.82</v>
          </cell>
          <cell r="M10781">
            <v>249.02</v>
          </cell>
        </row>
        <row r="10782">
          <cell r="D10782" t="str">
            <v>CONCEITO</v>
          </cell>
          <cell r="E10782">
            <v>44500</v>
          </cell>
          <cell r="J10782">
            <v>120</v>
          </cell>
          <cell r="K10782">
            <v>85.46</v>
          </cell>
          <cell r="M10782">
            <v>474.82</v>
          </cell>
        </row>
        <row r="10783">
          <cell r="D10783" t="str">
            <v>CONCEITO</v>
          </cell>
          <cell r="E10783">
            <v>44500</v>
          </cell>
          <cell r="J10783">
            <v>120</v>
          </cell>
          <cell r="K10783">
            <v>192.3</v>
          </cell>
          <cell r="M10783">
            <v>402.36</v>
          </cell>
        </row>
        <row r="10784">
          <cell r="D10784" t="str">
            <v>CONCEITO</v>
          </cell>
          <cell r="E10784">
            <v>44500</v>
          </cell>
          <cell r="J10784">
            <v>114.94</v>
          </cell>
          <cell r="K10784">
            <v>98.75</v>
          </cell>
          <cell r="M10784">
            <v>248.84</v>
          </cell>
        </row>
        <row r="10785">
          <cell r="D10785" t="str">
            <v>CONCEITO</v>
          </cell>
          <cell r="E10785">
            <v>44500</v>
          </cell>
          <cell r="J10785">
            <v>100</v>
          </cell>
          <cell r="K10785">
            <v>119.18</v>
          </cell>
          <cell r="M10785">
            <v>422.22</v>
          </cell>
        </row>
        <row r="10786">
          <cell r="D10786" t="str">
            <v>CONCEITO</v>
          </cell>
          <cell r="E10786">
            <v>44500</v>
          </cell>
          <cell r="J10786">
            <v>115.12</v>
          </cell>
          <cell r="K10786">
            <v>44.32</v>
          </cell>
          <cell r="M10786">
            <v>246.22</v>
          </cell>
        </row>
        <row r="10787">
          <cell r="D10787" t="str">
            <v>CONCEITO</v>
          </cell>
          <cell r="E10787">
            <v>44500</v>
          </cell>
          <cell r="J10787">
            <v>100</v>
          </cell>
          <cell r="K10787">
            <v>23.93</v>
          </cell>
          <cell r="M10787">
            <v>132.18</v>
          </cell>
        </row>
        <row r="10788">
          <cell r="D10788" t="str">
            <v>CONCEITO</v>
          </cell>
          <cell r="E10788">
            <v>44500</v>
          </cell>
          <cell r="J10788">
            <v>110</v>
          </cell>
          <cell r="K10788">
            <v>44.32</v>
          </cell>
          <cell r="M10788">
            <v>246.22</v>
          </cell>
        </row>
        <row r="10789">
          <cell r="D10789" t="str">
            <v>CONCEITO</v>
          </cell>
          <cell r="E10789">
            <v>44500</v>
          </cell>
          <cell r="J10789">
            <v>194.70000000000002</v>
          </cell>
          <cell r="K10789">
            <v>108.21990000000001</v>
          </cell>
          <cell r="M10789">
            <v>441.33000000000004</v>
          </cell>
        </row>
        <row r="10790">
          <cell r="D10790" t="str">
            <v>CONCEITO</v>
          </cell>
          <cell r="E10790">
            <v>44500</v>
          </cell>
          <cell r="J10790">
            <v>207</v>
          </cell>
          <cell r="K10790">
            <v>124.3599</v>
          </cell>
          <cell r="M10790">
            <v>451.02</v>
          </cell>
        </row>
        <row r="10791">
          <cell r="D10791" t="str">
            <v>CONCEITO</v>
          </cell>
          <cell r="E10791">
            <v>44500</v>
          </cell>
          <cell r="J10791">
            <v>198</v>
          </cell>
          <cell r="K10791">
            <v>67.5</v>
          </cell>
          <cell r="M10791">
            <v>375</v>
          </cell>
        </row>
        <row r="10792">
          <cell r="D10792" t="str">
            <v>CONCEITO</v>
          </cell>
          <cell r="E10792">
            <v>44500</v>
          </cell>
          <cell r="J10792">
            <v>176.7</v>
          </cell>
          <cell r="K10792">
            <v>89.649900000000002</v>
          </cell>
          <cell r="M10792">
            <v>374.94</v>
          </cell>
        </row>
        <row r="10793">
          <cell r="D10793" t="str">
            <v>CONCEITO</v>
          </cell>
          <cell r="E10793">
            <v>44500</v>
          </cell>
          <cell r="J10793">
            <v>180</v>
          </cell>
          <cell r="K10793">
            <v>117.2799</v>
          </cell>
          <cell r="M10793">
            <v>644.73</v>
          </cell>
        </row>
        <row r="10794">
          <cell r="D10794" t="str">
            <v>CONCEITO</v>
          </cell>
          <cell r="E10794">
            <v>44500</v>
          </cell>
          <cell r="J10794">
            <v>180</v>
          </cell>
          <cell r="K10794">
            <v>169.53989999999999</v>
          </cell>
          <cell r="M10794">
            <v>674.73</v>
          </cell>
        </row>
        <row r="10795">
          <cell r="D10795" t="str">
            <v>CONCEITO</v>
          </cell>
          <cell r="E10795">
            <v>44500</v>
          </cell>
          <cell r="J10795">
            <v>319.60000000000002</v>
          </cell>
          <cell r="K10795">
            <v>297.20999999999998</v>
          </cell>
          <cell r="M10795">
            <v>894.64</v>
          </cell>
        </row>
        <row r="10796">
          <cell r="D10796" t="str">
            <v>CONCEITO</v>
          </cell>
          <cell r="E10796">
            <v>44500</v>
          </cell>
          <cell r="J10796">
            <v>300</v>
          </cell>
          <cell r="K10796">
            <v>155.41</v>
          </cell>
          <cell r="M10796">
            <v>849.64</v>
          </cell>
        </row>
        <row r="10797">
          <cell r="D10797" t="str">
            <v>CONCEITO</v>
          </cell>
          <cell r="E10797">
            <v>44500</v>
          </cell>
          <cell r="J10797">
            <v>299.60000000000002</v>
          </cell>
          <cell r="K10797">
            <v>204.21</v>
          </cell>
          <cell r="M10797">
            <v>884.64</v>
          </cell>
        </row>
        <row r="10798">
          <cell r="D10798" t="str">
            <v>CONCEITO</v>
          </cell>
          <cell r="E10798">
            <v>44500</v>
          </cell>
          <cell r="J10798">
            <v>276</v>
          </cell>
          <cell r="K10798">
            <v>88.64</v>
          </cell>
          <cell r="M10798">
            <v>492.44</v>
          </cell>
        </row>
        <row r="10799">
          <cell r="D10799" t="str">
            <v>CONCEITO</v>
          </cell>
          <cell r="E10799">
            <v>44500</v>
          </cell>
          <cell r="J10799">
            <v>324.5</v>
          </cell>
          <cell r="K10799">
            <v>125.5</v>
          </cell>
          <cell r="M10799">
            <v>697.15000000000009</v>
          </cell>
        </row>
        <row r="10800">
          <cell r="D10800" t="str">
            <v>CONCEITO</v>
          </cell>
          <cell r="E10800">
            <v>44500</v>
          </cell>
          <cell r="J10800">
            <v>330</v>
          </cell>
          <cell r="K10800">
            <v>191.42</v>
          </cell>
          <cell r="M10800">
            <v>902.05</v>
          </cell>
        </row>
        <row r="10801">
          <cell r="D10801" t="str">
            <v>CONCEITO</v>
          </cell>
          <cell r="E10801">
            <v>44500</v>
          </cell>
          <cell r="J10801">
            <v>330</v>
          </cell>
          <cell r="K10801">
            <v>112.5</v>
          </cell>
          <cell r="M10801">
            <v>625</v>
          </cell>
        </row>
        <row r="10802">
          <cell r="D10802" t="str">
            <v>CONCEITO</v>
          </cell>
          <cell r="E10802">
            <v>44500</v>
          </cell>
          <cell r="J10802">
            <v>294.5</v>
          </cell>
          <cell r="K10802">
            <v>119.86000000000001</v>
          </cell>
          <cell r="M10802">
            <v>665.90000000000009</v>
          </cell>
        </row>
        <row r="10803">
          <cell r="D10803" t="str">
            <v>CONCEITO</v>
          </cell>
          <cell r="E10803">
            <v>44500</v>
          </cell>
          <cell r="J10803">
            <v>275</v>
          </cell>
          <cell r="K10803">
            <v>110.8</v>
          </cell>
          <cell r="M10803">
            <v>615.54999999999995</v>
          </cell>
        </row>
        <row r="10804">
          <cell r="D10804" t="str">
            <v>CONCEITO</v>
          </cell>
          <cell r="E10804">
            <v>44500</v>
          </cell>
          <cell r="J10804">
            <v>473.40000000000003</v>
          </cell>
          <cell r="K10804">
            <v>237.43020000000001</v>
          </cell>
          <cell r="M10804">
            <v>1273.5</v>
          </cell>
        </row>
        <row r="10805">
          <cell r="D10805" t="str">
            <v>CONCEITO</v>
          </cell>
          <cell r="E10805">
            <v>44500</v>
          </cell>
          <cell r="J10805">
            <v>414</v>
          </cell>
          <cell r="K10805">
            <v>277.62</v>
          </cell>
          <cell r="M10805">
            <v>1045.98</v>
          </cell>
        </row>
        <row r="10806">
          <cell r="D10806" t="str">
            <v>CONCEITO</v>
          </cell>
          <cell r="E10806">
            <v>44500</v>
          </cell>
          <cell r="J10806">
            <v>419.40000000000003</v>
          </cell>
          <cell r="K10806">
            <v>224.94</v>
          </cell>
          <cell r="M10806">
            <v>1199.52</v>
          </cell>
        </row>
        <row r="10807">
          <cell r="D10807" t="str">
            <v>CONCEITO</v>
          </cell>
          <cell r="E10807">
            <v>44500</v>
          </cell>
          <cell r="J10807">
            <v>299.70000000000005</v>
          </cell>
          <cell r="K10807">
            <v>172.3398</v>
          </cell>
          <cell r="M10807">
            <v>817.56</v>
          </cell>
        </row>
        <row r="10808">
          <cell r="D10808" t="str">
            <v>CONCEITO</v>
          </cell>
          <cell r="E10808">
            <v>44500</v>
          </cell>
          <cell r="J10808">
            <v>524.30000000000007</v>
          </cell>
          <cell r="K10808">
            <v>283.84019999999998</v>
          </cell>
          <cell r="M10808">
            <v>1326.99</v>
          </cell>
        </row>
        <row r="10809">
          <cell r="D10809" t="str">
            <v>CONCEITO</v>
          </cell>
          <cell r="E10809">
            <v>44500</v>
          </cell>
          <cell r="J10809">
            <v>552.30000000000007</v>
          </cell>
          <cell r="K10809">
            <v>276.40969999999999</v>
          </cell>
          <cell r="M10809">
            <v>1481.4099999999999</v>
          </cell>
        </row>
        <row r="10810">
          <cell r="D10810" t="str">
            <v>CONCEITO</v>
          </cell>
          <cell r="E10810">
            <v>44500</v>
          </cell>
          <cell r="J10810">
            <v>402.92</v>
          </cell>
          <cell r="K10810">
            <v>167.55970000000002</v>
          </cell>
          <cell r="M10810">
            <v>930.8599999999999</v>
          </cell>
        </row>
        <row r="10811">
          <cell r="D10811" t="str">
            <v>CONCEITO</v>
          </cell>
          <cell r="E10811">
            <v>44500</v>
          </cell>
          <cell r="J10811">
            <v>480</v>
          </cell>
          <cell r="K10811">
            <v>297.19</v>
          </cell>
          <cell r="M10811">
            <v>1179.5</v>
          </cell>
        </row>
        <row r="10812">
          <cell r="D10812" t="str">
            <v>CONCEITO</v>
          </cell>
          <cell r="E10812">
            <v>44500</v>
          </cell>
          <cell r="J10812">
            <v>856.90000000000009</v>
          </cell>
          <cell r="K10812">
            <v>470.73950000000002</v>
          </cell>
          <cell r="M10812">
            <v>2593.8000000000002</v>
          </cell>
        </row>
        <row r="10813">
          <cell r="D10813" t="str">
            <v>CONCEITO</v>
          </cell>
          <cell r="E10813">
            <v>44500</v>
          </cell>
          <cell r="J10813">
            <v>823.90000000000009</v>
          </cell>
          <cell r="K10813">
            <v>442.97</v>
          </cell>
          <cell r="M10813">
            <v>2187.9</v>
          </cell>
        </row>
        <row r="10814">
          <cell r="D10814" t="str">
            <v>CONCEITO</v>
          </cell>
          <cell r="E10814">
            <v>44500</v>
          </cell>
          <cell r="J10814">
            <v>658.9</v>
          </cell>
          <cell r="K10814">
            <v>382.31049999999999</v>
          </cell>
          <cell r="M10814">
            <v>2075.92</v>
          </cell>
        </row>
        <row r="10815">
          <cell r="D10815" t="str">
            <v>CONCEITO</v>
          </cell>
          <cell r="E10815">
            <v>44500</v>
          </cell>
          <cell r="J10815">
            <v>713.90000000000009</v>
          </cell>
          <cell r="K10815">
            <v>315.7704</v>
          </cell>
          <cell r="M10815">
            <v>1474.5500000000002</v>
          </cell>
        </row>
        <row r="10816">
          <cell r="D10816" t="str">
            <v>CONCEITO</v>
          </cell>
          <cell r="E10816">
            <v>44500</v>
          </cell>
          <cell r="J10816">
            <v>665.17</v>
          </cell>
          <cell r="K10816">
            <v>283.67020000000002</v>
          </cell>
          <cell r="M10816">
            <v>1572.4499999999998</v>
          </cell>
        </row>
        <row r="10817">
          <cell r="D10817" t="str">
            <v>CONCEITO</v>
          </cell>
          <cell r="E10817">
            <v>44500</v>
          </cell>
          <cell r="J10817">
            <v>846</v>
          </cell>
          <cell r="K10817">
            <v>520.31040000000007</v>
          </cell>
          <cell r="M10817">
            <v>2606.52</v>
          </cell>
        </row>
        <row r="10818">
          <cell r="D10818" t="str">
            <v>CONCEITO</v>
          </cell>
          <cell r="E10818">
            <v>44500</v>
          </cell>
          <cell r="J10818">
            <v>898.80000000000007</v>
          </cell>
          <cell r="K10818">
            <v>267.57</v>
          </cell>
          <cell r="M10818">
            <v>1463.76</v>
          </cell>
        </row>
        <row r="10819">
          <cell r="D10819" t="str">
            <v>CONCEITO</v>
          </cell>
          <cell r="E10819">
            <v>44500</v>
          </cell>
          <cell r="J10819">
            <v>576</v>
          </cell>
          <cell r="K10819">
            <v>326.34960000000001</v>
          </cell>
          <cell r="M10819">
            <v>1533.24</v>
          </cell>
        </row>
        <row r="10820">
          <cell r="D10820" t="str">
            <v>CONCEITO</v>
          </cell>
          <cell r="E10820">
            <v>44500</v>
          </cell>
          <cell r="J10820">
            <v>973.50000000000011</v>
          </cell>
          <cell r="K10820">
            <v>673.30950000000007</v>
          </cell>
          <cell r="M10820">
            <v>3025.2000000000003</v>
          </cell>
        </row>
        <row r="10821">
          <cell r="D10821" t="str">
            <v>CONCEITO</v>
          </cell>
          <cell r="E10821">
            <v>44500</v>
          </cell>
          <cell r="J10821">
            <v>898.5</v>
          </cell>
          <cell r="K10821">
            <v>501.49049999999994</v>
          </cell>
          <cell r="M10821">
            <v>2401.65</v>
          </cell>
        </row>
        <row r="10822">
          <cell r="D10822" t="str">
            <v>CONCEITO</v>
          </cell>
          <cell r="E10822">
            <v>44500</v>
          </cell>
          <cell r="J10822">
            <v>1656.9</v>
          </cell>
          <cell r="K10822">
            <v>822.13950000000011</v>
          </cell>
          <cell r="M10822">
            <v>4392.3599999999997</v>
          </cell>
        </row>
        <row r="10823">
          <cell r="D10823" t="str">
            <v>CONCEITO</v>
          </cell>
          <cell r="E10823">
            <v>44500</v>
          </cell>
          <cell r="J10823">
            <v>1492.7</v>
          </cell>
          <cell r="K10823">
            <v>888.42100000000005</v>
          </cell>
          <cell r="M10823">
            <v>4890.49</v>
          </cell>
        </row>
        <row r="10824">
          <cell r="D10824" t="str">
            <v>CONCEITO</v>
          </cell>
          <cell r="E10824">
            <v>44500</v>
          </cell>
          <cell r="J10824">
            <v>1198.8000000000002</v>
          </cell>
          <cell r="K10824">
            <v>565.0992</v>
          </cell>
          <cell r="M10824">
            <v>3016.32</v>
          </cell>
        </row>
        <row r="10825">
          <cell r="D10825" t="str">
            <v>CONCEITO</v>
          </cell>
          <cell r="E10825">
            <v>44500</v>
          </cell>
          <cell r="J10825">
            <v>1257.8399999999999</v>
          </cell>
          <cell r="K10825">
            <v>543.6096</v>
          </cell>
          <cell r="M10825">
            <v>3007.2</v>
          </cell>
        </row>
        <row r="10826">
          <cell r="D10826" t="str">
            <v>CONCEITO</v>
          </cell>
          <cell r="E10826">
            <v>44500</v>
          </cell>
          <cell r="J10826">
            <v>1762.5</v>
          </cell>
          <cell r="K10826">
            <v>638.6</v>
          </cell>
          <cell r="M10826">
            <v>3301.75</v>
          </cell>
        </row>
        <row r="10827">
          <cell r="D10827" t="str">
            <v>CONCEITO</v>
          </cell>
          <cell r="E10827">
            <v>44500</v>
          </cell>
          <cell r="J10827">
            <v>2346</v>
          </cell>
          <cell r="K10827">
            <v>1351.8196</v>
          </cell>
          <cell r="M10827">
            <v>6911.52</v>
          </cell>
        </row>
        <row r="10828">
          <cell r="D10828" t="str">
            <v>CONCEITO</v>
          </cell>
          <cell r="E10828">
            <v>44500</v>
          </cell>
          <cell r="J10828">
            <v>1870</v>
          </cell>
          <cell r="K10828">
            <v>1113.0988</v>
          </cell>
          <cell r="M10828">
            <v>5826.2400000000007</v>
          </cell>
        </row>
        <row r="10829">
          <cell r="D10829" t="str">
            <v>CONCEITO</v>
          </cell>
          <cell r="E10829">
            <v>44500</v>
          </cell>
          <cell r="J10829">
            <v>2516.4</v>
          </cell>
          <cell r="K10829">
            <v>1649.34</v>
          </cell>
          <cell r="M10829">
            <v>7651.44</v>
          </cell>
        </row>
        <row r="10830">
          <cell r="D10830" t="str">
            <v>CONCEITO</v>
          </cell>
          <cell r="E10830">
            <v>44500</v>
          </cell>
          <cell r="J10830">
            <v>1968</v>
          </cell>
          <cell r="K10830">
            <v>984.86919999999998</v>
          </cell>
          <cell r="M10830">
            <v>5205.7699999999995</v>
          </cell>
        </row>
        <row r="10831">
          <cell r="D10831" t="str">
            <v>CONCEITO</v>
          </cell>
          <cell r="E10831">
            <v>44500</v>
          </cell>
          <cell r="J10831">
            <v>2790.7000000000003</v>
          </cell>
          <cell r="K10831">
            <v>1774.1112000000001</v>
          </cell>
          <cell r="M10831">
            <v>8708.36</v>
          </cell>
        </row>
        <row r="10832">
          <cell r="D10832" t="str">
            <v>CONCEITO</v>
          </cell>
          <cell r="E10832">
            <v>44500</v>
          </cell>
          <cell r="J10832">
            <v>3960</v>
          </cell>
          <cell r="K10832">
            <v>1980.1080000000002</v>
          </cell>
          <cell r="M10832">
            <v>9772.2000000000007</v>
          </cell>
        </row>
        <row r="10833">
          <cell r="D10833" t="str">
            <v>CONCEITO</v>
          </cell>
          <cell r="E10833">
            <v>44500</v>
          </cell>
          <cell r="J10833">
            <v>4582.5</v>
          </cell>
          <cell r="K10833">
            <v>3177.5185000000001</v>
          </cell>
          <cell r="M10833">
            <v>14138.800000000001</v>
          </cell>
        </row>
        <row r="10834">
          <cell r="D10834" t="str">
            <v>CONCEITO</v>
          </cell>
          <cell r="E10834">
            <v>44500</v>
          </cell>
          <cell r="J10834">
            <v>3250</v>
          </cell>
          <cell r="K10834">
            <v>2318.6215000000002</v>
          </cell>
          <cell r="M10834">
            <v>10344.75</v>
          </cell>
        </row>
        <row r="10835">
          <cell r="D10835" t="str">
            <v>CONCEITO</v>
          </cell>
          <cell r="E10835">
            <v>44500</v>
          </cell>
          <cell r="J10835">
            <v>3850</v>
          </cell>
          <cell r="K10835">
            <v>2961.9589999999998</v>
          </cell>
          <cell r="M10835">
            <v>12310.76</v>
          </cell>
        </row>
        <row r="10836">
          <cell r="D10836" t="str">
            <v>CONCEITO</v>
          </cell>
          <cell r="E10836">
            <v>44500</v>
          </cell>
          <cell r="J10836">
            <v>4565</v>
          </cell>
          <cell r="K10836">
            <v>2569.9704999999999</v>
          </cell>
          <cell r="M10836">
            <v>13812.029999999999</v>
          </cell>
        </row>
        <row r="10837">
          <cell r="D10837" t="str">
            <v>CONCEITO</v>
          </cell>
          <cell r="E10837">
            <v>44500</v>
          </cell>
          <cell r="J10837">
            <v>10866.400000000001</v>
          </cell>
          <cell r="K10837">
            <v>5734.9839999999995</v>
          </cell>
          <cell r="M10837">
            <v>30070.960000000003</v>
          </cell>
        </row>
        <row r="10838">
          <cell r="D10838" t="str">
            <v>CONCEITO</v>
          </cell>
          <cell r="E10838">
            <v>44500</v>
          </cell>
          <cell r="J10838">
            <v>-48</v>
          </cell>
          <cell r="K10838">
            <v>0</v>
          </cell>
          <cell r="M10838">
            <v>-89.9</v>
          </cell>
        </row>
        <row r="10839">
          <cell r="D10839" t="str">
            <v>CONCEITO</v>
          </cell>
          <cell r="E10839">
            <v>44500</v>
          </cell>
          <cell r="J10839">
            <v>-42.66</v>
          </cell>
          <cell r="K10839">
            <v>16.18</v>
          </cell>
          <cell r="M10839">
            <v>-97.9</v>
          </cell>
        </row>
        <row r="10840">
          <cell r="D10840" t="str">
            <v>CONCEITO</v>
          </cell>
          <cell r="E10840">
            <v>44500</v>
          </cell>
          <cell r="J10840">
            <v>38.9</v>
          </cell>
          <cell r="K10840">
            <v>30.58</v>
          </cell>
          <cell r="M10840">
            <v>84.92</v>
          </cell>
        </row>
        <row r="10841">
          <cell r="D10841" t="str">
            <v>CONCEITO</v>
          </cell>
          <cell r="E10841">
            <v>44500</v>
          </cell>
          <cell r="J10841">
            <v>22</v>
          </cell>
          <cell r="K10841">
            <v>8.98</v>
          </cell>
          <cell r="M10841">
            <v>49.9</v>
          </cell>
        </row>
        <row r="10842">
          <cell r="D10842" t="str">
            <v>CONCEITO</v>
          </cell>
          <cell r="E10842">
            <v>44500</v>
          </cell>
          <cell r="J10842">
            <v>75.8</v>
          </cell>
          <cell r="K10842">
            <v>31.11</v>
          </cell>
          <cell r="M10842">
            <v>172.84</v>
          </cell>
        </row>
        <row r="10843">
          <cell r="D10843" t="str">
            <v>CONCEITO</v>
          </cell>
          <cell r="E10843">
            <v>44500</v>
          </cell>
          <cell r="J10843">
            <v>127.97999999999999</v>
          </cell>
          <cell r="K10843">
            <v>49.0899</v>
          </cell>
          <cell r="M10843">
            <v>272.73</v>
          </cell>
        </row>
        <row r="10844">
          <cell r="D10844" t="str">
            <v>CONCEITO</v>
          </cell>
          <cell r="E10844">
            <v>44500</v>
          </cell>
          <cell r="J10844">
            <v>307.26</v>
          </cell>
          <cell r="K10844">
            <v>130.15020000000001</v>
          </cell>
          <cell r="M10844">
            <v>590.64</v>
          </cell>
        </row>
        <row r="10845">
          <cell r="D10845" t="str">
            <v>CONCEITO</v>
          </cell>
          <cell r="E10845">
            <v>44500</v>
          </cell>
          <cell r="J10845">
            <v>401.04</v>
          </cell>
          <cell r="K10845">
            <v>175.6602</v>
          </cell>
          <cell r="M10845">
            <v>975.87000000000012</v>
          </cell>
        </row>
        <row r="10846">
          <cell r="D10846" t="str">
            <v>CONCEITO</v>
          </cell>
          <cell r="E10846">
            <v>44500</v>
          </cell>
          <cell r="J10846">
            <v>623.84</v>
          </cell>
          <cell r="K10846">
            <v>298.32039999999995</v>
          </cell>
          <cell r="M10846">
            <v>1281</v>
          </cell>
        </row>
        <row r="10847">
          <cell r="D10847" t="str">
            <v>CONCEITO</v>
          </cell>
          <cell r="E10847">
            <v>44500</v>
          </cell>
          <cell r="J10847">
            <v>-54</v>
          </cell>
          <cell r="K10847">
            <v>0</v>
          </cell>
          <cell r="M10847">
            <v>-139.9</v>
          </cell>
        </row>
        <row r="10848">
          <cell r="D10848" t="str">
            <v>CONCEITO</v>
          </cell>
          <cell r="E10848">
            <v>44500</v>
          </cell>
          <cell r="J10848">
            <v>64.900000000000006</v>
          </cell>
          <cell r="K10848">
            <v>20.76</v>
          </cell>
          <cell r="M10848">
            <v>104.93</v>
          </cell>
        </row>
        <row r="10849">
          <cell r="D10849" t="str">
            <v>CONCEITO</v>
          </cell>
          <cell r="E10849">
            <v>44500</v>
          </cell>
          <cell r="J10849">
            <v>64.900000000000006</v>
          </cell>
          <cell r="K10849">
            <v>23.74</v>
          </cell>
          <cell r="M10849">
            <v>131.91</v>
          </cell>
        </row>
        <row r="10850">
          <cell r="D10850" t="str">
            <v>CONCEITO</v>
          </cell>
          <cell r="E10850">
            <v>44500</v>
          </cell>
          <cell r="J10850">
            <v>67.900000000000006</v>
          </cell>
          <cell r="K10850">
            <v>25.33</v>
          </cell>
          <cell r="M10850">
            <v>140.71</v>
          </cell>
        </row>
        <row r="10851">
          <cell r="D10851" t="str">
            <v>CONCEITO</v>
          </cell>
          <cell r="E10851">
            <v>44500</v>
          </cell>
          <cell r="J10851">
            <v>67.900000000000006</v>
          </cell>
          <cell r="K10851">
            <v>28.78</v>
          </cell>
          <cell r="M10851">
            <v>159.9</v>
          </cell>
        </row>
        <row r="10852">
          <cell r="D10852" t="str">
            <v>CONCEITO</v>
          </cell>
          <cell r="E10852">
            <v>44500</v>
          </cell>
          <cell r="J10852">
            <v>59.9</v>
          </cell>
          <cell r="K10852">
            <v>25.18</v>
          </cell>
          <cell r="M10852">
            <v>139.9</v>
          </cell>
        </row>
        <row r="10853">
          <cell r="D10853" t="str">
            <v>CONCEITO</v>
          </cell>
          <cell r="E10853">
            <v>44500</v>
          </cell>
          <cell r="J10853">
            <v>43</v>
          </cell>
          <cell r="K10853">
            <v>17.8</v>
          </cell>
          <cell r="M10853">
            <v>98.91</v>
          </cell>
        </row>
        <row r="10854">
          <cell r="D10854" t="str">
            <v>CONCEITO</v>
          </cell>
          <cell r="E10854">
            <v>44500</v>
          </cell>
          <cell r="J10854">
            <v>108</v>
          </cell>
          <cell r="K10854">
            <v>47.84</v>
          </cell>
          <cell r="M10854">
            <v>265.82</v>
          </cell>
        </row>
        <row r="10855">
          <cell r="D10855" t="str">
            <v>CONCEITO</v>
          </cell>
          <cell r="E10855">
            <v>44500</v>
          </cell>
          <cell r="J10855">
            <v>165</v>
          </cell>
          <cell r="K10855">
            <v>68.750100000000003</v>
          </cell>
          <cell r="M10855">
            <v>381.93</v>
          </cell>
        </row>
        <row r="10856">
          <cell r="D10856" t="str">
            <v>CONCEITO</v>
          </cell>
          <cell r="E10856">
            <v>44500</v>
          </cell>
          <cell r="J10856">
            <v>165</v>
          </cell>
          <cell r="K10856">
            <v>69.500100000000003</v>
          </cell>
          <cell r="M10856">
            <v>386.13</v>
          </cell>
        </row>
        <row r="10857">
          <cell r="D10857" t="str">
            <v>CONCEITO</v>
          </cell>
          <cell r="E10857">
            <v>44500</v>
          </cell>
          <cell r="J10857">
            <v>275</v>
          </cell>
          <cell r="K10857">
            <v>116.59</v>
          </cell>
          <cell r="M10857">
            <v>647.75</v>
          </cell>
        </row>
        <row r="10858">
          <cell r="D10858" t="str">
            <v>CONCEITO</v>
          </cell>
          <cell r="E10858">
            <v>44500</v>
          </cell>
          <cell r="J10858">
            <v>342</v>
          </cell>
          <cell r="K10858">
            <v>141.27000000000001</v>
          </cell>
          <cell r="M10858">
            <v>784.86</v>
          </cell>
        </row>
        <row r="10859">
          <cell r="D10859" t="str">
            <v>CONCEITO</v>
          </cell>
          <cell r="E10859">
            <v>44500</v>
          </cell>
          <cell r="J10859">
            <v>347.15999999999997</v>
          </cell>
          <cell r="K10859">
            <v>147.32999999999998</v>
          </cell>
          <cell r="M10859">
            <v>818.46</v>
          </cell>
        </row>
        <row r="10860">
          <cell r="D10860" t="str">
            <v>CONCEITO</v>
          </cell>
          <cell r="E10860">
            <v>44500</v>
          </cell>
          <cell r="J10860">
            <v>267.36</v>
          </cell>
          <cell r="K10860">
            <v>134.9802</v>
          </cell>
          <cell r="M10860">
            <v>749.88</v>
          </cell>
        </row>
        <row r="10861">
          <cell r="D10861" t="str">
            <v>CONCEITO</v>
          </cell>
          <cell r="E10861">
            <v>44500</v>
          </cell>
          <cell r="J10861">
            <v>330</v>
          </cell>
          <cell r="K10861">
            <v>136.4802</v>
          </cell>
          <cell r="M10861">
            <v>758.28</v>
          </cell>
        </row>
        <row r="10862">
          <cell r="D10862" t="str">
            <v>CONCEITO</v>
          </cell>
          <cell r="E10862">
            <v>44500</v>
          </cell>
          <cell r="J10862">
            <v>81.52</v>
          </cell>
          <cell r="K10862">
            <v>31.64</v>
          </cell>
          <cell r="M10862">
            <v>173.54</v>
          </cell>
        </row>
        <row r="10863">
          <cell r="D10863" t="str">
            <v>CONCEITO</v>
          </cell>
          <cell r="E10863">
            <v>44500</v>
          </cell>
          <cell r="J10863">
            <v>0</v>
          </cell>
          <cell r="K10863">
            <v>0</v>
          </cell>
          <cell r="M10863">
            <v>0</v>
          </cell>
        </row>
        <row r="10864">
          <cell r="D10864" t="str">
            <v>CONCEITO</v>
          </cell>
          <cell r="E10864">
            <v>44500</v>
          </cell>
          <cell r="J10864">
            <v>336</v>
          </cell>
          <cell r="K10864">
            <v>140.88989999999998</v>
          </cell>
          <cell r="M10864">
            <v>782.73</v>
          </cell>
        </row>
        <row r="10865">
          <cell r="D10865" t="str">
            <v>CONCEITO</v>
          </cell>
          <cell r="E10865">
            <v>44500</v>
          </cell>
          <cell r="J10865">
            <v>155.88</v>
          </cell>
          <cell r="K10865">
            <v>57.740099999999998</v>
          </cell>
          <cell r="M10865">
            <v>311.76</v>
          </cell>
        </row>
        <row r="10866">
          <cell r="D10866" t="str">
            <v>CONCEITO</v>
          </cell>
          <cell r="E10866">
            <v>44500</v>
          </cell>
          <cell r="J10866">
            <v>49.9</v>
          </cell>
          <cell r="K10866">
            <v>17.41</v>
          </cell>
          <cell r="M10866">
            <v>96.71</v>
          </cell>
        </row>
        <row r="10867">
          <cell r="D10867" t="str">
            <v>CONCEITO</v>
          </cell>
          <cell r="E10867">
            <v>44500</v>
          </cell>
          <cell r="J10867">
            <v>52.9</v>
          </cell>
          <cell r="K10867">
            <v>36.6</v>
          </cell>
          <cell r="M10867">
            <v>109.9</v>
          </cell>
        </row>
        <row r="10868">
          <cell r="D10868" t="str">
            <v>CONCEITO</v>
          </cell>
          <cell r="E10868">
            <v>44500</v>
          </cell>
          <cell r="J10868">
            <v>54.9</v>
          </cell>
          <cell r="K10868">
            <v>19.78</v>
          </cell>
          <cell r="M10868">
            <v>109.9</v>
          </cell>
        </row>
        <row r="10869">
          <cell r="D10869" t="str">
            <v>CONCEITO</v>
          </cell>
          <cell r="E10869">
            <v>44500</v>
          </cell>
          <cell r="J10869">
            <v>69.900000000000006</v>
          </cell>
          <cell r="K10869">
            <v>23.93</v>
          </cell>
          <cell r="M10869">
            <v>132.18</v>
          </cell>
        </row>
        <row r="10870">
          <cell r="D10870" t="str">
            <v>CONCEITO</v>
          </cell>
          <cell r="E10870">
            <v>44500</v>
          </cell>
          <cell r="J10870">
            <v>63.9</v>
          </cell>
          <cell r="K10870">
            <v>23.74</v>
          </cell>
          <cell r="M10870">
            <v>131.91</v>
          </cell>
        </row>
        <row r="10871">
          <cell r="D10871" t="str">
            <v>CONCEITO</v>
          </cell>
          <cell r="E10871">
            <v>44500</v>
          </cell>
          <cell r="J10871">
            <v>85.8</v>
          </cell>
          <cell r="K10871">
            <v>31.64</v>
          </cell>
          <cell r="M10871">
            <v>175.82</v>
          </cell>
        </row>
        <row r="10872">
          <cell r="D10872" t="str">
            <v>CONCEITO</v>
          </cell>
          <cell r="E10872">
            <v>44500</v>
          </cell>
          <cell r="J10872">
            <v>85.8</v>
          </cell>
          <cell r="K10872">
            <v>33.799999999999997</v>
          </cell>
          <cell r="M10872">
            <v>187.82</v>
          </cell>
        </row>
        <row r="10873">
          <cell r="D10873" t="str">
            <v>CONCEITO</v>
          </cell>
          <cell r="E10873">
            <v>44500</v>
          </cell>
          <cell r="J10873">
            <v>18.989999999999998</v>
          </cell>
          <cell r="K10873">
            <v>8.98</v>
          </cell>
          <cell r="M10873">
            <v>49.9</v>
          </cell>
        </row>
        <row r="10874">
          <cell r="D10874" t="str">
            <v>CONCEITO</v>
          </cell>
          <cell r="E10874">
            <v>44500</v>
          </cell>
          <cell r="J10874">
            <v>18.989999999999998</v>
          </cell>
          <cell r="K10874">
            <v>8.98</v>
          </cell>
          <cell r="M10874">
            <v>49.9</v>
          </cell>
        </row>
        <row r="10875">
          <cell r="D10875" t="str">
            <v>CONCEITO</v>
          </cell>
          <cell r="E10875">
            <v>44500</v>
          </cell>
          <cell r="J10875">
            <v>21.12</v>
          </cell>
          <cell r="K10875">
            <v>11.07</v>
          </cell>
          <cell r="M10875">
            <v>61.51</v>
          </cell>
        </row>
        <row r="10876">
          <cell r="D10876" t="str">
            <v>CONCEITO</v>
          </cell>
          <cell r="E10876">
            <v>44500</v>
          </cell>
          <cell r="J10876">
            <v>12.74</v>
          </cell>
          <cell r="K10876">
            <v>7.18</v>
          </cell>
          <cell r="M10876">
            <v>0.14000000000000001</v>
          </cell>
        </row>
        <row r="10877">
          <cell r="D10877" t="str">
            <v>CONCEITO</v>
          </cell>
          <cell r="E10877">
            <v>44500</v>
          </cell>
          <cell r="J10877">
            <v>12.74</v>
          </cell>
          <cell r="K10877">
            <v>7.18</v>
          </cell>
          <cell r="M10877">
            <v>0.14000000000000001</v>
          </cell>
        </row>
        <row r="10878">
          <cell r="D10878" t="str">
            <v>CONCEITO</v>
          </cell>
          <cell r="E10878">
            <v>44500</v>
          </cell>
          <cell r="J10878">
            <v>104.62</v>
          </cell>
          <cell r="K10878">
            <v>31.14</v>
          </cell>
          <cell r="M10878">
            <v>173</v>
          </cell>
        </row>
        <row r="10879">
          <cell r="D10879" t="str">
            <v>CONCEITO</v>
          </cell>
          <cell r="E10879">
            <v>44500</v>
          </cell>
          <cell r="J10879">
            <v>50</v>
          </cell>
          <cell r="K10879">
            <v>18.350000000000001</v>
          </cell>
          <cell r="M10879">
            <v>101.92</v>
          </cell>
        </row>
        <row r="10880">
          <cell r="D10880" t="str">
            <v>CONCEITO</v>
          </cell>
          <cell r="E10880">
            <v>44500</v>
          </cell>
          <cell r="J10880">
            <v>184.53</v>
          </cell>
          <cell r="K10880">
            <v>66.48</v>
          </cell>
          <cell r="M10880">
            <v>369.33</v>
          </cell>
        </row>
        <row r="10881">
          <cell r="D10881" t="str">
            <v>CONCEITO</v>
          </cell>
          <cell r="E10881">
            <v>44500</v>
          </cell>
          <cell r="J10881">
            <v>64.02</v>
          </cell>
          <cell r="K10881">
            <v>52.14</v>
          </cell>
          <cell r="M10881">
            <v>289.70999999999998</v>
          </cell>
        </row>
        <row r="10882">
          <cell r="D10882" t="str">
            <v>CONCEITO</v>
          </cell>
          <cell r="E10882">
            <v>44500</v>
          </cell>
          <cell r="J10882">
            <v>23.38</v>
          </cell>
          <cell r="K10882">
            <v>9.49</v>
          </cell>
          <cell r="M10882">
            <v>52.71</v>
          </cell>
        </row>
        <row r="10883">
          <cell r="D10883" t="str">
            <v>CONCEITO</v>
          </cell>
          <cell r="E10883">
            <v>44500</v>
          </cell>
          <cell r="J10883">
            <v>5.72</v>
          </cell>
          <cell r="K10883">
            <v>10.78</v>
          </cell>
          <cell r="M10883">
            <v>59.9</v>
          </cell>
        </row>
        <row r="10884">
          <cell r="D10884" t="str">
            <v>CONCEITO</v>
          </cell>
          <cell r="E10884">
            <v>44500</v>
          </cell>
          <cell r="J10884">
            <v>19.07</v>
          </cell>
          <cell r="K10884">
            <v>6.32</v>
          </cell>
          <cell r="M10884">
            <v>35.11</v>
          </cell>
        </row>
        <row r="10885">
          <cell r="D10885" t="str">
            <v>CONCEITO</v>
          </cell>
          <cell r="E10885">
            <v>44500</v>
          </cell>
          <cell r="J10885">
            <v>52</v>
          </cell>
          <cell r="K10885">
            <v>18.98</v>
          </cell>
          <cell r="M10885">
            <v>105.42</v>
          </cell>
        </row>
        <row r="10886">
          <cell r="D10886" t="str">
            <v>CONCEITO</v>
          </cell>
          <cell r="E10886">
            <v>44500</v>
          </cell>
          <cell r="J10886">
            <v>32</v>
          </cell>
          <cell r="K10886">
            <v>13.5</v>
          </cell>
          <cell r="M10886">
            <v>75.02</v>
          </cell>
        </row>
        <row r="10887">
          <cell r="D10887" t="str">
            <v>CONCEITO</v>
          </cell>
          <cell r="E10887">
            <v>44500</v>
          </cell>
          <cell r="J10887">
            <v>75</v>
          </cell>
          <cell r="K10887">
            <v>30.740100000000002</v>
          </cell>
          <cell r="M10887">
            <v>169.26</v>
          </cell>
        </row>
        <row r="10888">
          <cell r="D10888" t="str">
            <v>CONCEITO</v>
          </cell>
          <cell r="E10888">
            <v>44500</v>
          </cell>
          <cell r="J10888">
            <v>105</v>
          </cell>
          <cell r="K10888">
            <v>45.679899999999996</v>
          </cell>
          <cell r="M10888">
            <v>253.75</v>
          </cell>
        </row>
        <row r="10889">
          <cell r="D10889" t="str">
            <v>CONCEITO</v>
          </cell>
          <cell r="E10889">
            <v>44500</v>
          </cell>
          <cell r="J10889">
            <v>79.599999999999994</v>
          </cell>
          <cell r="K10889">
            <v>37.32</v>
          </cell>
          <cell r="M10889">
            <v>207.24</v>
          </cell>
        </row>
        <row r="10890">
          <cell r="D10890" t="str">
            <v>CONCEITO</v>
          </cell>
          <cell r="E10890">
            <v>44500</v>
          </cell>
          <cell r="J10890">
            <v>79.599999999999994</v>
          </cell>
          <cell r="K10890">
            <v>37.9</v>
          </cell>
          <cell r="M10890">
            <v>205.2</v>
          </cell>
        </row>
        <row r="10891">
          <cell r="D10891" t="str">
            <v>CONCEITO</v>
          </cell>
          <cell r="E10891">
            <v>44500</v>
          </cell>
          <cell r="J10891">
            <v>188.9</v>
          </cell>
          <cell r="K10891">
            <v>68.38</v>
          </cell>
          <cell r="M10891">
            <v>1.33</v>
          </cell>
        </row>
        <row r="10892">
          <cell r="D10892" t="str">
            <v>CONCEITO</v>
          </cell>
          <cell r="E10892">
            <v>44500</v>
          </cell>
          <cell r="J10892">
            <v>23.9</v>
          </cell>
          <cell r="K10892">
            <v>9.6999999999999993</v>
          </cell>
          <cell r="M10892">
            <v>53.91</v>
          </cell>
        </row>
        <row r="10893">
          <cell r="D10893" t="str">
            <v>CONCEITO</v>
          </cell>
          <cell r="E10893">
            <v>44500</v>
          </cell>
          <cell r="J10893">
            <v>0</v>
          </cell>
          <cell r="K10893">
            <v>0</v>
          </cell>
          <cell r="M10893">
            <v>0</v>
          </cell>
        </row>
        <row r="10894">
          <cell r="D10894" t="str">
            <v>CONCEITO</v>
          </cell>
          <cell r="E10894">
            <v>44500</v>
          </cell>
          <cell r="J10894">
            <v>127.99</v>
          </cell>
          <cell r="K10894">
            <v>59.4</v>
          </cell>
          <cell r="M10894">
            <v>1.1499999999999999</v>
          </cell>
        </row>
        <row r="10895">
          <cell r="D10895" t="str">
            <v>CONCEITO</v>
          </cell>
          <cell r="E10895">
            <v>44500</v>
          </cell>
          <cell r="J10895">
            <v>35.9</v>
          </cell>
          <cell r="K10895">
            <v>16.18</v>
          </cell>
          <cell r="M10895">
            <v>89.9</v>
          </cell>
        </row>
        <row r="10896">
          <cell r="D10896" t="str">
            <v>CONCEITO</v>
          </cell>
          <cell r="E10896">
            <v>44500</v>
          </cell>
          <cell r="J10896">
            <v>35.9</v>
          </cell>
          <cell r="K10896">
            <v>14.24</v>
          </cell>
          <cell r="M10896">
            <v>79.11</v>
          </cell>
        </row>
        <row r="10897">
          <cell r="D10897" t="str">
            <v>CONCEITO</v>
          </cell>
          <cell r="E10897">
            <v>44500</v>
          </cell>
          <cell r="J10897">
            <v>59.9</v>
          </cell>
          <cell r="K10897">
            <v>25.33</v>
          </cell>
          <cell r="M10897">
            <v>140.71</v>
          </cell>
        </row>
        <row r="10898">
          <cell r="D10898" t="str">
            <v>CONCEITO</v>
          </cell>
          <cell r="E10898">
            <v>44500</v>
          </cell>
          <cell r="J10898">
            <v>0</v>
          </cell>
          <cell r="K10898">
            <v>0</v>
          </cell>
          <cell r="M10898">
            <v>0</v>
          </cell>
        </row>
        <row r="10899">
          <cell r="D10899" t="str">
            <v>CONCEITO</v>
          </cell>
          <cell r="E10899">
            <v>44500</v>
          </cell>
          <cell r="J10899">
            <v>15.9</v>
          </cell>
          <cell r="K10899">
            <v>7.18</v>
          </cell>
          <cell r="M10899">
            <v>39.9</v>
          </cell>
        </row>
        <row r="10900">
          <cell r="D10900" t="str">
            <v>CONCEITO</v>
          </cell>
          <cell r="E10900">
            <v>44500</v>
          </cell>
          <cell r="J10900">
            <v>31.5</v>
          </cell>
          <cell r="K10900">
            <v>12.66</v>
          </cell>
          <cell r="M10900">
            <v>70.31</v>
          </cell>
        </row>
        <row r="10901">
          <cell r="D10901" t="str">
            <v>CONCEITO</v>
          </cell>
          <cell r="E10901">
            <v>44500</v>
          </cell>
          <cell r="J10901">
            <v>64.900000000000006</v>
          </cell>
          <cell r="K10901">
            <v>37.19</v>
          </cell>
          <cell r="M10901">
            <v>109.9</v>
          </cell>
        </row>
        <row r="10902">
          <cell r="D10902" t="str">
            <v>CONCEITO</v>
          </cell>
          <cell r="E10902">
            <v>44500</v>
          </cell>
          <cell r="J10902">
            <v>39.9</v>
          </cell>
          <cell r="K10902">
            <v>17.98</v>
          </cell>
          <cell r="M10902">
            <v>99.9</v>
          </cell>
        </row>
        <row r="10903">
          <cell r="D10903" t="str">
            <v>CONCEITO</v>
          </cell>
          <cell r="E10903">
            <v>44500</v>
          </cell>
          <cell r="J10903">
            <v>89.8</v>
          </cell>
          <cell r="K10903">
            <v>33.799999999999997</v>
          </cell>
          <cell r="M10903">
            <v>187.82</v>
          </cell>
        </row>
        <row r="10904">
          <cell r="D10904" t="str">
            <v>CONCEITO</v>
          </cell>
          <cell r="E10904">
            <v>44500</v>
          </cell>
          <cell r="J10904">
            <v>89.699999999999989</v>
          </cell>
          <cell r="K10904">
            <v>37.74</v>
          </cell>
          <cell r="M10904">
            <v>209.70000000000002</v>
          </cell>
        </row>
        <row r="10905">
          <cell r="D10905" t="str">
            <v>CONCEITO</v>
          </cell>
          <cell r="E10905">
            <v>44500</v>
          </cell>
          <cell r="J10905">
            <v>105</v>
          </cell>
          <cell r="K10905">
            <v>46.92</v>
          </cell>
          <cell r="M10905">
            <v>260.70000000000005</v>
          </cell>
        </row>
        <row r="10906">
          <cell r="D10906" t="str">
            <v>CONCEITO</v>
          </cell>
          <cell r="E10906">
            <v>44500</v>
          </cell>
          <cell r="J10906">
            <v>135.6</v>
          </cell>
          <cell r="K10906">
            <v>45.7</v>
          </cell>
          <cell r="M10906">
            <v>252.16</v>
          </cell>
        </row>
        <row r="10907">
          <cell r="D10907" t="str">
            <v>CONCEITO</v>
          </cell>
          <cell r="E10907">
            <v>44500</v>
          </cell>
          <cell r="J10907">
            <v>199.5</v>
          </cell>
          <cell r="K10907">
            <v>75.08</v>
          </cell>
          <cell r="M10907">
            <v>327.55</v>
          </cell>
        </row>
        <row r="10908">
          <cell r="D10908" t="str">
            <v>CONCEITO</v>
          </cell>
          <cell r="E10908">
            <v>44500</v>
          </cell>
          <cell r="J10908">
            <v>92.46</v>
          </cell>
          <cell r="K10908">
            <v>25.16</v>
          </cell>
          <cell r="M10908">
            <v>69.900000000000006</v>
          </cell>
        </row>
        <row r="10909">
          <cell r="D10909" t="str">
            <v>CONCEITO</v>
          </cell>
          <cell r="E10909">
            <v>44500</v>
          </cell>
          <cell r="J10909">
            <v>13.2</v>
          </cell>
          <cell r="K10909">
            <v>7.18</v>
          </cell>
          <cell r="M10909">
            <v>39.9</v>
          </cell>
        </row>
        <row r="10910">
          <cell r="D10910" t="str">
            <v>CONCEITO</v>
          </cell>
          <cell r="E10910">
            <v>44500</v>
          </cell>
          <cell r="J10910">
            <v>44.9</v>
          </cell>
          <cell r="K10910">
            <v>17.98</v>
          </cell>
          <cell r="M10910">
            <v>99.9</v>
          </cell>
        </row>
        <row r="10911">
          <cell r="D10911" t="str">
            <v>CONCEITO</v>
          </cell>
          <cell r="E10911">
            <v>44500</v>
          </cell>
          <cell r="J10911">
            <v>17.5</v>
          </cell>
          <cell r="K10911">
            <v>7.18</v>
          </cell>
          <cell r="M10911">
            <v>39.9</v>
          </cell>
        </row>
        <row r="10912">
          <cell r="D10912" t="str">
            <v>CONCEITO</v>
          </cell>
          <cell r="E10912">
            <v>44500</v>
          </cell>
          <cell r="J10912">
            <v>17.5</v>
          </cell>
          <cell r="K10912">
            <v>6.46</v>
          </cell>
          <cell r="M10912">
            <v>35.909999999999997</v>
          </cell>
        </row>
        <row r="10913">
          <cell r="D10913" t="str">
            <v>CONCEITO</v>
          </cell>
          <cell r="E10913">
            <v>44500</v>
          </cell>
          <cell r="J10913">
            <v>23.41</v>
          </cell>
          <cell r="K10913">
            <v>9.33</v>
          </cell>
          <cell r="M10913">
            <v>51.83</v>
          </cell>
        </row>
        <row r="10914">
          <cell r="D10914" t="str">
            <v>CONCEITO</v>
          </cell>
          <cell r="E10914">
            <v>44500</v>
          </cell>
          <cell r="J10914">
            <v>26.4</v>
          </cell>
          <cell r="K10914">
            <v>11.84</v>
          </cell>
          <cell r="M10914">
            <v>30.92</v>
          </cell>
        </row>
        <row r="10915">
          <cell r="D10915" t="str">
            <v>CONCEITO</v>
          </cell>
          <cell r="E10915">
            <v>44500</v>
          </cell>
          <cell r="J10915">
            <v>35</v>
          </cell>
          <cell r="K10915">
            <v>12.64</v>
          </cell>
          <cell r="M10915">
            <v>70.22</v>
          </cell>
        </row>
        <row r="10916">
          <cell r="D10916" t="str">
            <v>CONCEITO</v>
          </cell>
          <cell r="E10916">
            <v>44500</v>
          </cell>
          <cell r="J10916">
            <v>47.8</v>
          </cell>
          <cell r="K10916">
            <v>17.96</v>
          </cell>
          <cell r="M10916">
            <v>99.8</v>
          </cell>
        </row>
        <row r="10917">
          <cell r="D10917" t="str">
            <v>CONCEITO</v>
          </cell>
          <cell r="E10917">
            <v>44500</v>
          </cell>
          <cell r="J10917">
            <v>47.8</v>
          </cell>
          <cell r="K10917">
            <v>17.059999999999999</v>
          </cell>
          <cell r="M10917">
            <v>94.82</v>
          </cell>
        </row>
        <row r="10918">
          <cell r="D10918" t="str">
            <v>CONCEITO</v>
          </cell>
          <cell r="E10918">
            <v>44500</v>
          </cell>
          <cell r="J10918">
            <v>38.799999999999997</v>
          </cell>
          <cell r="K10918">
            <v>16.88</v>
          </cell>
          <cell r="M10918">
            <v>93.82</v>
          </cell>
        </row>
        <row r="10919">
          <cell r="D10919" t="str">
            <v>CONCEITO</v>
          </cell>
          <cell r="E10919">
            <v>44500</v>
          </cell>
          <cell r="J10919">
            <v>38.799999999999997</v>
          </cell>
          <cell r="K10919">
            <v>16.88</v>
          </cell>
          <cell r="M10919">
            <v>93.82</v>
          </cell>
        </row>
        <row r="10920">
          <cell r="D10920" t="str">
            <v>CONCEITO</v>
          </cell>
          <cell r="E10920">
            <v>44500</v>
          </cell>
          <cell r="J10920">
            <v>43.06</v>
          </cell>
          <cell r="K10920">
            <v>17.399999999999999</v>
          </cell>
          <cell r="M10920">
            <v>96.62</v>
          </cell>
        </row>
        <row r="10921">
          <cell r="D10921" t="str">
            <v>CONCEITO</v>
          </cell>
          <cell r="E10921">
            <v>44500</v>
          </cell>
          <cell r="J10921">
            <v>71.699999999999989</v>
          </cell>
          <cell r="K10921">
            <v>23.450099999999999</v>
          </cell>
          <cell r="M10921">
            <v>130.22999999999999</v>
          </cell>
        </row>
        <row r="10922">
          <cell r="D10922" t="str">
            <v>CONCEITO</v>
          </cell>
          <cell r="E10922">
            <v>44500</v>
          </cell>
          <cell r="J10922">
            <v>58.199999999999996</v>
          </cell>
          <cell r="K10922">
            <v>23.619900000000001</v>
          </cell>
          <cell r="M10922">
            <v>131.25</v>
          </cell>
        </row>
        <row r="10923">
          <cell r="D10923" t="str">
            <v>CONCEITO</v>
          </cell>
          <cell r="E10923">
            <v>44500</v>
          </cell>
          <cell r="J10923">
            <v>44.95</v>
          </cell>
          <cell r="K10923">
            <v>19.29</v>
          </cell>
          <cell r="M10923">
            <v>84.350000000000009</v>
          </cell>
        </row>
        <row r="10924">
          <cell r="D10924" t="str">
            <v>CONCEITO</v>
          </cell>
          <cell r="E10924">
            <v>44500</v>
          </cell>
          <cell r="J10924">
            <v>17.399999999999999</v>
          </cell>
          <cell r="K10924">
            <v>9.35</v>
          </cell>
          <cell r="M10924">
            <v>51.16</v>
          </cell>
        </row>
        <row r="10925">
          <cell r="D10925" t="str">
            <v>CONCEITO</v>
          </cell>
          <cell r="E10925">
            <v>44500</v>
          </cell>
          <cell r="J10925">
            <v>26.099999999999998</v>
          </cell>
          <cell r="K10925">
            <v>15.009900000000002</v>
          </cell>
          <cell r="M10925">
            <v>83.37</v>
          </cell>
        </row>
        <row r="10926">
          <cell r="D10926" t="str">
            <v>CONCEITO</v>
          </cell>
          <cell r="E10926">
            <v>44500</v>
          </cell>
          <cell r="J10926">
            <v>15</v>
          </cell>
          <cell r="K10926">
            <v>7.18</v>
          </cell>
          <cell r="M10926">
            <v>0.14000000000000001</v>
          </cell>
        </row>
        <row r="10927">
          <cell r="D10927" t="str">
            <v>CONCEITO</v>
          </cell>
          <cell r="E10927">
            <v>44500</v>
          </cell>
          <cell r="J10927">
            <v>28.9</v>
          </cell>
          <cell r="K10927">
            <v>10.78</v>
          </cell>
          <cell r="M10927">
            <v>0.21</v>
          </cell>
        </row>
        <row r="10928">
          <cell r="D10928" t="str">
            <v>CONCEITO</v>
          </cell>
          <cell r="E10928">
            <v>44500</v>
          </cell>
          <cell r="J10928">
            <v>29</v>
          </cell>
          <cell r="K10928">
            <v>12.58</v>
          </cell>
          <cell r="M10928">
            <v>0.25</v>
          </cell>
        </row>
        <row r="10929">
          <cell r="D10929" t="str">
            <v>CONCEITO</v>
          </cell>
          <cell r="E10929">
            <v>44500</v>
          </cell>
          <cell r="J10929">
            <v>29</v>
          </cell>
          <cell r="K10929">
            <v>12.58</v>
          </cell>
          <cell r="M10929">
            <v>69.900000000000006</v>
          </cell>
        </row>
        <row r="10930">
          <cell r="D10930" t="str">
            <v>CONCEITO</v>
          </cell>
          <cell r="E10930">
            <v>44500</v>
          </cell>
          <cell r="J10930">
            <v>26.9</v>
          </cell>
          <cell r="K10930">
            <v>10.78</v>
          </cell>
          <cell r="M10930">
            <v>0.21</v>
          </cell>
        </row>
        <row r="10931">
          <cell r="D10931" t="str">
            <v>CONCEITO</v>
          </cell>
          <cell r="E10931">
            <v>44500</v>
          </cell>
          <cell r="J10931">
            <v>30</v>
          </cell>
          <cell r="K10931">
            <v>13.5</v>
          </cell>
          <cell r="M10931">
            <v>35.26</v>
          </cell>
        </row>
        <row r="10932">
          <cell r="D10932" t="str">
            <v>CONCEITO</v>
          </cell>
          <cell r="E10932">
            <v>44500</v>
          </cell>
          <cell r="J10932">
            <v>60</v>
          </cell>
          <cell r="K10932">
            <v>20.58</v>
          </cell>
          <cell r="M10932">
            <v>114.31</v>
          </cell>
        </row>
        <row r="10933">
          <cell r="D10933" t="str">
            <v>CONCEITO</v>
          </cell>
          <cell r="E10933">
            <v>44500</v>
          </cell>
          <cell r="J10933">
            <v>60</v>
          </cell>
          <cell r="K10933">
            <v>20.58</v>
          </cell>
          <cell r="M10933">
            <v>114.31</v>
          </cell>
        </row>
        <row r="10934">
          <cell r="D10934" t="str">
            <v>CONCEITO</v>
          </cell>
          <cell r="E10934">
            <v>44500</v>
          </cell>
          <cell r="J10934">
            <v>60</v>
          </cell>
          <cell r="K10934">
            <v>22.18</v>
          </cell>
          <cell r="M10934">
            <v>123.2</v>
          </cell>
        </row>
        <row r="10935">
          <cell r="D10935" t="str">
            <v>CONCEITO</v>
          </cell>
          <cell r="E10935">
            <v>44500</v>
          </cell>
          <cell r="J10935">
            <v>21.9</v>
          </cell>
          <cell r="K10935">
            <v>9.49</v>
          </cell>
          <cell r="M10935">
            <v>52.71</v>
          </cell>
        </row>
        <row r="10936">
          <cell r="D10936" t="str">
            <v>CONCEITO</v>
          </cell>
          <cell r="E10936">
            <v>44500</v>
          </cell>
          <cell r="J10936">
            <v>7.9</v>
          </cell>
          <cell r="K10936">
            <v>3.58</v>
          </cell>
          <cell r="M10936">
            <v>19.899999999999999</v>
          </cell>
        </row>
        <row r="10937">
          <cell r="D10937" t="str">
            <v>CONCEITO</v>
          </cell>
          <cell r="E10937">
            <v>44500</v>
          </cell>
          <cell r="J10937">
            <v>7.9</v>
          </cell>
          <cell r="K10937">
            <v>3.15</v>
          </cell>
          <cell r="M10937">
            <v>17.510000000000002</v>
          </cell>
        </row>
        <row r="10938">
          <cell r="D10938" t="str">
            <v>CONCEITO</v>
          </cell>
          <cell r="E10938">
            <v>44500</v>
          </cell>
          <cell r="J10938">
            <v>6.75</v>
          </cell>
          <cell r="K10938">
            <v>3.15</v>
          </cell>
          <cell r="M10938">
            <v>17.510000000000002</v>
          </cell>
        </row>
        <row r="10939">
          <cell r="D10939" t="str">
            <v>CONCEITO</v>
          </cell>
          <cell r="E10939">
            <v>44500</v>
          </cell>
          <cell r="J10939">
            <v>9</v>
          </cell>
          <cell r="K10939">
            <v>4.74</v>
          </cell>
          <cell r="M10939">
            <v>26.31</v>
          </cell>
        </row>
        <row r="10940">
          <cell r="D10940" t="str">
            <v>CONCEITO</v>
          </cell>
          <cell r="E10940">
            <v>44500</v>
          </cell>
          <cell r="J10940">
            <v>10</v>
          </cell>
          <cell r="K10940">
            <v>3.94</v>
          </cell>
          <cell r="M10940">
            <v>21.91</v>
          </cell>
        </row>
        <row r="10941">
          <cell r="D10941" t="str">
            <v>CONCEITO</v>
          </cell>
          <cell r="E10941">
            <v>44500</v>
          </cell>
          <cell r="J10941">
            <v>10</v>
          </cell>
          <cell r="K10941">
            <v>3.94</v>
          </cell>
          <cell r="M10941">
            <v>21.91</v>
          </cell>
        </row>
        <row r="10942">
          <cell r="D10942" t="str">
            <v>CONCEITO</v>
          </cell>
          <cell r="E10942">
            <v>44500</v>
          </cell>
          <cell r="J10942">
            <v>14.99</v>
          </cell>
          <cell r="K10942">
            <v>6</v>
          </cell>
          <cell r="M10942">
            <v>33.35</v>
          </cell>
        </row>
        <row r="10943">
          <cell r="D10943" t="str">
            <v>CONCEITO</v>
          </cell>
          <cell r="E10943">
            <v>44500</v>
          </cell>
          <cell r="J10943">
            <v>22.38</v>
          </cell>
          <cell r="K10943">
            <v>7.9</v>
          </cell>
          <cell r="M10943">
            <v>43.91</v>
          </cell>
        </row>
        <row r="10944">
          <cell r="D10944" t="str">
            <v>CONCEITO</v>
          </cell>
          <cell r="E10944">
            <v>44500</v>
          </cell>
          <cell r="J10944">
            <v>8.9</v>
          </cell>
          <cell r="K10944">
            <v>3.58</v>
          </cell>
          <cell r="M10944">
            <v>19.899999999999999</v>
          </cell>
        </row>
        <row r="10945">
          <cell r="D10945" t="str">
            <v>CONCEITO</v>
          </cell>
          <cell r="E10945">
            <v>44500</v>
          </cell>
          <cell r="J10945">
            <v>18.7</v>
          </cell>
          <cell r="K10945">
            <v>6.41</v>
          </cell>
          <cell r="M10945">
            <v>35.58</v>
          </cell>
        </row>
        <row r="10946">
          <cell r="D10946" t="str">
            <v>CONCEITO</v>
          </cell>
          <cell r="E10946">
            <v>44500</v>
          </cell>
          <cell r="J10946">
            <v>15.8</v>
          </cell>
          <cell r="K10946">
            <v>7.16</v>
          </cell>
          <cell r="M10946">
            <v>39.799999999999997</v>
          </cell>
        </row>
        <row r="10947">
          <cell r="D10947" t="str">
            <v>CONCEITO</v>
          </cell>
          <cell r="E10947">
            <v>44500</v>
          </cell>
          <cell r="J10947">
            <v>18</v>
          </cell>
          <cell r="K10947">
            <v>10.76</v>
          </cell>
          <cell r="M10947">
            <v>59.8</v>
          </cell>
        </row>
        <row r="10948">
          <cell r="D10948" t="str">
            <v>CONCEITO</v>
          </cell>
          <cell r="E10948">
            <v>44500</v>
          </cell>
          <cell r="J10948">
            <v>19.8</v>
          </cell>
          <cell r="K10948">
            <v>6.37</v>
          </cell>
          <cell r="M10948">
            <v>35.42</v>
          </cell>
        </row>
        <row r="10949">
          <cell r="D10949" t="str">
            <v>CONCEITO</v>
          </cell>
          <cell r="E10949">
            <v>44500</v>
          </cell>
          <cell r="J10949">
            <v>71.28</v>
          </cell>
          <cell r="K10949">
            <v>19.8201</v>
          </cell>
          <cell r="M10949">
            <v>110.13</v>
          </cell>
        </row>
        <row r="10950">
          <cell r="D10950" t="str">
            <v>CONCEITO</v>
          </cell>
          <cell r="E10950">
            <v>44500</v>
          </cell>
          <cell r="J10950">
            <v>39.6</v>
          </cell>
          <cell r="K10950">
            <v>13.1</v>
          </cell>
          <cell r="M10950">
            <v>72.84</v>
          </cell>
        </row>
        <row r="10951">
          <cell r="D10951" t="str">
            <v>CONCEITO</v>
          </cell>
          <cell r="E10951">
            <v>44500</v>
          </cell>
          <cell r="J10951">
            <v>12.6</v>
          </cell>
          <cell r="K10951">
            <v>4.74</v>
          </cell>
          <cell r="M10951">
            <v>26.31</v>
          </cell>
        </row>
        <row r="10952">
          <cell r="D10952" t="str">
            <v>CONCEITO</v>
          </cell>
          <cell r="E10952">
            <v>44500</v>
          </cell>
          <cell r="J10952">
            <v>7.5</v>
          </cell>
          <cell r="K10952">
            <v>3.58</v>
          </cell>
          <cell r="M10952">
            <v>19.899999999999999</v>
          </cell>
        </row>
        <row r="10953">
          <cell r="D10953" t="str">
            <v>CONCEITO</v>
          </cell>
          <cell r="E10953">
            <v>44500</v>
          </cell>
          <cell r="J10953">
            <v>7.5</v>
          </cell>
          <cell r="K10953">
            <v>3.58</v>
          </cell>
          <cell r="M10953">
            <v>19.899999999999999</v>
          </cell>
        </row>
        <row r="10954">
          <cell r="D10954" t="str">
            <v>CONCEITO</v>
          </cell>
          <cell r="E10954">
            <v>44500</v>
          </cell>
          <cell r="J10954">
            <v>8</v>
          </cell>
          <cell r="K10954">
            <v>3.15</v>
          </cell>
          <cell r="M10954">
            <v>17.510000000000002</v>
          </cell>
        </row>
        <row r="10955">
          <cell r="D10955" t="str">
            <v>CONCEITO</v>
          </cell>
          <cell r="E10955">
            <v>44500</v>
          </cell>
          <cell r="J10955">
            <v>8</v>
          </cell>
          <cell r="K10955">
            <v>3.58</v>
          </cell>
          <cell r="M10955">
            <v>19.899999999999999</v>
          </cell>
        </row>
        <row r="10956">
          <cell r="D10956" t="str">
            <v>CONCEITO</v>
          </cell>
          <cell r="E10956">
            <v>44500</v>
          </cell>
          <cell r="J10956">
            <v>8</v>
          </cell>
          <cell r="K10956">
            <v>3.15</v>
          </cell>
          <cell r="M10956">
            <v>17.510000000000002</v>
          </cell>
        </row>
        <row r="10957">
          <cell r="D10957" t="str">
            <v>CONCEITO</v>
          </cell>
          <cell r="E10957">
            <v>44500</v>
          </cell>
          <cell r="J10957">
            <v>8</v>
          </cell>
          <cell r="K10957">
            <v>3.15</v>
          </cell>
          <cell r="M10957">
            <v>17.510000000000002</v>
          </cell>
        </row>
        <row r="10958">
          <cell r="D10958" t="str">
            <v>CONCEITO</v>
          </cell>
          <cell r="E10958">
            <v>44500</v>
          </cell>
          <cell r="J10958">
            <v>8</v>
          </cell>
          <cell r="K10958">
            <v>3.04</v>
          </cell>
          <cell r="M10958">
            <v>16.91</v>
          </cell>
        </row>
        <row r="10959">
          <cell r="D10959" t="str">
            <v>CONCEITO</v>
          </cell>
          <cell r="E10959">
            <v>44500</v>
          </cell>
          <cell r="J10959">
            <v>16</v>
          </cell>
          <cell r="K10959">
            <v>6.8</v>
          </cell>
          <cell r="M10959">
            <v>37.82</v>
          </cell>
        </row>
        <row r="10960">
          <cell r="D10960" t="str">
            <v>CONCEITO</v>
          </cell>
          <cell r="E10960">
            <v>44500</v>
          </cell>
          <cell r="J10960">
            <v>16</v>
          </cell>
          <cell r="K10960">
            <v>9.8800000000000008</v>
          </cell>
          <cell r="M10960">
            <v>37.4</v>
          </cell>
        </row>
        <row r="10961">
          <cell r="D10961" t="str">
            <v>CONCEITO</v>
          </cell>
          <cell r="E10961">
            <v>44500</v>
          </cell>
          <cell r="J10961">
            <v>15</v>
          </cell>
          <cell r="K10961">
            <v>7.16</v>
          </cell>
          <cell r="M10961">
            <v>39.799999999999997</v>
          </cell>
        </row>
        <row r="10962">
          <cell r="D10962" t="str">
            <v>CONCEITO</v>
          </cell>
          <cell r="E10962">
            <v>44500</v>
          </cell>
          <cell r="J10962">
            <v>15</v>
          </cell>
          <cell r="K10962">
            <v>6.73</v>
          </cell>
          <cell r="M10962">
            <v>37.4</v>
          </cell>
        </row>
        <row r="10963">
          <cell r="D10963" t="str">
            <v>CONCEITO</v>
          </cell>
          <cell r="E10963">
            <v>44500</v>
          </cell>
          <cell r="J10963">
            <v>32.799999999999997</v>
          </cell>
          <cell r="K10963">
            <v>14.36</v>
          </cell>
          <cell r="M10963">
            <v>40.04</v>
          </cell>
        </row>
        <row r="10964">
          <cell r="D10964" t="str">
            <v>CONCEITO</v>
          </cell>
          <cell r="E10964">
            <v>44500</v>
          </cell>
          <cell r="J10964">
            <v>24</v>
          </cell>
          <cell r="K10964">
            <v>9.9500999999999991</v>
          </cell>
          <cell r="M10964">
            <v>55.320000000000007</v>
          </cell>
        </row>
        <row r="10965">
          <cell r="D10965" t="str">
            <v>CONCEITO</v>
          </cell>
          <cell r="E10965">
            <v>44500</v>
          </cell>
          <cell r="J10965">
            <v>24</v>
          </cell>
          <cell r="K10965">
            <v>9.8798999999999992</v>
          </cell>
          <cell r="M10965">
            <v>54.929999999999993</v>
          </cell>
        </row>
        <row r="10966">
          <cell r="D10966" t="str">
            <v>CONCEITO</v>
          </cell>
          <cell r="E10966">
            <v>44500</v>
          </cell>
          <cell r="J10966">
            <v>30</v>
          </cell>
          <cell r="K10966">
            <v>13.46</v>
          </cell>
          <cell r="M10966">
            <v>74.8</v>
          </cell>
        </row>
        <row r="10967">
          <cell r="D10967" t="str">
            <v>CONCEITO</v>
          </cell>
          <cell r="E10967">
            <v>44500</v>
          </cell>
          <cell r="J10967">
            <v>32</v>
          </cell>
          <cell r="K10967">
            <v>13</v>
          </cell>
          <cell r="M10967">
            <v>72.239999999999995</v>
          </cell>
        </row>
        <row r="10968">
          <cell r="D10968" t="str">
            <v>CONCEITO</v>
          </cell>
          <cell r="E10968">
            <v>44500</v>
          </cell>
          <cell r="J10968">
            <v>35.9</v>
          </cell>
          <cell r="K10968">
            <v>14.56</v>
          </cell>
          <cell r="M10968">
            <v>80.91</v>
          </cell>
        </row>
        <row r="10969">
          <cell r="D10969" t="str">
            <v>CONCEITO</v>
          </cell>
          <cell r="E10969">
            <v>44500</v>
          </cell>
          <cell r="J10969">
            <v>74.699999999999989</v>
          </cell>
          <cell r="K10969">
            <v>34.74</v>
          </cell>
          <cell r="M10969">
            <v>192.39</v>
          </cell>
        </row>
        <row r="10970">
          <cell r="D10970" t="str">
            <v>CONCEITO</v>
          </cell>
          <cell r="E10970">
            <v>44500</v>
          </cell>
          <cell r="J10970">
            <v>77.44</v>
          </cell>
          <cell r="K10970">
            <v>35.93</v>
          </cell>
          <cell r="M10970">
            <v>0.68</v>
          </cell>
        </row>
        <row r="10971">
          <cell r="D10971" t="str">
            <v>CONCEITO</v>
          </cell>
          <cell r="E10971">
            <v>44500</v>
          </cell>
          <cell r="J10971">
            <v>102.3</v>
          </cell>
          <cell r="K10971">
            <v>41.38</v>
          </cell>
          <cell r="M10971">
            <v>0.8</v>
          </cell>
        </row>
        <row r="10972">
          <cell r="D10972" t="str">
            <v>CONCEITO</v>
          </cell>
          <cell r="E10972">
            <v>44500</v>
          </cell>
          <cell r="J10972">
            <v>79</v>
          </cell>
          <cell r="K10972">
            <v>17.98</v>
          </cell>
          <cell r="M10972">
            <v>99.9</v>
          </cell>
        </row>
        <row r="10973">
          <cell r="D10973" t="str">
            <v>CONCEITO</v>
          </cell>
          <cell r="E10973">
            <v>44500</v>
          </cell>
          <cell r="J10973">
            <v>11</v>
          </cell>
          <cell r="K10973">
            <v>4.72</v>
          </cell>
          <cell r="M10973">
            <v>26.22</v>
          </cell>
        </row>
        <row r="10974">
          <cell r="D10974" t="str">
            <v>CONCEITO</v>
          </cell>
          <cell r="E10974">
            <v>44500</v>
          </cell>
          <cell r="J10974">
            <v>209.70000000000002</v>
          </cell>
          <cell r="K10974">
            <v>70.14</v>
          </cell>
          <cell r="M10974">
            <v>260.25</v>
          </cell>
        </row>
        <row r="10975">
          <cell r="D10975" t="str">
            <v>CONCEITO</v>
          </cell>
          <cell r="E10975">
            <v>44500</v>
          </cell>
          <cell r="J10975">
            <v>223.77</v>
          </cell>
          <cell r="K10975">
            <v>66.48</v>
          </cell>
          <cell r="M10975">
            <v>369.33</v>
          </cell>
        </row>
        <row r="10976">
          <cell r="D10976" t="str">
            <v>CONCEITO</v>
          </cell>
          <cell r="E10976">
            <v>44500</v>
          </cell>
          <cell r="J10976">
            <v>22.66</v>
          </cell>
          <cell r="K10976">
            <v>9.6999999999999993</v>
          </cell>
          <cell r="M10976">
            <v>53.91</v>
          </cell>
        </row>
        <row r="10977">
          <cell r="D10977" t="str">
            <v>CONCEITO</v>
          </cell>
          <cell r="E10977">
            <v>44500</v>
          </cell>
          <cell r="J10977">
            <v>38.72</v>
          </cell>
          <cell r="K10977">
            <v>13.64</v>
          </cell>
          <cell r="M10977">
            <v>75.819999999999993</v>
          </cell>
        </row>
        <row r="10978">
          <cell r="D10978" t="str">
            <v>CONCEITO</v>
          </cell>
          <cell r="E10978">
            <v>44500</v>
          </cell>
          <cell r="J10978">
            <v>7.26</v>
          </cell>
          <cell r="K10978">
            <v>3.96</v>
          </cell>
          <cell r="M10978">
            <v>22</v>
          </cell>
        </row>
        <row r="10979">
          <cell r="D10979" t="str">
            <v>CONCEITO</v>
          </cell>
          <cell r="E10979">
            <v>44500</v>
          </cell>
          <cell r="J10979">
            <v>9.68</v>
          </cell>
          <cell r="K10979">
            <v>3.96</v>
          </cell>
          <cell r="M10979">
            <v>22</v>
          </cell>
        </row>
        <row r="10980">
          <cell r="D10980" t="str">
            <v>CONCEITO</v>
          </cell>
          <cell r="E10980">
            <v>44500</v>
          </cell>
          <cell r="J10980">
            <v>9.68</v>
          </cell>
          <cell r="K10980">
            <v>4.5</v>
          </cell>
          <cell r="M10980">
            <v>0</v>
          </cell>
        </row>
        <row r="10981">
          <cell r="D10981" t="str">
            <v>CONCEITO</v>
          </cell>
          <cell r="E10981">
            <v>44500</v>
          </cell>
          <cell r="J10981">
            <v>14.3</v>
          </cell>
          <cell r="K10981">
            <v>4.74</v>
          </cell>
          <cell r="M10981">
            <v>26.31</v>
          </cell>
        </row>
        <row r="10982">
          <cell r="D10982" t="str">
            <v>CONCEITO</v>
          </cell>
          <cell r="E10982">
            <v>44500</v>
          </cell>
          <cell r="J10982">
            <v>14.3</v>
          </cell>
          <cell r="K10982">
            <v>5.38</v>
          </cell>
          <cell r="M10982">
            <v>29.9</v>
          </cell>
        </row>
        <row r="10983">
          <cell r="D10983" t="str">
            <v>CONCEITO</v>
          </cell>
          <cell r="E10983">
            <v>44500</v>
          </cell>
          <cell r="J10983">
            <v>16.899999999999999</v>
          </cell>
          <cell r="K10983">
            <v>5.21</v>
          </cell>
          <cell r="M10983">
            <v>28.95</v>
          </cell>
        </row>
        <row r="10984">
          <cell r="D10984" t="str">
            <v>CONCEITO</v>
          </cell>
          <cell r="E10984">
            <v>44500</v>
          </cell>
          <cell r="J10984">
            <v>24.9</v>
          </cell>
          <cell r="K10984">
            <v>10.78</v>
          </cell>
          <cell r="M10984">
            <v>0</v>
          </cell>
        </row>
        <row r="10985">
          <cell r="D10985" t="str">
            <v>CONCEITO</v>
          </cell>
          <cell r="E10985">
            <v>44500</v>
          </cell>
          <cell r="J10985">
            <v>21.78</v>
          </cell>
          <cell r="K10985">
            <v>8.4600000000000009</v>
          </cell>
          <cell r="M10985">
            <v>47</v>
          </cell>
        </row>
        <row r="10986">
          <cell r="D10986" t="str">
            <v>CONCEITO</v>
          </cell>
          <cell r="E10986">
            <v>44500</v>
          </cell>
          <cell r="J10986">
            <v>17.440000000000001</v>
          </cell>
          <cell r="K10986">
            <v>6.37</v>
          </cell>
          <cell r="M10986">
            <v>35.42</v>
          </cell>
        </row>
        <row r="10987">
          <cell r="D10987" t="str">
            <v>CONCEITO</v>
          </cell>
          <cell r="E10987">
            <v>44500</v>
          </cell>
          <cell r="J10987">
            <v>29.8</v>
          </cell>
          <cell r="K10987">
            <v>10.54</v>
          </cell>
          <cell r="M10987">
            <v>58.56</v>
          </cell>
        </row>
        <row r="10988">
          <cell r="D10988" t="str">
            <v>CONCEITO</v>
          </cell>
          <cell r="E10988">
            <v>44500</v>
          </cell>
          <cell r="J10988">
            <v>39.799999999999997</v>
          </cell>
          <cell r="K10988">
            <v>16.2</v>
          </cell>
          <cell r="M10988">
            <v>90</v>
          </cell>
        </row>
        <row r="10989">
          <cell r="D10989" t="str">
            <v>CONCEITO</v>
          </cell>
          <cell r="E10989">
            <v>44500</v>
          </cell>
          <cell r="J10989">
            <v>21.81</v>
          </cell>
          <cell r="K10989">
            <v>12.419999999999998</v>
          </cell>
          <cell r="M10989">
            <v>68.400000000000006</v>
          </cell>
        </row>
        <row r="10990">
          <cell r="D10990" t="str">
            <v>CONCEITO</v>
          </cell>
          <cell r="E10990">
            <v>44500</v>
          </cell>
          <cell r="J10990">
            <v>55.44</v>
          </cell>
          <cell r="K10990">
            <v>25.32</v>
          </cell>
          <cell r="M10990">
            <v>140.62</v>
          </cell>
        </row>
        <row r="10991">
          <cell r="D10991" t="str">
            <v>CONCEITO</v>
          </cell>
          <cell r="E10991">
            <v>44500</v>
          </cell>
          <cell r="J10991">
            <v>55.44</v>
          </cell>
          <cell r="K10991">
            <v>19.41</v>
          </cell>
          <cell r="M10991">
            <v>107.82</v>
          </cell>
        </row>
        <row r="10992">
          <cell r="D10992" t="str">
            <v>CONCEITO</v>
          </cell>
          <cell r="E10992">
            <v>44500</v>
          </cell>
          <cell r="J10992">
            <v>141.63</v>
          </cell>
          <cell r="K10992">
            <v>51.78</v>
          </cell>
          <cell r="M10992">
            <v>287.70000000000005</v>
          </cell>
        </row>
        <row r="10993">
          <cell r="D10993" t="str">
            <v>CONCEITO</v>
          </cell>
          <cell r="E10993">
            <v>44500</v>
          </cell>
          <cell r="J10993">
            <v>5.8</v>
          </cell>
          <cell r="K10993">
            <v>2.38</v>
          </cell>
          <cell r="M10993">
            <v>13.2</v>
          </cell>
        </row>
        <row r="10994">
          <cell r="D10994" t="str">
            <v>CONCEITO</v>
          </cell>
          <cell r="E10994">
            <v>44500</v>
          </cell>
          <cell r="J10994">
            <v>4.8</v>
          </cell>
          <cell r="K10994">
            <v>2.2999999999999998</v>
          </cell>
          <cell r="M10994">
            <v>12.75</v>
          </cell>
        </row>
        <row r="10995">
          <cell r="D10995" t="str">
            <v>CONCEITO</v>
          </cell>
          <cell r="E10995">
            <v>44500</v>
          </cell>
          <cell r="J10995">
            <v>4.8</v>
          </cell>
          <cell r="K10995">
            <v>2.38</v>
          </cell>
          <cell r="M10995">
            <v>13.2</v>
          </cell>
        </row>
        <row r="10996">
          <cell r="D10996" t="str">
            <v>CONCEITO</v>
          </cell>
          <cell r="E10996">
            <v>44500</v>
          </cell>
          <cell r="J10996">
            <v>4.8</v>
          </cell>
          <cell r="K10996">
            <v>2.38</v>
          </cell>
          <cell r="M10996">
            <v>13.2</v>
          </cell>
        </row>
        <row r="10997">
          <cell r="D10997" t="str">
            <v>CONCEITO</v>
          </cell>
          <cell r="E10997">
            <v>44500</v>
          </cell>
          <cell r="J10997">
            <v>4.8</v>
          </cell>
          <cell r="K10997">
            <v>2.2999999999999998</v>
          </cell>
          <cell r="M10997">
            <v>12.75</v>
          </cell>
        </row>
        <row r="10998">
          <cell r="D10998" t="str">
            <v>CONCEITO</v>
          </cell>
          <cell r="E10998">
            <v>44500</v>
          </cell>
          <cell r="J10998">
            <v>9.6</v>
          </cell>
          <cell r="K10998">
            <v>4.8099999999999996</v>
          </cell>
          <cell r="M10998">
            <v>26.7</v>
          </cell>
        </row>
        <row r="10999">
          <cell r="D10999" t="str">
            <v>CONCEITO</v>
          </cell>
          <cell r="E10999">
            <v>44500</v>
          </cell>
          <cell r="J10999">
            <v>20</v>
          </cell>
          <cell r="K10999">
            <v>9.49</v>
          </cell>
          <cell r="M10999">
            <v>52.64</v>
          </cell>
        </row>
        <row r="11000">
          <cell r="D11000" t="str">
            <v>CONCEITO</v>
          </cell>
          <cell r="E11000">
            <v>44500</v>
          </cell>
          <cell r="J11000">
            <v>27</v>
          </cell>
          <cell r="K11000">
            <v>14.200199999999999</v>
          </cell>
          <cell r="M11000">
            <v>78.78</v>
          </cell>
        </row>
        <row r="11001">
          <cell r="D11001" t="str">
            <v>CONCEITO</v>
          </cell>
          <cell r="E11001">
            <v>44500</v>
          </cell>
          <cell r="J11001">
            <v>50</v>
          </cell>
          <cell r="K11001">
            <v>24.8</v>
          </cell>
          <cell r="M11001">
            <v>137.69999999999999</v>
          </cell>
        </row>
        <row r="11002">
          <cell r="D11002" t="str">
            <v>CONCEITO</v>
          </cell>
          <cell r="E11002">
            <v>44500</v>
          </cell>
          <cell r="J11002">
            <v>62</v>
          </cell>
          <cell r="K11002">
            <v>23.65</v>
          </cell>
          <cell r="M11002">
            <v>131.4</v>
          </cell>
        </row>
        <row r="11003">
          <cell r="D11003" t="str">
            <v>CONCEITO</v>
          </cell>
          <cell r="E11003">
            <v>44500</v>
          </cell>
          <cell r="J11003">
            <v>38.97</v>
          </cell>
          <cell r="K11003">
            <v>19.8201</v>
          </cell>
          <cell r="M11003">
            <v>70.23</v>
          </cell>
        </row>
        <row r="11004">
          <cell r="D11004" t="str">
            <v>CONCEITO</v>
          </cell>
          <cell r="E11004">
            <v>44500</v>
          </cell>
          <cell r="J11004">
            <v>57</v>
          </cell>
          <cell r="K11004">
            <v>84.360000000000014</v>
          </cell>
          <cell r="M11004">
            <v>467.78000000000003</v>
          </cell>
        </row>
        <row r="11005">
          <cell r="D11005" t="str">
            <v>CONCEITO</v>
          </cell>
          <cell r="E11005">
            <v>44500</v>
          </cell>
          <cell r="J11005">
            <v>201</v>
          </cell>
          <cell r="K11005">
            <v>237.50830000000002</v>
          </cell>
          <cell r="M11005">
            <v>1315.21</v>
          </cell>
        </row>
        <row r="11006">
          <cell r="D11006" t="str">
            <v>CONCEITO</v>
          </cell>
          <cell r="E11006">
            <v>44500</v>
          </cell>
          <cell r="J11006">
            <v>68.900000000000006</v>
          </cell>
          <cell r="K11006">
            <v>26.91</v>
          </cell>
          <cell r="M11006">
            <v>149.51</v>
          </cell>
        </row>
        <row r="11007">
          <cell r="D11007" t="str">
            <v>CONCEITO</v>
          </cell>
          <cell r="E11007">
            <v>44500</v>
          </cell>
          <cell r="J11007">
            <v>68.900000000000006</v>
          </cell>
          <cell r="K11007">
            <v>26.91</v>
          </cell>
          <cell r="M11007">
            <v>149.51</v>
          </cell>
        </row>
        <row r="11008">
          <cell r="D11008" t="str">
            <v>CONCEITO</v>
          </cell>
          <cell r="E11008">
            <v>44500</v>
          </cell>
          <cell r="J11008">
            <v>503.30000000000007</v>
          </cell>
          <cell r="K11008">
            <v>234.46010000000001</v>
          </cell>
          <cell r="M11008">
            <v>1122.5900000000001</v>
          </cell>
        </row>
        <row r="11009">
          <cell r="D11009" t="str">
            <v>CONCEITO</v>
          </cell>
          <cell r="E11009">
            <v>44500</v>
          </cell>
          <cell r="J11009">
            <v>647.1</v>
          </cell>
          <cell r="K11009">
            <v>288.52019999999999</v>
          </cell>
          <cell r="M11009">
            <v>1422.9900000000002</v>
          </cell>
        </row>
        <row r="11010">
          <cell r="D11010" t="str">
            <v>CONCEITO</v>
          </cell>
          <cell r="E11010">
            <v>44500</v>
          </cell>
          <cell r="J11010">
            <v>934.7</v>
          </cell>
          <cell r="K11010">
            <v>414.19040000000001</v>
          </cell>
          <cell r="M11010">
            <v>2142.66</v>
          </cell>
        </row>
        <row r="11011">
          <cell r="D11011" t="str">
            <v>CONCEITO</v>
          </cell>
          <cell r="E11011">
            <v>44500</v>
          </cell>
          <cell r="J11011">
            <v>63.8</v>
          </cell>
          <cell r="K11011">
            <v>27.04</v>
          </cell>
          <cell r="M11011">
            <v>150.22</v>
          </cell>
        </row>
        <row r="11012">
          <cell r="D11012" t="str">
            <v>CONCEITO</v>
          </cell>
          <cell r="E11012">
            <v>44500</v>
          </cell>
          <cell r="J11012">
            <v>13.9</v>
          </cell>
          <cell r="K11012">
            <v>7.18</v>
          </cell>
          <cell r="M11012">
            <v>39.9</v>
          </cell>
        </row>
        <row r="11013">
          <cell r="D11013" t="str">
            <v>CONCEITO</v>
          </cell>
          <cell r="E11013">
            <v>44500</v>
          </cell>
          <cell r="J11013">
            <v>13.9</v>
          </cell>
          <cell r="K11013">
            <v>6.32</v>
          </cell>
          <cell r="M11013">
            <v>35.11</v>
          </cell>
        </row>
        <row r="11014">
          <cell r="D11014" t="str">
            <v>CONCEITO</v>
          </cell>
          <cell r="E11014">
            <v>44500</v>
          </cell>
          <cell r="J11014">
            <v>10</v>
          </cell>
          <cell r="K11014">
            <v>3.96</v>
          </cell>
          <cell r="M11014">
            <v>22</v>
          </cell>
        </row>
        <row r="11015">
          <cell r="D11015" t="str">
            <v>CONCEITO</v>
          </cell>
          <cell r="E11015">
            <v>44500</v>
          </cell>
          <cell r="J11015">
            <v>20</v>
          </cell>
          <cell r="K11015">
            <v>7.92</v>
          </cell>
          <cell r="M11015">
            <v>44</v>
          </cell>
        </row>
        <row r="11016">
          <cell r="D11016" t="str">
            <v>CONCEITO</v>
          </cell>
          <cell r="E11016">
            <v>44500</v>
          </cell>
          <cell r="J11016">
            <v>15</v>
          </cell>
          <cell r="K11016">
            <v>7.18</v>
          </cell>
          <cell r="M11016">
            <v>39.9</v>
          </cell>
        </row>
        <row r="11017">
          <cell r="D11017" t="str">
            <v>CONCEITO</v>
          </cell>
          <cell r="E11017">
            <v>44500</v>
          </cell>
          <cell r="J11017">
            <v>15</v>
          </cell>
          <cell r="K11017">
            <v>7.18</v>
          </cell>
          <cell r="M11017">
            <v>39.9</v>
          </cell>
        </row>
        <row r="11018">
          <cell r="D11018" t="str">
            <v>VIA SUL</v>
          </cell>
          <cell r="E11018">
            <v>44500</v>
          </cell>
          <cell r="J11018">
            <v>64</v>
          </cell>
          <cell r="K11018">
            <v>23.65</v>
          </cell>
          <cell r="M11018">
            <v>131.4</v>
          </cell>
        </row>
        <row r="11019">
          <cell r="D11019" t="str">
            <v>VIA SUL</v>
          </cell>
          <cell r="E11019">
            <v>44500</v>
          </cell>
          <cell r="J11019">
            <v>21.9</v>
          </cell>
          <cell r="K11019">
            <v>9.3000000000000007</v>
          </cell>
          <cell r="M11019">
            <v>50.31</v>
          </cell>
        </row>
        <row r="11020">
          <cell r="D11020" t="str">
            <v>VIA SUL</v>
          </cell>
          <cell r="E11020">
            <v>44500</v>
          </cell>
          <cell r="J11020">
            <v>69.900000000000006</v>
          </cell>
          <cell r="K11020">
            <v>16.18</v>
          </cell>
          <cell r="M11020">
            <v>89.9</v>
          </cell>
        </row>
        <row r="11021">
          <cell r="D11021" t="str">
            <v>VIA SUL</v>
          </cell>
          <cell r="E11021">
            <v>44500</v>
          </cell>
          <cell r="J11021">
            <v>42</v>
          </cell>
          <cell r="K11021">
            <v>16.18</v>
          </cell>
          <cell r="M11021">
            <v>89.9</v>
          </cell>
        </row>
        <row r="11022">
          <cell r="D11022" t="str">
            <v>VIA SUL</v>
          </cell>
          <cell r="E11022">
            <v>44500</v>
          </cell>
          <cell r="J11022">
            <v>106.22</v>
          </cell>
          <cell r="K11022">
            <v>43.96</v>
          </cell>
          <cell r="M11022">
            <v>244.22</v>
          </cell>
        </row>
        <row r="11023">
          <cell r="D11023" t="str">
            <v>VIA SUL</v>
          </cell>
          <cell r="E11023">
            <v>44500</v>
          </cell>
          <cell r="J11023">
            <v>456</v>
          </cell>
          <cell r="K11023">
            <v>193.1</v>
          </cell>
          <cell r="M11023">
            <v>1071.44</v>
          </cell>
        </row>
        <row r="11024">
          <cell r="D11024" t="str">
            <v>VIA SUL</v>
          </cell>
          <cell r="E11024">
            <v>44500</v>
          </cell>
          <cell r="J11024">
            <v>204.84</v>
          </cell>
          <cell r="K11024">
            <v>90.72</v>
          </cell>
          <cell r="M11024">
            <v>504</v>
          </cell>
        </row>
        <row r="11025">
          <cell r="D11025" t="str">
            <v>VIA SUL</v>
          </cell>
          <cell r="E11025">
            <v>44500</v>
          </cell>
          <cell r="J11025">
            <v>163.04</v>
          </cell>
          <cell r="K11025">
            <v>85.59</v>
          </cell>
          <cell r="M11025">
            <v>387.6</v>
          </cell>
        </row>
        <row r="11026">
          <cell r="D11026" t="str">
            <v>VIA SUL</v>
          </cell>
          <cell r="E11026">
            <v>44500</v>
          </cell>
          <cell r="J11026">
            <v>220</v>
          </cell>
          <cell r="K11026">
            <v>97.93</v>
          </cell>
          <cell r="M11026">
            <v>542.12</v>
          </cell>
        </row>
        <row r="11027">
          <cell r="D11027" t="str">
            <v>VIA SUL</v>
          </cell>
          <cell r="E11027">
            <v>44500</v>
          </cell>
          <cell r="J11027">
            <v>347.15999999999997</v>
          </cell>
          <cell r="K11027">
            <v>155.4102</v>
          </cell>
          <cell r="M11027">
            <v>863.40000000000009</v>
          </cell>
        </row>
        <row r="11028">
          <cell r="D11028" t="str">
            <v>VIA SUL</v>
          </cell>
          <cell r="E11028">
            <v>44500</v>
          </cell>
          <cell r="J11028">
            <v>222.8</v>
          </cell>
          <cell r="K11028">
            <v>136.1</v>
          </cell>
          <cell r="M11028">
            <v>536.30000000000007</v>
          </cell>
        </row>
        <row r="11029">
          <cell r="D11029" t="str">
            <v>VIA SUL</v>
          </cell>
          <cell r="E11029">
            <v>44500</v>
          </cell>
          <cell r="J11029">
            <v>178.24</v>
          </cell>
          <cell r="K11029">
            <v>137.06</v>
          </cell>
          <cell r="M11029">
            <v>431.24</v>
          </cell>
        </row>
        <row r="11030">
          <cell r="D11030" t="str">
            <v>VIA SUL</v>
          </cell>
          <cell r="E11030">
            <v>44500</v>
          </cell>
          <cell r="J11030">
            <v>89.12</v>
          </cell>
          <cell r="K11030">
            <v>47.79</v>
          </cell>
          <cell r="M11030">
            <v>263.88</v>
          </cell>
        </row>
        <row r="11031">
          <cell r="D11031" t="str">
            <v>VIA SUL</v>
          </cell>
          <cell r="E11031">
            <v>44500</v>
          </cell>
          <cell r="J11031">
            <v>50</v>
          </cell>
          <cell r="K11031">
            <v>21.58</v>
          </cell>
          <cell r="M11031">
            <v>119.9</v>
          </cell>
        </row>
        <row r="11032">
          <cell r="D11032" t="str">
            <v>VIA SUL</v>
          </cell>
          <cell r="E11032">
            <v>44500</v>
          </cell>
          <cell r="J11032">
            <v>44.9</v>
          </cell>
          <cell r="K11032">
            <v>18.989999999999998</v>
          </cell>
          <cell r="M11032">
            <v>105.51</v>
          </cell>
        </row>
        <row r="11033">
          <cell r="D11033" t="str">
            <v>VIA SUL</v>
          </cell>
          <cell r="E11033">
            <v>44500</v>
          </cell>
          <cell r="J11033">
            <v>56.9</v>
          </cell>
          <cell r="K11033">
            <v>16.18</v>
          </cell>
          <cell r="M11033">
            <v>89.9</v>
          </cell>
        </row>
        <row r="11034">
          <cell r="D11034" t="str">
            <v>VIA SUL</v>
          </cell>
          <cell r="E11034">
            <v>44500</v>
          </cell>
          <cell r="J11034">
            <v>170.64</v>
          </cell>
          <cell r="K11034">
            <v>87.74</v>
          </cell>
          <cell r="M11034">
            <v>387.6</v>
          </cell>
        </row>
        <row r="11035">
          <cell r="D11035" t="str">
            <v>VIA SUL</v>
          </cell>
          <cell r="E11035">
            <v>44500</v>
          </cell>
          <cell r="J11035">
            <v>127.97999999999999</v>
          </cell>
          <cell r="K11035">
            <v>52.14</v>
          </cell>
          <cell r="M11035">
            <v>289.70999999999998</v>
          </cell>
        </row>
        <row r="11036">
          <cell r="D11036" t="str">
            <v>VIA SUL</v>
          </cell>
          <cell r="E11036">
            <v>44500</v>
          </cell>
          <cell r="J11036">
            <v>48.36</v>
          </cell>
          <cell r="K11036">
            <v>23.38</v>
          </cell>
          <cell r="M11036">
            <v>129.9</v>
          </cell>
        </row>
        <row r="11037">
          <cell r="D11037" t="str">
            <v>VIA SUL</v>
          </cell>
          <cell r="E11037">
            <v>44500</v>
          </cell>
          <cell r="J11037">
            <v>145.07999999999998</v>
          </cell>
          <cell r="K11037">
            <v>70.14</v>
          </cell>
          <cell r="M11037">
            <v>389.70000000000005</v>
          </cell>
        </row>
        <row r="11038">
          <cell r="D11038" t="str">
            <v>VIA SUL</v>
          </cell>
          <cell r="E11038">
            <v>44500</v>
          </cell>
          <cell r="J11038">
            <v>44.9</v>
          </cell>
          <cell r="K11038">
            <v>17.98</v>
          </cell>
          <cell r="M11038">
            <v>99.9</v>
          </cell>
        </row>
        <row r="11039">
          <cell r="D11039" t="str">
            <v>VIA SUL</v>
          </cell>
          <cell r="E11039">
            <v>44500</v>
          </cell>
          <cell r="J11039">
            <v>87.5</v>
          </cell>
          <cell r="K11039">
            <v>34.03</v>
          </cell>
          <cell r="M11039">
            <v>188.05</v>
          </cell>
        </row>
        <row r="11040">
          <cell r="D11040" t="str">
            <v>VIA SUL</v>
          </cell>
          <cell r="E11040">
            <v>44500</v>
          </cell>
          <cell r="J11040">
            <v>70</v>
          </cell>
          <cell r="K11040">
            <v>35.31</v>
          </cell>
          <cell r="M11040">
            <v>155.96</v>
          </cell>
        </row>
        <row r="11041">
          <cell r="D11041" t="str">
            <v>VIA SUL</v>
          </cell>
          <cell r="E11041">
            <v>44500</v>
          </cell>
          <cell r="J11041">
            <v>71.699999999999989</v>
          </cell>
          <cell r="K11041">
            <v>26.94</v>
          </cell>
          <cell r="M11041">
            <v>149.69999999999999</v>
          </cell>
        </row>
        <row r="11042">
          <cell r="D11042" t="str">
            <v>VIA SUL</v>
          </cell>
          <cell r="E11042">
            <v>44500</v>
          </cell>
          <cell r="J11042">
            <v>95.6</v>
          </cell>
          <cell r="K11042">
            <v>44.91</v>
          </cell>
          <cell r="M11042">
            <v>199.6</v>
          </cell>
        </row>
        <row r="11043">
          <cell r="D11043" t="str">
            <v>VIA SUL</v>
          </cell>
          <cell r="E11043">
            <v>44500</v>
          </cell>
          <cell r="J11043">
            <v>17.5</v>
          </cell>
          <cell r="K11043">
            <v>7.18</v>
          </cell>
          <cell r="M11043">
            <v>39.9</v>
          </cell>
        </row>
        <row r="11044">
          <cell r="D11044" t="str">
            <v>VIA SUL</v>
          </cell>
          <cell r="E11044">
            <v>44500</v>
          </cell>
          <cell r="J11044">
            <v>71.699999999999989</v>
          </cell>
          <cell r="K11044">
            <v>25.779899999999998</v>
          </cell>
          <cell r="M11044">
            <v>142.26</v>
          </cell>
        </row>
        <row r="11045">
          <cell r="D11045" t="str">
            <v>VIA SUL</v>
          </cell>
          <cell r="E11045">
            <v>44500</v>
          </cell>
          <cell r="J11045">
            <v>44.9</v>
          </cell>
          <cell r="K11045">
            <v>17.98</v>
          </cell>
          <cell r="M11045">
            <v>99.9</v>
          </cell>
        </row>
        <row r="11046">
          <cell r="D11046" t="str">
            <v>VIA SUL</v>
          </cell>
          <cell r="E11046">
            <v>44500</v>
          </cell>
          <cell r="J11046">
            <v>38.799999999999997</v>
          </cell>
          <cell r="K11046">
            <v>17.96</v>
          </cell>
          <cell r="M11046">
            <v>99.8</v>
          </cell>
        </row>
        <row r="11047">
          <cell r="D11047" t="str">
            <v>VIA SUL</v>
          </cell>
          <cell r="E11047">
            <v>44500</v>
          </cell>
          <cell r="J11047">
            <v>116.39999999999999</v>
          </cell>
          <cell r="K11047">
            <v>51.96</v>
          </cell>
          <cell r="M11047">
            <v>287.82</v>
          </cell>
        </row>
        <row r="11048">
          <cell r="D11048" t="str">
            <v>VIA SUL</v>
          </cell>
          <cell r="E11048">
            <v>44500</v>
          </cell>
          <cell r="J11048">
            <v>77.599999999999994</v>
          </cell>
          <cell r="K11048">
            <v>35.93</v>
          </cell>
          <cell r="M11048">
            <v>199.6</v>
          </cell>
        </row>
        <row r="11049">
          <cell r="D11049" t="str">
            <v>VIA SUL</v>
          </cell>
          <cell r="E11049">
            <v>44500</v>
          </cell>
          <cell r="J11049">
            <v>26.099999999999998</v>
          </cell>
          <cell r="K11049">
            <v>15.66</v>
          </cell>
          <cell r="M11049">
            <v>86.97</v>
          </cell>
        </row>
        <row r="11050">
          <cell r="D11050" t="str">
            <v>VIA SUL</v>
          </cell>
          <cell r="E11050">
            <v>44500</v>
          </cell>
          <cell r="J11050">
            <v>17.399999999999999</v>
          </cell>
          <cell r="K11050">
            <v>10.8</v>
          </cell>
          <cell r="M11050">
            <v>59.98</v>
          </cell>
        </row>
        <row r="11051">
          <cell r="D11051" t="str">
            <v>VIA SUL</v>
          </cell>
          <cell r="E11051">
            <v>44500</v>
          </cell>
          <cell r="J11051">
            <v>30</v>
          </cell>
          <cell r="K11051">
            <v>12.6</v>
          </cell>
          <cell r="M11051">
            <v>70</v>
          </cell>
        </row>
        <row r="11052">
          <cell r="D11052" t="str">
            <v>VIA SUL</v>
          </cell>
          <cell r="E11052">
            <v>44500</v>
          </cell>
          <cell r="J11052">
            <v>60</v>
          </cell>
          <cell r="K11052">
            <v>23.38</v>
          </cell>
          <cell r="M11052">
            <v>129.9</v>
          </cell>
        </row>
        <row r="11053">
          <cell r="D11053" t="str">
            <v>VIA SUL</v>
          </cell>
          <cell r="E11053">
            <v>44500</v>
          </cell>
          <cell r="J11053">
            <v>64.02</v>
          </cell>
          <cell r="K11053">
            <v>51.78</v>
          </cell>
          <cell r="M11053">
            <v>287.70000000000005</v>
          </cell>
        </row>
        <row r="11054">
          <cell r="D11054" t="str">
            <v>VIA SUL</v>
          </cell>
          <cell r="E11054">
            <v>44500</v>
          </cell>
          <cell r="J11054">
            <v>23.38</v>
          </cell>
          <cell r="K11054">
            <v>9.49</v>
          </cell>
          <cell r="M11054">
            <v>52.71</v>
          </cell>
        </row>
        <row r="11055">
          <cell r="D11055" t="str">
            <v>VIA SUL</v>
          </cell>
          <cell r="E11055">
            <v>44500</v>
          </cell>
          <cell r="J11055">
            <v>110.88</v>
          </cell>
          <cell r="K11055">
            <v>66.739999999999995</v>
          </cell>
          <cell r="M11055">
            <v>300.44</v>
          </cell>
        </row>
        <row r="11056">
          <cell r="D11056" t="str">
            <v>VIA SUL</v>
          </cell>
          <cell r="E11056">
            <v>44500</v>
          </cell>
          <cell r="J11056">
            <v>83.16</v>
          </cell>
          <cell r="K11056">
            <v>31.049999999999997</v>
          </cell>
          <cell r="M11056">
            <v>172.5</v>
          </cell>
        </row>
        <row r="11057">
          <cell r="D11057" t="str">
            <v>VIA SUL</v>
          </cell>
          <cell r="E11057">
            <v>44500</v>
          </cell>
          <cell r="J11057">
            <v>94.42</v>
          </cell>
          <cell r="K11057">
            <v>31.2</v>
          </cell>
          <cell r="M11057">
            <v>173.32</v>
          </cell>
        </row>
        <row r="11058">
          <cell r="D11058" t="str">
            <v>VIA SUL</v>
          </cell>
          <cell r="E11058">
            <v>44500</v>
          </cell>
          <cell r="J11058">
            <v>19.899999999999999</v>
          </cell>
          <cell r="K11058">
            <v>10.78</v>
          </cell>
          <cell r="M11058">
            <v>59.9</v>
          </cell>
        </row>
        <row r="11059">
          <cell r="D11059" t="str">
            <v>VIA SUL</v>
          </cell>
          <cell r="E11059">
            <v>44500</v>
          </cell>
          <cell r="J11059">
            <v>59.699999999999996</v>
          </cell>
          <cell r="K11059">
            <v>32.349900000000005</v>
          </cell>
          <cell r="M11059">
            <v>179.7</v>
          </cell>
        </row>
        <row r="11060">
          <cell r="D11060" t="str">
            <v>VIA SUL</v>
          </cell>
          <cell r="E11060">
            <v>44500</v>
          </cell>
          <cell r="J11060">
            <v>39.9</v>
          </cell>
          <cell r="K11060">
            <v>12.58</v>
          </cell>
          <cell r="M11060">
            <v>69.900000000000006</v>
          </cell>
        </row>
        <row r="11061">
          <cell r="D11061" t="str">
            <v>VIA SUL</v>
          </cell>
          <cell r="E11061">
            <v>44500</v>
          </cell>
          <cell r="J11061">
            <v>19.8</v>
          </cell>
          <cell r="K11061">
            <v>10.8</v>
          </cell>
          <cell r="M11061">
            <v>59.99</v>
          </cell>
        </row>
        <row r="11062">
          <cell r="D11062" t="str">
            <v>VIA SUL</v>
          </cell>
          <cell r="E11062">
            <v>44500</v>
          </cell>
          <cell r="J11062">
            <v>31.26</v>
          </cell>
          <cell r="K11062">
            <v>16.18</v>
          </cell>
          <cell r="M11062">
            <v>89.91</v>
          </cell>
        </row>
        <row r="11063">
          <cell r="D11063" t="str">
            <v>VIA SUL</v>
          </cell>
          <cell r="E11063">
            <v>44500</v>
          </cell>
          <cell r="J11063">
            <v>36</v>
          </cell>
          <cell r="K11063">
            <v>20.929600000000001</v>
          </cell>
          <cell r="M11063">
            <v>115.92</v>
          </cell>
        </row>
        <row r="11064">
          <cell r="D11064" t="str">
            <v>VIA SUL</v>
          </cell>
          <cell r="E11064">
            <v>44500</v>
          </cell>
          <cell r="J11064">
            <v>25</v>
          </cell>
          <cell r="K11064">
            <v>12.41</v>
          </cell>
          <cell r="M11064">
            <v>68.2</v>
          </cell>
        </row>
        <row r="11065">
          <cell r="D11065" t="str">
            <v>VIA SUL</v>
          </cell>
          <cell r="E11065">
            <v>44500</v>
          </cell>
          <cell r="J11065">
            <v>20</v>
          </cell>
          <cell r="K11065">
            <v>10.4</v>
          </cell>
          <cell r="M11065">
            <v>57.76</v>
          </cell>
        </row>
        <row r="11066">
          <cell r="D11066" t="str">
            <v>VIA SUL</v>
          </cell>
          <cell r="E11066">
            <v>44500</v>
          </cell>
          <cell r="J11066">
            <v>9.6</v>
          </cell>
          <cell r="K11066">
            <v>5</v>
          </cell>
          <cell r="M11066">
            <v>27.76</v>
          </cell>
        </row>
        <row r="11067">
          <cell r="D11067" t="str">
            <v>VIA SUL</v>
          </cell>
          <cell r="E11067">
            <v>44500</v>
          </cell>
          <cell r="J11067">
            <v>9.6</v>
          </cell>
          <cell r="K11067">
            <v>5.01</v>
          </cell>
          <cell r="M11067">
            <v>27.44</v>
          </cell>
        </row>
        <row r="11068">
          <cell r="D11068" t="str">
            <v>VIA SUL</v>
          </cell>
          <cell r="E11068">
            <v>44500</v>
          </cell>
          <cell r="J11068">
            <v>38.4</v>
          </cell>
          <cell r="K11068">
            <v>20.6096</v>
          </cell>
          <cell r="M11068">
            <v>114.48</v>
          </cell>
        </row>
        <row r="11069">
          <cell r="D11069" t="str">
            <v>VIA SUL</v>
          </cell>
          <cell r="E11069">
            <v>44500</v>
          </cell>
          <cell r="J11069">
            <v>9.6</v>
          </cell>
          <cell r="K11069">
            <v>5</v>
          </cell>
          <cell r="M11069">
            <v>27.76</v>
          </cell>
        </row>
        <row r="11070">
          <cell r="D11070" t="str">
            <v>VIA SUL</v>
          </cell>
          <cell r="E11070">
            <v>44500</v>
          </cell>
          <cell r="J11070">
            <v>20</v>
          </cell>
          <cell r="K11070">
            <v>8.4600000000000009</v>
          </cell>
          <cell r="M11070">
            <v>47</v>
          </cell>
        </row>
        <row r="11071">
          <cell r="D11071" t="str">
            <v>VIA SUL</v>
          </cell>
          <cell r="E11071">
            <v>44500</v>
          </cell>
          <cell r="J11071">
            <v>40</v>
          </cell>
          <cell r="K11071">
            <v>16.309999999999999</v>
          </cell>
          <cell r="M11071">
            <v>90.04</v>
          </cell>
        </row>
        <row r="11072">
          <cell r="D11072" t="str">
            <v>VIA SUL</v>
          </cell>
          <cell r="E11072">
            <v>44500</v>
          </cell>
          <cell r="J11072">
            <v>4.7</v>
          </cell>
          <cell r="K11072">
            <v>1.81</v>
          </cell>
          <cell r="M11072">
            <v>10.06</v>
          </cell>
        </row>
        <row r="11073">
          <cell r="D11073" t="str">
            <v>VIA SUL</v>
          </cell>
          <cell r="E11073">
            <v>44500</v>
          </cell>
          <cell r="J11073">
            <v>28.200000000000003</v>
          </cell>
          <cell r="K11073">
            <v>10.95</v>
          </cell>
          <cell r="M11073">
            <v>59.28</v>
          </cell>
        </row>
        <row r="11074">
          <cell r="D11074" t="str">
            <v>VIA SUL</v>
          </cell>
          <cell r="E11074">
            <v>44500</v>
          </cell>
          <cell r="J11074">
            <v>14.100000000000001</v>
          </cell>
          <cell r="K11074">
            <v>6.0501000000000005</v>
          </cell>
          <cell r="M11074">
            <v>33.54</v>
          </cell>
        </row>
        <row r="11075">
          <cell r="D11075" t="str">
            <v>VIA SUL</v>
          </cell>
          <cell r="E11075">
            <v>44500</v>
          </cell>
          <cell r="J11075">
            <v>14</v>
          </cell>
          <cell r="K11075">
            <v>5.57</v>
          </cell>
          <cell r="M11075">
            <v>30.34</v>
          </cell>
        </row>
        <row r="11076">
          <cell r="D11076" t="str">
            <v>VIA SUL</v>
          </cell>
          <cell r="E11076">
            <v>44500</v>
          </cell>
          <cell r="J11076">
            <v>66.5</v>
          </cell>
          <cell r="K11076">
            <v>21.5397</v>
          </cell>
          <cell r="M11076">
            <v>117.17999999999999</v>
          </cell>
        </row>
        <row r="11077">
          <cell r="D11077" t="str">
            <v>VIA SUL</v>
          </cell>
          <cell r="E11077">
            <v>44500</v>
          </cell>
          <cell r="J11077">
            <v>15</v>
          </cell>
          <cell r="K11077">
            <v>6.32</v>
          </cell>
          <cell r="M11077">
            <v>35.11</v>
          </cell>
        </row>
        <row r="11078">
          <cell r="D11078" t="str">
            <v>VIA SUL</v>
          </cell>
          <cell r="E11078">
            <v>44500</v>
          </cell>
          <cell r="J11078">
            <v>30</v>
          </cell>
          <cell r="K11078">
            <v>13.5</v>
          </cell>
          <cell r="M11078">
            <v>75.02</v>
          </cell>
        </row>
        <row r="11079">
          <cell r="D11079" t="str">
            <v>VIA SUL</v>
          </cell>
          <cell r="E11079">
            <v>44500</v>
          </cell>
          <cell r="J11079">
            <v>15</v>
          </cell>
          <cell r="K11079">
            <v>7.18</v>
          </cell>
          <cell r="M11079">
            <v>39.9</v>
          </cell>
        </row>
        <row r="11080">
          <cell r="D11080" t="str">
            <v>VIA SUL</v>
          </cell>
          <cell r="E11080">
            <v>44500</v>
          </cell>
          <cell r="J11080">
            <v>28.9</v>
          </cell>
          <cell r="K11080">
            <v>9.49</v>
          </cell>
          <cell r="M11080">
            <v>52.71</v>
          </cell>
        </row>
        <row r="11081">
          <cell r="D11081" t="str">
            <v>VIA SUL</v>
          </cell>
          <cell r="E11081">
            <v>44500</v>
          </cell>
          <cell r="J11081">
            <v>29</v>
          </cell>
          <cell r="K11081">
            <v>11.07</v>
          </cell>
          <cell r="M11081">
            <v>61.51</v>
          </cell>
        </row>
        <row r="11082">
          <cell r="D11082" t="str">
            <v>VIA SUL</v>
          </cell>
          <cell r="E11082">
            <v>44500</v>
          </cell>
          <cell r="J11082">
            <v>29</v>
          </cell>
          <cell r="K11082">
            <v>12.58</v>
          </cell>
          <cell r="M11082">
            <v>69.900000000000006</v>
          </cell>
        </row>
        <row r="11083">
          <cell r="D11083" t="str">
            <v>VIA SUL</v>
          </cell>
          <cell r="E11083">
            <v>44500</v>
          </cell>
          <cell r="J11083">
            <v>112</v>
          </cell>
          <cell r="K11083">
            <v>53.98</v>
          </cell>
          <cell r="M11083">
            <v>299.89999999999998</v>
          </cell>
        </row>
        <row r="11084">
          <cell r="D11084" t="str">
            <v>VIA SUL</v>
          </cell>
          <cell r="E11084">
            <v>44500</v>
          </cell>
          <cell r="J11084">
            <v>125</v>
          </cell>
          <cell r="K11084">
            <v>53.9</v>
          </cell>
          <cell r="M11084">
            <v>299.5</v>
          </cell>
        </row>
        <row r="11085">
          <cell r="D11085" t="str">
            <v>VIA SUL</v>
          </cell>
          <cell r="E11085">
            <v>44500</v>
          </cell>
          <cell r="J11085">
            <v>30</v>
          </cell>
          <cell r="K11085">
            <v>12.78</v>
          </cell>
          <cell r="M11085">
            <v>71.02</v>
          </cell>
        </row>
        <row r="11086">
          <cell r="D11086" t="str">
            <v>VIA SUL</v>
          </cell>
          <cell r="E11086">
            <v>44500</v>
          </cell>
          <cell r="J11086">
            <v>104</v>
          </cell>
          <cell r="K11086">
            <v>43.12</v>
          </cell>
          <cell r="M11086">
            <v>239.6</v>
          </cell>
        </row>
        <row r="11087">
          <cell r="D11087" t="str">
            <v>VIA SUL</v>
          </cell>
          <cell r="E11087">
            <v>44500</v>
          </cell>
          <cell r="J11087">
            <v>64</v>
          </cell>
          <cell r="K11087">
            <v>26.82</v>
          </cell>
          <cell r="M11087">
            <v>149.04</v>
          </cell>
        </row>
        <row r="11088">
          <cell r="D11088" t="str">
            <v>VIA SUL</v>
          </cell>
          <cell r="E11088">
            <v>44500</v>
          </cell>
          <cell r="J11088">
            <v>62.91</v>
          </cell>
          <cell r="K11088">
            <v>25.33</v>
          </cell>
          <cell r="M11088">
            <v>140.71</v>
          </cell>
        </row>
        <row r="11089">
          <cell r="D11089" t="str">
            <v>VIA SUL</v>
          </cell>
          <cell r="E11089">
            <v>44500</v>
          </cell>
          <cell r="J11089">
            <v>50</v>
          </cell>
          <cell r="K11089">
            <v>18.350000000000001</v>
          </cell>
          <cell r="M11089">
            <v>101.92</v>
          </cell>
        </row>
        <row r="11090">
          <cell r="D11090" t="str">
            <v>VIA SUL</v>
          </cell>
          <cell r="E11090">
            <v>44500</v>
          </cell>
          <cell r="J11090">
            <v>307.55</v>
          </cell>
          <cell r="K11090">
            <v>135.73000000000002</v>
          </cell>
          <cell r="M11090">
            <v>614.15</v>
          </cell>
        </row>
        <row r="11091">
          <cell r="D11091" t="str">
            <v>VIA SUL</v>
          </cell>
          <cell r="E11091">
            <v>44500</v>
          </cell>
          <cell r="J11091">
            <v>28</v>
          </cell>
          <cell r="K11091">
            <v>11.78</v>
          </cell>
          <cell r="M11091">
            <v>64.760000000000005</v>
          </cell>
        </row>
        <row r="11092">
          <cell r="D11092" t="str">
            <v>VIA SUL</v>
          </cell>
          <cell r="E11092">
            <v>44500</v>
          </cell>
          <cell r="J11092">
            <v>26.4</v>
          </cell>
          <cell r="K11092">
            <v>12.6</v>
          </cell>
          <cell r="M11092">
            <v>70</v>
          </cell>
        </row>
        <row r="11093">
          <cell r="D11093" t="str">
            <v>VIA SUL</v>
          </cell>
          <cell r="E11093">
            <v>44500</v>
          </cell>
          <cell r="J11093">
            <v>37.4</v>
          </cell>
          <cell r="K11093">
            <v>13.97</v>
          </cell>
          <cell r="M11093">
            <v>77.56</v>
          </cell>
        </row>
        <row r="11094">
          <cell r="D11094" t="str">
            <v>VIA SUL</v>
          </cell>
          <cell r="E11094">
            <v>44500</v>
          </cell>
          <cell r="J11094">
            <v>77.44</v>
          </cell>
          <cell r="K11094">
            <v>32.630000000000003</v>
          </cell>
          <cell r="M11094">
            <v>176.44</v>
          </cell>
        </row>
        <row r="11095">
          <cell r="D11095" t="str">
            <v>VIA SUL</v>
          </cell>
          <cell r="E11095">
            <v>44500</v>
          </cell>
          <cell r="J11095">
            <v>11</v>
          </cell>
          <cell r="K11095">
            <v>5.36</v>
          </cell>
          <cell r="M11095">
            <v>29.8</v>
          </cell>
        </row>
        <row r="11096">
          <cell r="D11096" t="str">
            <v>VIA SUL</v>
          </cell>
          <cell r="E11096">
            <v>44500</v>
          </cell>
          <cell r="J11096">
            <v>14.3</v>
          </cell>
          <cell r="K11096">
            <v>5.38</v>
          </cell>
          <cell r="M11096">
            <v>29.9</v>
          </cell>
        </row>
        <row r="11097">
          <cell r="D11097" t="str">
            <v>VIA SUL</v>
          </cell>
          <cell r="E11097">
            <v>44500</v>
          </cell>
          <cell r="J11097">
            <v>21.81</v>
          </cell>
          <cell r="K11097">
            <v>13.5</v>
          </cell>
          <cell r="M11097">
            <v>75</v>
          </cell>
        </row>
        <row r="11098">
          <cell r="D11098" t="str">
            <v>VIA SUL</v>
          </cell>
          <cell r="E11098">
            <v>44500</v>
          </cell>
          <cell r="J11098">
            <v>8.7200000000000006</v>
          </cell>
          <cell r="K11098">
            <v>3.58</v>
          </cell>
          <cell r="M11098">
            <v>19.899999999999999</v>
          </cell>
        </row>
        <row r="11099">
          <cell r="D11099" t="str">
            <v>VIA SUL</v>
          </cell>
          <cell r="E11099">
            <v>44500</v>
          </cell>
          <cell r="J11099">
            <v>72.900000000000006</v>
          </cell>
          <cell r="K11099">
            <v>37.78</v>
          </cell>
          <cell r="M11099">
            <v>209.9</v>
          </cell>
        </row>
        <row r="11100">
          <cell r="D11100" t="str">
            <v>VIA SUL</v>
          </cell>
          <cell r="E11100">
            <v>44500</v>
          </cell>
          <cell r="J11100">
            <v>72.900000000000006</v>
          </cell>
          <cell r="K11100">
            <v>22.5</v>
          </cell>
          <cell r="M11100">
            <v>125</v>
          </cell>
        </row>
        <row r="11101">
          <cell r="D11101" t="str">
            <v>VIA SUL</v>
          </cell>
          <cell r="E11101">
            <v>44500</v>
          </cell>
          <cell r="J11101">
            <v>7191.0000000000009</v>
          </cell>
          <cell r="K11101">
            <v>4051.404</v>
          </cell>
          <cell r="M11101">
            <v>20314.8</v>
          </cell>
        </row>
        <row r="11102">
          <cell r="D11102" t="str">
            <v>VIA SUL</v>
          </cell>
          <cell r="E11102">
            <v>44500</v>
          </cell>
          <cell r="J11102">
            <v>559.30000000000007</v>
          </cell>
          <cell r="K11102">
            <v>309.46019999999999</v>
          </cell>
          <cell r="M11102">
            <v>1719.3400000000001</v>
          </cell>
        </row>
        <row r="11103">
          <cell r="D11103" t="str">
            <v>VIA SUL</v>
          </cell>
          <cell r="E11103">
            <v>44500</v>
          </cell>
          <cell r="J11103">
            <v>359.6</v>
          </cell>
          <cell r="K11103">
            <v>169.7</v>
          </cell>
          <cell r="M11103">
            <v>935.64</v>
          </cell>
        </row>
        <row r="11104">
          <cell r="D11104" t="str">
            <v>VIA SUL</v>
          </cell>
          <cell r="E11104">
            <v>44500</v>
          </cell>
          <cell r="J11104">
            <v>1173</v>
          </cell>
          <cell r="K11104">
            <v>661.76919999999996</v>
          </cell>
          <cell r="M11104">
            <v>3625.42</v>
          </cell>
        </row>
        <row r="11105">
          <cell r="D11105" t="str">
            <v>VIA SUL</v>
          </cell>
          <cell r="E11105">
            <v>44500</v>
          </cell>
          <cell r="J11105">
            <v>75</v>
          </cell>
          <cell r="K11105">
            <v>44.98</v>
          </cell>
          <cell r="M11105">
            <v>249.9</v>
          </cell>
        </row>
        <row r="11106">
          <cell r="D11106" t="str">
            <v>VIA SUL</v>
          </cell>
          <cell r="E11106">
            <v>44500</v>
          </cell>
          <cell r="J11106">
            <v>1103.3000000000002</v>
          </cell>
          <cell r="K11106">
            <v>736.46039999999994</v>
          </cell>
          <cell r="M11106">
            <v>3560.14</v>
          </cell>
        </row>
        <row r="11107">
          <cell r="D11107" t="str">
            <v>VIA SUL</v>
          </cell>
          <cell r="E11107">
            <v>44500</v>
          </cell>
          <cell r="J11107">
            <v>713.90000000000009</v>
          </cell>
          <cell r="K11107">
            <v>480.33040000000005</v>
          </cell>
          <cell r="M11107">
            <v>2413.5099999999998</v>
          </cell>
        </row>
        <row r="11108">
          <cell r="D11108" t="str">
            <v>VIA SUL</v>
          </cell>
          <cell r="E11108">
            <v>44500</v>
          </cell>
          <cell r="J11108">
            <v>3384</v>
          </cell>
          <cell r="K11108">
            <v>2190.7487999999998</v>
          </cell>
          <cell r="M11108">
            <v>11346.72</v>
          </cell>
        </row>
        <row r="11109">
          <cell r="D11109" t="str">
            <v>VIA SUL</v>
          </cell>
          <cell r="E11109">
            <v>44500</v>
          </cell>
          <cell r="J11109">
            <v>1128</v>
          </cell>
          <cell r="K11109">
            <v>766.88959999999997</v>
          </cell>
          <cell r="M11109">
            <v>3701.12</v>
          </cell>
        </row>
        <row r="11110">
          <cell r="D11110" t="str">
            <v>VIA SUL</v>
          </cell>
          <cell r="E11110">
            <v>44500</v>
          </cell>
          <cell r="J11110">
            <v>467.40000000000003</v>
          </cell>
          <cell r="K11110">
            <v>268.03020000000004</v>
          </cell>
          <cell r="M11110">
            <v>1488.96</v>
          </cell>
        </row>
        <row r="11111">
          <cell r="D11111" t="str">
            <v>VIA SUL</v>
          </cell>
          <cell r="E11111">
            <v>44500</v>
          </cell>
          <cell r="J11111">
            <v>2376</v>
          </cell>
          <cell r="K11111">
            <v>1201.05</v>
          </cell>
          <cell r="M11111">
            <v>6255.36</v>
          </cell>
        </row>
        <row r="11112">
          <cell r="D11112" t="str">
            <v>VIA SUL</v>
          </cell>
          <cell r="E11112">
            <v>44500</v>
          </cell>
          <cell r="J11112">
            <v>66</v>
          </cell>
          <cell r="K11112">
            <v>28.25</v>
          </cell>
          <cell r="M11112">
            <v>156.81</v>
          </cell>
        </row>
        <row r="11113">
          <cell r="D11113" t="str">
            <v>VIA SUL</v>
          </cell>
          <cell r="E11113">
            <v>44500</v>
          </cell>
          <cell r="J11113">
            <v>73.900000000000006</v>
          </cell>
          <cell r="K11113">
            <v>32.380000000000003</v>
          </cell>
          <cell r="M11113">
            <v>179.91</v>
          </cell>
        </row>
        <row r="11114">
          <cell r="D11114" t="str">
            <v>VIA SUL</v>
          </cell>
          <cell r="E11114">
            <v>44500</v>
          </cell>
          <cell r="J11114">
            <v>374.5</v>
          </cell>
          <cell r="K11114">
            <v>224.89999999999998</v>
          </cell>
          <cell r="M11114">
            <v>1249.5</v>
          </cell>
        </row>
        <row r="11115">
          <cell r="D11115" t="str">
            <v>VIA SUL</v>
          </cell>
          <cell r="E11115">
            <v>44500</v>
          </cell>
          <cell r="J11115">
            <v>524.30000000000007</v>
          </cell>
          <cell r="K11115">
            <v>297.56020000000001</v>
          </cell>
          <cell r="M11115">
            <v>1653.05</v>
          </cell>
        </row>
        <row r="11116">
          <cell r="D11116" t="str">
            <v>VIA SUL</v>
          </cell>
          <cell r="E11116">
            <v>44500</v>
          </cell>
          <cell r="J11116">
            <v>374.5</v>
          </cell>
          <cell r="K11116">
            <v>214.1</v>
          </cell>
          <cell r="M11116">
            <v>1189.5</v>
          </cell>
        </row>
        <row r="11117">
          <cell r="D11117" t="str">
            <v>VIA SUL</v>
          </cell>
          <cell r="E11117">
            <v>44500</v>
          </cell>
          <cell r="J11117">
            <v>224.70000000000002</v>
          </cell>
          <cell r="K11117">
            <v>172.7799</v>
          </cell>
          <cell r="M11117">
            <v>710.01</v>
          </cell>
        </row>
        <row r="11118">
          <cell r="D11118" t="str">
            <v>VIA SUL</v>
          </cell>
          <cell r="E11118">
            <v>44500</v>
          </cell>
          <cell r="J11118">
            <v>157.80000000000001</v>
          </cell>
          <cell r="K11118">
            <v>81.510000000000005</v>
          </cell>
          <cell r="M11118">
            <v>441.82</v>
          </cell>
        </row>
        <row r="11119">
          <cell r="D11119" t="str">
            <v>VIA SUL</v>
          </cell>
          <cell r="E11119">
            <v>44500</v>
          </cell>
          <cell r="J11119">
            <v>157.80000000000001</v>
          </cell>
          <cell r="K11119">
            <v>77.959999999999994</v>
          </cell>
          <cell r="M11119">
            <v>415.84</v>
          </cell>
        </row>
        <row r="11120">
          <cell r="D11120" t="str">
            <v>VIA SUL</v>
          </cell>
          <cell r="E11120">
            <v>44500</v>
          </cell>
          <cell r="J11120">
            <v>89.9</v>
          </cell>
          <cell r="K11120">
            <v>38.979999999999997</v>
          </cell>
          <cell r="M11120">
            <v>207.92</v>
          </cell>
        </row>
        <row r="11121">
          <cell r="D11121" t="str">
            <v>VIA SUL</v>
          </cell>
          <cell r="E11121">
            <v>44500</v>
          </cell>
          <cell r="J11121">
            <v>78.900000000000006</v>
          </cell>
          <cell r="K11121">
            <v>38.979999999999997</v>
          </cell>
          <cell r="M11121">
            <v>207.92</v>
          </cell>
        </row>
        <row r="11122">
          <cell r="D11122" t="str">
            <v>VIA SUL</v>
          </cell>
          <cell r="E11122">
            <v>44500</v>
          </cell>
          <cell r="J11122">
            <v>157.80000000000001</v>
          </cell>
          <cell r="K11122">
            <v>77.959999999999994</v>
          </cell>
          <cell r="M11122">
            <v>415.84</v>
          </cell>
        </row>
        <row r="11123">
          <cell r="D11123" t="str">
            <v>VIA SUL</v>
          </cell>
          <cell r="E11123">
            <v>44500</v>
          </cell>
          <cell r="J11123">
            <v>89.9</v>
          </cell>
          <cell r="K11123">
            <v>38.979999999999997</v>
          </cell>
          <cell r="M11123">
            <v>207.92</v>
          </cell>
        </row>
        <row r="11124">
          <cell r="D11124" t="str">
            <v>VIA SUL</v>
          </cell>
          <cell r="E11124">
            <v>44500</v>
          </cell>
          <cell r="J11124">
            <v>78.900000000000006</v>
          </cell>
          <cell r="K11124">
            <v>38.979999999999997</v>
          </cell>
          <cell r="M11124">
            <v>207.92</v>
          </cell>
        </row>
        <row r="11125">
          <cell r="D11125" t="str">
            <v>VIA SUL</v>
          </cell>
          <cell r="E11125">
            <v>44500</v>
          </cell>
          <cell r="J11125">
            <v>0</v>
          </cell>
          <cell r="K11125">
            <v>0</v>
          </cell>
          <cell r="M11125">
            <v>0</v>
          </cell>
        </row>
        <row r="11126">
          <cell r="D11126" t="str">
            <v>VIA SUL</v>
          </cell>
          <cell r="E11126">
            <v>44500</v>
          </cell>
          <cell r="J11126">
            <v>287.60000000000002</v>
          </cell>
          <cell r="K11126">
            <v>122.4</v>
          </cell>
          <cell r="M11126">
            <v>680</v>
          </cell>
        </row>
        <row r="11127">
          <cell r="D11127" t="str">
            <v>VIA SUL</v>
          </cell>
          <cell r="E11127">
            <v>44500</v>
          </cell>
          <cell r="J11127">
            <v>503.30000000000007</v>
          </cell>
          <cell r="K11127">
            <v>208.04</v>
          </cell>
          <cell r="M11127">
            <v>1154.1599999999999</v>
          </cell>
        </row>
        <row r="11128">
          <cell r="D11128" t="str">
            <v>VIA SUL</v>
          </cell>
          <cell r="E11128">
            <v>44500</v>
          </cell>
          <cell r="J11128">
            <v>287.60000000000002</v>
          </cell>
          <cell r="K11128">
            <v>126.28</v>
          </cell>
          <cell r="M11128">
            <v>701.6</v>
          </cell>
        </row>
        <row r="11129">
          <cell r="D11129" t="str">
            <v>VIA SUL</v>
          </cell>
          <cell r="E11129">
            <v>44500</v>
          </cell>
          <cell r="J11129">
            <v>61.9</v>
          </cell>
          <cell r="K11129">
            <v>23.74</v>
          </cell>
          <cell r="M11129">
            <v>131.91</v>
          </cell>
        </row>
        <row r="11130">
          <cell r="D11130" t="str">
            <v>VIA SUL</v>
          </cell>
          <cell r="E11130">
            <v>44500</v>
          </cell>
          <cell r="J11130">
            <v>47.9</v>
          </cell>
          <cell r="K11130">
            <v>16.18</v>
          </cell>
          <cell r="M11130">
            <v>89.9</v>
          </cell>
        </row>
        <row r="11131">
          <cell r="D11131" t="str">
            <v>VIA SUL</v>
          </cell>
          <cell r="E11131">
            <v>44500</v>
          </cell>
          <cell r="J11131">
            <v>149.69999999999999</v>
          </cell>
          <cell r="K11131">
            <v>56.1999</v>
          </cell>
          <cell r="M11131">
            <v>312.24</v>
          </cell>
        </row>
        <row r="11132">
          <cell r="D11132" t="str">
            <v>VIA SUL</v>
          </cell>
          <cell r="E11132">
            <v>44500</v>
          </cell>
          <cell r="J11132">
            <v>105.8</v>
          </cell>
          <cell r="K11132">
            <v>35.21</v>
          </cell>
          <cell r="M11132">
            <v>195.62</v>
          </cell>
        </row>
        <row r="11133">
          <cell r="D11133" t="str">
            <v>VIA SUL</v>
          </cell>
          <cell r="E11133">
            <v>44500</v>
          </cell>
          <cell r="J11133">
            <v>54.9</v>
          </cell>
          <cell r="K11133">
            <v>16.82</v>
          </cell>
          <cell r="M11133">
            <v>93.42</v>
          </cell>
        </row>
        <row r="11134">
          <cell r="D11134" t="str">
            <v>VIA SUL</v>
          </cell>
          <cell r="E11134">
            <v>44500</v>
          </cell>
          <cell r="J11134">
            <v>52.9</v>
          </cell>
          <cell r="K11134">
            <v>16.64</v>
          </cell>
          <cell r="M11134">
            <v>92.45</v>
          </cell>
        </row>
        <row r="11135">
          <cell r="D11135" t="str">
            <v>VIA SUL</v>
          </cell>
          <cell r="E11135">
            <v>44500</v>
          </cell>
          <cell r="J11135">
            <v>2796</v>
          </cell>
          <cell r="K11135">
            <v>1851.84</v>
          </cell>
          <cell r="M11135">
            <v>8767.6</v>
          </cell>
        </row>
        <row r="11136">
          <cell r="D11136" t="str">
            <v>VIA SUL</v>
          </cell>
          <cell r="E11136">
            <v>44500</v>
          </cell>
          <cell r="J11136">
            <v>398.3</v>
          </cell>
          <cell r="K11136">
            <v>264.42009999999999</v>
          </cell>
          <cell r="M11136">
            <v>1447.6000000000001</v>
          </cell>
        </row>
        <row r="11137">
          <cell r="D11137" t="str">
            <v>VIA SUL</v>
          </cell>
          <cell r="E11137">
            <v>44500</v>
          </cell>
          <cell r="J11137">
            <v>599</v>
          </cell>
          <cell r="K11137">
            <v>426.12</v>
          </cell>
          <cell r="M11137">
            <v>1903</v>
          </cell>
        </row>
        <row r="11138">
          <cell r="D11138" t="str">
            <v>VIA SUL</v>
          </cell>
          <cell r="E11138">
            <v>44500</v>
          </cell>
          <cell r="J11138">
            <v>1103.3000000000002</v>
          </cell>
          <cell r="K11138">
            <v>816.20060000000001</v>
          </cell>
          <cell r="M11138">
            <v>3794.57</v>
          </cell>
        </row>
        <row r="11139">
          <cell r="D11139" t="str">
            <v>VIA SUL</v>
          </cell>
          <cell r="E11139">
            <v>44500</v>
          </cell>
          <cell r="J11139">
            <v>898.5</v>
          </cell>
          <cell r="K11139">
            <v>437.47949999999997</v>
          </cell>
          <cell r="M11139">
            <v>2390.5500000000002</v>
          </cell>
        </row>
        <row r="11140">
          <cell r="D11140" t="str">
            <v>VIA SUL</v>
          </cell>
          <cell r="E11140">
            <v>44500</v>
          </cell>
          <cell r="J11140">
            <v>207</v>
          </cell>
          <cell r="K11140">
            <v>114</v>
          </cell>
          <cell r="M11140">
            <v>633.33000000000004</v>
          </cell>
        </row>
        <row r="11141">
          <cell r="D11141" t="str">
            <v>VIA SUL</v>
          </cell>
          <cell r="E11141">
            <v>44500</v>
          </cell>
          <cell r="J11141">
            <v>138</v>
          </cell>
          <cell r="K11141">
            <v>124.36</v>
          </cell>
          <cell r="M11141">
            <v>451</v>
          </cell>
        </row>
        <row r="11142">
          <cell r="D11142" t="str">
            <v>VIA SUL</v>
          </cell>
          <cell r="E11142">
            <v>44500</v>
          </cell>
          <cell r="J11142">
            <v>69.900000000000006</v>
          </cell>
          <cell r="K11142">
            <v>37.49</v>
          </cell>
          <cell r="M11142">
            <v>199.92</v>
          </cell>
        </row>
        <row r="11143">
          <cell r="D11143" t="str">
            <v>VIA SUL</v>
          </cell>
          <cell r="E11143">
            <v>44500</v>
          </cell>
          <cell r="J11143">
            <v>53.9</v>
          </cell>
          <cell r="K11143">
            <v>23.38</v>
          </cell>
          <cell r="M11143">
            <v>129.9</v>
          </cell>
        </row>
        <row r="11144">
          <cell r="D11144" t="str">
            <v>VIA SUL</v>
          </cell>
          <cell r="E11144">
            <v>44500</v>
          </cell>
          <cell r="J11144">
            <v>35.700000000000003</v>
          </cell>
          <cell r="K11144">
            <v>17.98</v>
          </cell>
          <cell r="M11144">
            <v>99.9</v>
          </cell>
        </row>
        <row r="11145">
          <cell r="D11145" t="str">
            <v>VIA SUL</v>
          </cell>
          <cell r="E11145">
            <v>44500</v>
          </cell>
          <cell r="J11145">
            <v>66</v>
          </cell>
          <cell r="K11145">
            <v>22.5</v>
          </cell>
          <cell r="M11145">
            <v>125</v>
          </cell>
        </row>
        <row r="11146">
          <cell r="D11146" t="str">
            <v>VIA SUL</v>
          </cell>
          <cell r="E11146">
            <v>44500</v>
          </cell>
          <cell r="J11146">
            <v>898.80000000000007</v>
          </cell>
          <cell r="K11146">
            <v>282.99959999999999</v>
          </cell>
          <cell r="M11146">
            <v>1565.52</v>
          </cell>
        </row>
        <row r="11147">
          <cell r="D11147" t="str">
            <v>VIA SUL</v>
          </cell>
          <cell r="E11147">
            <v>44500</v>
          </cell>
          <cell r="J11147">
            <v>1410</v>
          </cell>
          <cell r="K11147">
            <v>481.74</v>
          </cell>
          <cell r="M11147">
            <v>2676.2</v>
          </cell>
        </row>
        <row r="11148">
          <cell r="D11148" t="str">
            <v>VIA SUL</v>
          </cell>
          <cell r="E11148">
            <v>44500</v>
          </cell>
          <cell r="J11148">
            <v>49.9</v>
          </cell>
          <cell r="K11148">
            <v>22.16</v>
          </cell>
          <cell r="M11148">
            <v>123.11</v>
          </cell>
        </row>
        <row r="11149">
          <cell r="D11149" t="str">
            <v>VIA SUL</v>
          </cell>
          <cell r="E11149">
            <v>44500</v>
          </cell>
          <cell r="J11149">
            <v>49.9</v>
          </cell>
          <cell r="K11149">
            <v>25.18</v>
          </cell>
          <cell r="M11149">
            <v>139.9</v>
          </cell>
        </row>
        <row r="11150">
          <cell r="D11150" t="str">
            <v>VIA SUL</v>
          </cell>
          <cell r="E11150">
            <v>44500</v>
          </cell>
          <cell r="J11150">
            <v>113.8</v>
          </cell>
          <cell r="K11150">
            <v>44.2</v>
          </cell>
          <cell r="M11150">
            <v>245.38</v>
          </cell>
        </row>
        <row r="11151">
          <cell r="D11151" t="str">
            <v>VIA SUL</v>
          </cell>
          <cell r="E11151">
            <v>44500</v>
          </cell>
          <cell r="J11151">
            <v>56.9</v>
          </cell>
          <cell r="K11151">
            <v>22.5</v>
          </cell>
          <cell r="M11151">
            <v>125</v>
          </cell>
        </row>
        <row r="11152">
          <cell r="D11152" t="str">
            <v>VIA SUL</v>
          </cell>
          <cell r="E11152">
            <v>44500</v>
          </cell>
          <cell r="J11152">
            <v>649</v>
          </cell>
          <cell r="K11152">
            <v>302.18</v>
          </cell>
          <cell r="M11152">
            <v>1399</v>
          </cell>
        </row>
        <row r="11153">
          <cell r="D11153" t="str">
            <v>VIA SUL</v>
          </cell>
          <cell r="E11153">
            <v>44500</v>
          </cell>
          <cell r="J11153">
            <v>69.900000000000006</v>
          </cell>
          <cell r="K11153">
            <v>29.98</v>
          </cell>
          <cell r="M11153">
            <v>159.91999999999999</v>
          </cell>
        </row>
        <row r="11154">
          <cell r="D11154" t="str">
            <v>VIA SUL</v>
          </cell>
          <cell r="E11154">
            <v>44500</v>
          </cell>
          <cell r="J11154">
            <v>53.8</v>
          </cell>
          <cell r="K11154">
            <v>21.56</v>
          </cell>
          <cell r="M11154">
            <v>119.8</v>
          </cell>
        </row>
        <row r="11155">
          <cell r="D11155" t="str">
            <v>VIA SUL</v>
          </cell>
          <cell r="E11155">
            <v>44500</v>
          </cell>
          <cell r="J11155">
            <v>101.69999999999999</v>
          </cell>
          <cell r="K11155">
            <v>37.74</v>
          </cell>
          <cell r="M11155">
            <v>209.70000000000002</v>
          </cell>
        </row>
        <row r="11156">
          <cell r="D11156" t="str">
            <v>VIA SUL</v>
          </cell>
          <cell r="E11156">
            <v>44500</v>
          </cell>
          <cell r="J11156">
            <v>558.6</v>
          </cell>
          <cell r="K11156">
            <v>223.02979999999999</v>
          </cell>
          <cell r="M11156">
            <v>1237.74</v>
          </cell>
        </row>
        <row r="11157">
          <cell r="D11157" t="str">
            <v>VIA SUL</v>
          </cell>
          <cell r="E11157">
            <v>44500</v>
          </cell>
          <cell r="J11157">
            <v>59.8</v>
          </cell>
          <cell r="K11157">
            <v>23.28</v>
          </cell>
          <cell r="M11157">
            <v>129.32</v>
          </cell>
        </row>
        <row r="11158">
          <cell r="D11158" t="str">
            <v>VIA SUL</v>
          </cell>
          <cell r="E11158">
            <v>44500</v>
          </cell>
          <cell r="J11158">
            <v>179.6</v>
          </cell>
          <cell r="K11158">
            <v>65.739999999999995</v>
          </cell>
          <cell r="M11158">
            <v>363.56</v>
          </cell>
        </row>
        <row r="11159">
          <cell r="D11159" t="str">
            <v>VIA SUL</v>
          </cell>
          <cell r="E11159">
            <v>44500</v>
          </cell>
          <cell r="J11159">
            <v>140</v>
          </cell>
          <cell r="K11159">
            <v>59.03</v>
          </cell>
          <cell r="M11159">
            <v>326.16000000000003</v>
          </cell>
        </row>
        <row r="11160">
          <cell r="D11160" t="str">
            <v>VIA SUL</v>
          </cell>
          <cell r="E11160">
            <v>44500</v>
          </cell>
          <cell r="J11160">
            <v>159.6</v>
          </cell>
          <cell r="K11160">
            <v>70.12</v>
          </cell>
          <cell r="M11160">
            <v>389.6</v>
          </cell>
        </row>
        <row r="11161">
          <cell r="D11161" t="str">
            <v>VIA SUL</v>
          </cell>
          <cell r="E11161">
            <v>44500</v>
          </cell>
          <cell r="J11161">
            <v>139.80000000000001</v>
          </cell>
          <cell r="K11161">
            <v>46.76</v>
          </cell>
          <cell r="M11161">
            <v>259.8</v>
          </cell>
        </row>
        <row r="11162">
          <cell r="D11162" t="str">
            <v>VIA SUL</v>
          </cell>
          <cell r="E11162">
            <v>44500</v>
          </cell>
          <cell r="J11162">
            <v>16.899999999999999</v>
          </cell>
          <cell r="K11162">
            <v>5.92</v>
          </cell>
          <cell r="M11162">
            <v>32.9</v>
          </cell>
        </row>
        <row r="11163">
          <cell r="D11163" t="str">
            <v>VIA SUL</v>
          </cell>
          <cell r="E11163">
            <v>44500</v>
          </cell>
          <cell r="J11163">
            <v>14.9</v>
          </cell>
          <cell r="K11163">
            <v>5.92</v>
          </cell>
          <cell r="M11163">
            <v>32.9</v>
          </cell>
        </row>
        <row r="11164">
          <cell r="D11164" t="str">
            <v>VIA SUL</v>
          </cell>
          <cell r="E11164">
            <v>44500</v>
          </cell>
          <cell r="J11164">
            <v>19.899999999999999</v>
          </cell>
          <cell r="K11164">
            <v>8.1</v>
          </cell>
          <cell r="M11164">
            <v>45</v>
          </cell>
        </row>
        <row r="11165">
          <cell r="D11165" t="str">
            <v>VIA SUL</v>
          </cell>
          <cell r="E11165">
            <v>44500</v>
          </cell>
          <cell r="J11165">
            <v>74.699999999999989</v>
          </cell>
          <cell r="K11165">
            <v>28.47</v>
          </cell>
          <cell r="M11165">
            <v>158.13</v>
          </cell>
        </row>
        <row r="11166">
          <cell r="D11166" t="str">
            <v>VIA SUL</v>
          </cell>
          <cell r="E11166">
            <v>44500</v>
          </cell>
          <cell r="J11166">
            <v>155.88</v>
          </cell>
          <cell r="K11166">
            <v>67.340100000000007</v>
          </cell>
          <cell r="M11166">
            <v>374.1</v>
          </cell>
        </row>
        <row r="11167">
          <cell r="D11167" t="str">
            <v>VIA SUL</v>
          </cell>
          <cell r="E11167">
            <v>44500</v>
          </cell>
          <cell r="J11167">
            <v>42.9</v>
          </cell>
          <cell r="K11167">
            <v>17.98</v>
          </cell>
          <cell r="M11167">
            <v>99.9</v>
          </cell>
        </row>
        <row r="11168">
          <cell r="D11168" t="str">
            <v>VIA SUL</v>
          </cell>
          <cell r="E11168">
            <v>44500</v>
          </cell>
          <cell r="J11168">
            <v>42.9</v>
          </cell>
          <cell r="K11168">
            <v>15.27</v>
          </cell>
          <cell r="M11168">
            <v>84.71</v>
          </cell>
        </row>
        <row r="11169">
          <cell r="D11169" t="str">
            <v>VIA SUL</v>
          </cell>
          <cell r="E11169">
            <v>44500</v>
          </cell>
          <cell r="J11169">
            <v>85.8</v>
          </cell>
          <cell r="K11169">
            <v>33.799999999999997</v>
          </cell>
          <cell r="M11169">
            <v>187.82</v>
          </cell>
        </row>
        <row r="11170">
          <cell r="D11170" t="str">
            <v>VIA SUL</v>
          </cell>
          <cell r="E11170">
            <v>44500</v>
          </cell>
          <cell r="J11170">
            <v>42.9</v>
          </cell>
          <cell r="K11170">
            <v>17.98</v>
          </cell>
          <cell r="M11170">
            <v>99.9</v>
          </cell>
        </row>
        <row r="11171">
          <cell r="D11171" t="str">
            <v>VIA SUL</v>
          </cell>
          <cell r="E11171">
            <v>44500</v>
          </cell>
          <cell r="J11171">
            <v>155.80000000000001</v>
          </cell>
          <cell r="K11171">
            <v>64.760000000000005</v>
          </cell>
          <cell r="M11171">
            <v>359.8</v>
          </cell>
        </row>
        <row r="11172">
          <cell r="D11172" t="str">
            <v>VIA SUL</v>
          </cell>
          <cell r="E11172">
            <v>44500</v>
          </cell>
          <cell r="J11172">
            <v>109.9</v>
          </cell>
          <cell r="K11172">
            <v>36.42</v>
          </cell>
          <cell r="M11172">
            <v>202.31</v>
          </cell>
        </row>
        <row r="11173">
          <cell r="D11173" t="str">
            <v>VIA SUL</v>
          </cell>
          <cell r="E11173">
            <v>44500</v>
          </cell>
          <cell r="J11173">
            <v>104.9</v>
          </cell>
          <cell r="K11173">
            <v>41.38</v>
          </cell>
          <cell r="M11173">
            <v>229.9</v>
          </cell>
        </row>
        <row r="11174">
          <cell r="D11174" t="str">
            <v>VIA SUL</v>
          </cell>
          <cell r="E11174">
            <v>44500</v>
          </cell>
          <cell r="J11174">
            <v>77.8</v>
          </cell>
          <cell r="K11174">
            <v>30.74</v>
          </cell>
          <cell r="M11174">
            <v>170.82</v>
          </cell>
        </row>
        <row r="11175">
          <cell r="D11175" t="str">
            <v>VIA SUL</v>
          </cell>
          <cell r="E11175">
            <v>44500</v>
          </cell>
          <cell r="J11175">
            <v>38.9</v>
          </cell>
          <cell r="K11175">
            <v>16.18</v>
          </cell>
          <cell r="M11175">
            <v>89.9</v>
          </cell>
        </row>
        <row r="11176">
          <cell r="D11176" t="str">
            <v>VIA SUL</v>
          </cell>
          <cell r="E11176">
            <v>44500</v>
          </cell>
          <cell r="J11176">
            <v>43.5</v>
          </cell>
          <cell r="K11176">
            <v>17.98</v>
          </cell>
          <cell r="M11176">
            <v>99.9</v>
          </cell>
        </row>
        <row r="11177">
          <cell r="D11177" t="str">
            <v>VIA SUL</v>
          </cell>
          <cell r="E11177">
            <v>44500</v>
          </cell>
          <cell r="J11177">
            <v>40.9</v>
          </cell>
          <cell r="K11177">
            <v>17.079999999999998</v>
          </cell>
          <cell r="M11177">
            <v>94.9</v>
          </cell>
        </row>
        <row r="11178">
          <cell r="D11178" t="str">
            <v>VIA SUL</v>
          </cell>
          <cell r="E11178">
            <v>44500</v>
          </cell>
          <cell r="J11178">
            <v>43.5</v>
          </cell>
          <cell r="K11178">
            <v>17.98</v>
          </cell>
          <cell r="M11178">
            <v>99.9</v>
          </cell>
        </row>
        <row r="11179">
          <cell r="D11179" t="str">
            <v>VIA SUL</v>
          </cell>
          <cell r="E11179">
            <v>44500</v>
          </cell>
          <cell r="J11179">
            <v>3.9</v>
          </cell>
          <cell r="K11179">
            <v>2.16</v>
          </cell>
          <cell r="M11179">
            <v>12</v>
          </cell>
        </row>
        <row r="11180">
          <cell r="D11180" t="str">
            <v>VIA SUL</v>
          </cell>
          <cell r="E11180">
            <v>44500</v>
          </cell>
          <cell r="J11180">
            <v>71.699999999999989</v>
          </cell>
          <cell r="K11180">
            <v>30.609900000000003</v>
          </cell>
          <cell r="M11180">
            <v>168.99</v>
          </cell>
        </row>
        <row r="11181">
          <cell r="D11181" t="str">
            <v>VIA SUL</v>
          </cell>
          <cell r="E11181">
            <v>44500</v>
          </cell>
          <cell r="J11181">
            <v>47.8</v>
          </cell>
          <cell r="K11181">
            <v>18.98</v>
          </cell>
          <cell r="M11181">
            <v>105.42</v>
          </cell>
        </row>
        <row r="11182">
          <cell r="D11182" t="str">
            <v>VIA SUL</v>
          </cell>
          <cell r="E11182">
            <v>44500</v>
          </cell>
          <cell r="J11182">
            <v>47.8</v>
          </cell>
          <cell r="K11182">
            <v>21.56</v>
          </cell>
          <cell r="M11182">
            <v>119.8</v>
          </cell>
        </row>
        <row r="11183">
          <cell r="D11183" t="str">
            <v>VIA SUL</v>
          </cell>
          <cell r="E11183">
            <v>44500</v>
          </cell>
          <cell r="J11183">
            <v>35.9</v>
          </cell>
          <cell r="K11183">
            <v>16.18</v>
          </cell>
          <cell r="M11183">
            <v>89.9</v>
          </cell>
        </row>
        <row r="11184">
          <cell r="D11184" t="str">
            <v>VIA SUL</v>
          </cell>
          <cell r="E11184">
            <v>44500</v>
          </cell>
          <cell r="J11184">
            <v>35.9</v>
          </cell>
          <cell r="K11184">
            <v>16.18</v>
          </cell>
          <cell r="M11184">
            <v>89.9</v>
          </cell>
        </row>
        <row r="11185">
          <cell r="D11185" t="str">
            <v>VIA SUL</v>
          </cell>
          <cell r="E11185">
            <v>44500</v>
          </cell>
          <cell r="J11185">
            <v>15.9</v>
          </cell>
          <cell r="K11185">
            <v>7.18</v>
          </cell>
          <cell r="M11185">
            <v>39.9</v>
          </cell>
        </row>
        <row r="11186">
          <cell r="D11186" t="str">
            <v>VIA SUL</v>
          </cell>
          <cell r="E11186">
            <v>44500</v>
          </cell>
          <cell r="J11186">
            <v>31.8</v>
          </cell>
          <cell r="K11186">
            <v>14.36</v>
          </cell>
          <cell r="M11186">
            <v>79.8</v>
          </cell>
        </row>
        <row r="11187">
          <cell r="D11187" t="str">
            <v>VIA SUL</v>
          </cell>
          <cell r="E11187">
            <v>44500</v>
          </cell>
          <cell r="J11187">
            <v>19.899999999999999</v>
          </cell>
          <cell r="K11187">
            <v>8.98</v>
          </cell>
          <cell r="M11187">
            <v>49.9</v>
          </cell>
        </row>
        <row r="11188">
          <cell r="D11188" t="str">
            <v>VIA SUL</v>
          </cell>
          <cell r="E11188">
            <v>44500</v>
          </cell>
          <cell r="J11188">
            <v>19.899999999999999</v>
          </cell>
          <cell r="K11188">
            <v>8.08</v>
          </cell>
          <cell r="M11188">
            <v>44.91</v>
          </cell>
        </row>
        <row r="11189">
          <cell r="D11189" t="str">
            <v>VIA SUL</v>
          </cell>
          <cell r="E11189">
            <v>44500</v>
          </cell>
          <cell r="J11189">
            <v>19.899999999999999</v>
          </cell>
          <cell r="K11189">
            <v>8.98</v>
          </cell>
          <cell r="M11189">
            <v>49.9</v>
          </cell>
        </row>
        <row r="11190">
          <cell r="D11190" t="str">
            <v>VIA SUL</v>
          </cell>
          <cell r="E11190">
            <v>44500</v>
          </cell>
          <cell r="J11190">
            <v>19.899999999999999</v>
          </cell>
          <cell r="K11190">
            <v>7.9</v>
          </cell>
          <cell r="M11190">
            <v>43.91</v>
          </cell>
        </row>
        <row r="11191">
          <cell r="D11191" t="str">
            <v>VIA SUL</v>
          </cell>
          <cell r="E11191">
            <v>44500</v>
          </cell>
          <cell r="J11191">
            <v>7.9</v>
          </cell>
          <cell r="K11191">
            <v>3.58</v>
          </cell>
          <cell r="M11191">
            <v>19.899999999999999</v>
          </cell>
        </row>
        <row r="11192">
          <cell r="D11192" t="str">
            <v>VIA SUL</v>
          </cell>
          <cell r="E11192">
            <v>44500</v>
          </cell>
          <cell r="J11192">
            <v>31.9</v>
          </cell>
          <cell r="K11192">
            <v>12.66</v>
          </cell>
          <cell r="M11192">
            <v>70.31</v>
          </cell>
        </row>
        <row r="11193">
          <cell r="D11193" t="str">
            <v>VIA SUL</v>
          </cell>
          <cell r="E11193">
            <v>44500</v>
          </cell>
          <cell r="J11193">
            <v>27.8</v>
          </cell>
          <cell r="K11193">
            <v>14.36</v>
          </cell>
          <cell r="M11193">
            <v>79.8</v>
          </cell>
        </row>
        <row r="11194">
          <cell r="D11194" t="str">
            <v>VIA SUL</v>
          </cell>
          <cell r="E11194">
            <v>44500</v>
          </cell>
          <cell r="J11194">
            <v>13.9</v>
          </cell>
          <cell r="K11194">
            <v>6.32</v>
          </cell>
          <cell r="M11194">
            <v>35.11</v>
          </cell>
        </row>
        <row r="11195">
          <cell r="D11195" t="str">
            <v>VIA SUL</v>
          </cell>
          <cell r="E11195">
            <v>44500</v>
          </cell>
          <cell r="J11195">
            <v>8.9</v>
          </cell>
          <cell r="K11195">
            <v>4.74</v>
          </cell>
          <cell r="M11195">
            <v>26.31</v>
          </cell>
        </row>
        <row r="11196">
          <cell r="D11196" t="str">
            <v>VIA SUL</v>
          </cell>
          <cell r="E11196">
            <v>44500</v>
          </cell>
          <cell r="J11196">
            <v>8.9</v>
          </cell>
          <cell r="K11196">
            <v>5.38</v>
          </cell>
          <cell r="M11196">
            <v>29.9</v>
          </cell>
        </row>
        <row r="11197">
          <cell r="D11197" t="str">
            <v>VIA SUL</v>
          </cell>
          <cell r="E11197">
            <v>44500</v>
          </cell>
          <cell r="J11197">
            <v>40</v>
          </cell>
          <cell r="K11197">
            <v>16.810000000000002</v>
          </cell>
          <cell r="M11197">
            <v>93.3</v>
          </cell>
        </row>
        <row r="11198">
          <cell r="D11198" t="str">
            <v>VIA SUL</v>
          </cell>
          <cell r="E11198">
            <v>44500</v>
          </cell>
          <cell r="J11198">
            <v>8</v>
          </cell>
          <cell r="K11198">
            <v>3.15</v>
          </cell>
          <cell r="M11198">
            <v>17.510000000000002</v>
          </cell>
        </row>
        <row r="11199">
          <cell r="D11199" t="str">
            <v>VIA SUL</v>
          </cell>
          <cell r="E11199">
            <v>44500</v>
          </cell>
          <cell r="J11199">
            <v>16</v>
          </cell>
          <cell r="K11199">
            <v>6.37</v>
          </cell>
          <cell r="M11199">
            <v>35.42</v>
          </cell>
        </row>
        <row r="11200">
          <cell r="D11200" t="str">
            <v>VIA SUL</v>
          </cell>
          <cell r="E11200">
            <v>44500</v>
          </cell>
          <cell r="J11200">
            <v>75</v>
          </cell>
          <cell r="K11200">
            <v>35.019999999999996</v>
          </cell>
          <cell r="M11200">
            <v>194.60000000000002</v>
          </cell>
        </row>
        <row r="11201">
          <cell r="D11201" t="str">
            <v>VIA SUL</v>
          </cell>
          <cell r="E11201">
            <v>44500</v>
          </cell>
          <cell r="J11201">
            <v>15</v>
          </cell>
          <cell r="K11201">
            <v>7.16</v>
          </cell>
          <cell r="M11201">
            <v>39.799999999999997</v>
          </cell>
        </row>
        <row r="11202">
          <cell r="D11202" t="str">
            <v>VIA SUL</v>
          </cell>
          <cell r="E11202">
            <v>44500</v>
          </cell>
          <cell r="J11202">
            <v>15</v>
          </cell>
          <cell r="K11202">
            <v>7.16</v>
          </cell>
          <cell r="M11202">
            <v>39.799999999999997</v>
          </cell>
        </row>
        <row r="11203">
          <cell r="D11203" t="str">
            <v>VIA SUL</v>
          </cell>
          <cell r="E11203">
            <v>44500</v>
          </cell>
          <cell r="J11203">
            <v>15</v>
          </cell>
          <cell r="K11203">
            <v>6.39</v>
          </cell>
          <cell r="M11203">
            <v>35.18</v>
          </cell>
        </row>
        <row r="11204">
          <cell r="D11204" t="str">
            <v>VIA SUL</v>
          </cell>
          <cell r="E11204">
            <v>44500</v>
          </cell>
          <cell r="J11204">
            <v>7.5</v>
          </cell>
          <cell r="K11204">
            <v>3.58</v>
          </cell>
          <cell r="M11204">
            <v>19.899999999999999</v>
          </cell>
        </row>
        <row r="11205">
          <cell r="D11205" t="str">
            <v>VIA SUL</v>
          </cell>
          <cell r="E11205">
            <v>44500</v>
          </cell>
          <cell r="J11205">
            <v>8</v>
          </cell>
          <cell r="K11205">
            <v>3.58</v>
          </cell>
          <cell r="M11205">
            <v>19.899999999999999</v>
          </cell>
        </row>
        <row r="11206">
          <cell r="D11206" t="str">
            <v>VIA SUL</v>
          </cell>
          <cell r="E11206">
            <v>44500</v>
          </cell>
          <cell r="J11206">
            <v>16</v>
          </cell>
          <cell r="K11206">
            <v>7.16</v>
          </cell>
          <cell r="M11206">
            <v>39.799999999999997</v>
          </cell>
        </row>
        <row r="11207">
          <cell r="D11207" t="str">
            <v>VIA SUL</v>
          </cell>
          <cell r="E11207">
            <v>44500</v>
          </cell>
          <cell r="J11207">
            <v>24</v>
          </cell>
          <cell r="K11207">
            <v>10.3101</v>
          </cell>
          <cell r="M11207">
            <v>57.300000000000004</v>
          </cell>
        </row>
        <row r="11208">
          <cell r="D11208" t="str">
            <v>VIA SUL</v>
          </cell>
          <cell r="E11208">
            <v>44500</v>
          </cell>
          <cell r="J11208">
            <v>8</v>
          </cell>
          <cell r="K11208">
            <v>3.58</v>
          </cell>
          <cell r="M11208">
            <v>19.899999999999999</v>
          </cell>
        </row>
        <row r="11209">
          <cell r="D11209" t="str">
            <v>VIA SUL</v>
          </cell>
          <cell r="E11209">
            <v>44500</v>
          </cell>
          <cell r="J11209">
            <v>8</v>
          </cell>
          <cell r="K11209">
            <v>3.58</v>
          </cell>
          <cell r="M11209">
            <v>19.899999999999999</v>
          </cell>
        </row>
        <row r="11210">
          <cell r="D11210" t="str">
            <v>VIA SUL</v>
          </cell>
          <cell r="E11210">
            <v>44500</v>
          </cell>
          <cell r="J11210">
            <v>8</v>
          </cell>
          <cell r="K11210">
            <v>3.58</v>
          </cell>
          <cell r="M11210">
            <v>19.899999999999999</v>
          </cell>
        </row>
        <row r="11211">
          <cell r="D11211" t="str">
            <v>VIA SUL</v>
          </cell>
          <cell r="E11211">
            <v>44500</v>
          </cell>
          <cell r="J11211">
            <v>16</v>
          </cell>
          <cell r="K11211">
            <v>6.3</v>
          </cell>
          <cell r="M11211">
            <v>35.020000000000003</v>
          </cell>
        </row>
        <row r="11212">
          <cell r="D11212" t="str">
            <v>VIA SUL</v>
          </cell>
          <cell r="E11212">
            <v>44500</v>
          </cell>
          <cell r="J11212">
            <v>17.98</v>
          </cell>
          <cell r="K11212">
            <v>7.83</v>
          </cell>
          <cell r="M11212">
            <v>43.5</v>
          </cell>
        </row>
        <row r="11213">
          <cell r="D11213" t="str">
            <v>VIA SUL</v>
          </cell>
          <cell r="E11213">
            <v>44500</v>
          </cell>
          <cell r="J11213">
            <v>27.58</v>
          </cell>
          <cell r="K11213">
            <v>12.56</v>
          </cell>
          <cell r="M11213">
            <v>69.8</v>
          </cell>
        </row>
        <row r="11214">
          <cell r="D11214" t="str">
            <v>VIA SUL</v>
          </cell>
          <cell r="E11214">
            <v>44500</v>
          </cell>
          <cell r="J11214">
            <v>27.58</v>
          </cell>
          <cell r="K11214">
            <v>12.64</v>
          </cell>
          <cell r="M11214">
            <v>70.22</v>
          </cell>
        </row>
        <row r="11215">
          <cell r="D11215" t="str">
            <v>VIA SUL</v>
          </cell>
          <cell r="E11215">
            <v>44500</v>
          </cell>
          <cell r="J11215">
            <v>16.399999999999999</v>
          </cell>
          <cell r="K11215">
            <v>6.46</v>
          </cell>
          <cell r="M11215">
            <v>35.909999999999997</v>
          </cell>
        </row>
        <row r="11216">
          <cell r="D11216" t="str">
            <v>VIA SUL</v>
          </cell>
          <cell r="E11216">
            <v>44500</v>
          </cell>
          <cell r="J11216">
            <v>12.99</v>
          </cell>
          <cell r="K11216">
            <v>6.46</v>
          </cell>
          <cell r="M11216">
            <v>35.909999999999997</v>
          </cell>
        </row>
        <row r="11217">
          <cell r="D11217" t="str">
            <v>VIA SUL</v>
          </cell>
          <cell r="E11217">
            <v>44500</v>
          </cell>
          <cell r="J11217">
            <v>59.9</v>
          </cell>
          <cell r="K11217">
            <v>25.33</v>
          </cell>
          <cell r="M11217">
            <v>140.71</v>
          </cell>
        </row>
        <row r="11218">
          <cell r="D11218" t="str">
            <v>VIA SUL</v>
          </cell>
          <cell r="E11218">
            <v>44500</v>
          </cell>
          <cell r="J11218">
            <v>63</v>
          </cell>
          <cell r="K11218">
            <v>28.76</v>
          </cell>
          <cell r="M11218">
            <v>159.80000000000001</v>
          </cell>
        </row>
        <row r="11219">
          <cell r="D11219" t="str">
            <v>VIA SUL</v>
          </cell>
          <cell r="E11219">
            <v>44500</v>
          </cell>
          <cell r="J11219">
            <v>9.9</v>
          </cell>
          <cell r="K11219">
            <v>3.58</v>
          </cell>
          <cell r="M11219">
            <v>19.899999999999999</v>
          </cell>
        </row>
        <row r="11220">
          <cell r="D11220" t="str">
            <v>VIA SUL</v>
          </cell>
          <cell r="E11220">
            <v>44500</v>
          </cell>
          <cell r="J11220">
            <v>19.8</v>
          </cell>
          <cell r="K11220">
            <v>7.16</v>
          </cell>
          <cell r="M11220">
            <v>39.799999999999997</v>
          </cell>
        </row>
        <row r="11221">
          <cell r="D11221" t="str">
            <v>VIA SUL</v>
          </cell>
          <cell r="E11221">
            <v>44500</v>
          </cell>
          <cell r="J11221">
            <v>22.38</v>
          </cell>
          <cell r="K11221">
            <v>8.98</v>
          </cell>
          <cell r="M11221">
            <v>49.9</v>
          </cell>
        </row>
        <row r="11222">
          <cell r="D11222" t="str">
            <v>VIA SUL</v>
          </cell>
          <cell r="E11222">
            <v>44500</v>
          </cell>
          <cell r="J11222">
            <v>30</v>
          </cell>
          <cell r="K11222">
            <v>12.66</v>
          </cell>
          <cell r="M11222">
            <v>70.31</v>
          </cell>
        </row>
        <row r="11223">
          <cell r="D11223" t="str">
            <v>VIA SUL</v>
          </cell>
          <cell r="E11223">
            <v>44500</v>
          </cell>
          <cell r="J11223">
            <v>20</v>
          </cell>
          <cell r="K11223">
            <v>8.98</v>
          </cell>
          <cell r="M11223">
            <v>49.9</v>
          </cell>
        </row>
        <row r="11224">
          <cell r="D11224" t="str">
            <v>VIA SUL</v>
          </cell>
          <cell r="E11224">
            <v>44500</v>
          </cell>
          <cell r="J11224">
            <v>88</v>
          </cell>
          <cell r="K11224">
            <v>33.799999999999997</v>
          </cell>
          <cell r="M11224">
            <v>187.82</v>
          </cell>
        </row>
        <row r="11225">
          <cell r="D11225" t="str">
            <v>VIA SUL</v>
          </cell>
          <cell r="E11225">
            <v>44500</v>
          </cell>
          <cell r="J11225">
            <v>1375</v>
          </cell>
          <cell r="K11225">
            <v>789</v>
          </cell>
          <cell r="M11225">
            <v>4347.5</v>
          </cell>
        </row>
        <row r="11226">
          <cell r="D11226" t="str">
            <v>VIA SUL</v>
          </cell>
          <cell r="E11226">
            <v>44500</v>
          </cell>
          <cell r="J11226">
            <v>3135</v>
          </cell>
          <cell r="K11226">
            <v>1981.8615</v>
          </cell>
          <cell r="M11226">
            <v>9882.66</v>
          </cell>
        </row>
        <row r="11227">
          <cell r="D11227" t="str">
            <v>VIA SUL</v>
          </cell>
          <cell r="E11227">
            <v>44500</v>
          </cell>
          <cell r="J11227">
            <v>720</v>
          </cell>
          <cell r="K11227">
            <v>416.41949999999997</v>
          </cell>
          <cell r="M11227">
            <v>2049.4499999999998</v>
          </cell>
        </row>
        <row r="11228">
          <cell r="D11228" t="str">
            <v>VIA SUL</v>
          </cell>
          <cell r="E11228">
            <v>44500</v>
          </cell>
          <cell r="J11228">
            <v>1098.9000000000001</v>
          </cell>
          <cell r="K11228">
            <v>544.92020000000002</v>
          </cell>
          <cell r="M11228">
            <v>2908.3999999999996</v>
          </cell>
        </row>
        <row r="11229">
          <cell r="D11229" t="str">
            <v>VIA SUL</v>
          </cell>
          <cell r="E11229">
            <v>44500</v>
          </cell>
          <cell r="J11229">
            <v>52.41</v>
          </cell>
          <cell r="K11229">
            <v>25.18</v>
          </cell>
          <cell r="M11229">
            <v>139.9</v>
          </cell>
        </row>
        <row r="11230">
          <cell r="D11230" t="str">
            <v>VIA SUL</v>
          </cell>
          <cell r="E11230">
            <v>44500</v>
          </cell>
          <cell r="J11230">
            <v>471.68999999999994</v>
          </cell>
          <cell r="K11230">
            <v>280.94040000000001</v>
          </cell>
          <cell r="M11230">
            <v>1139.3999999999999</v>
          </cell>
        </row>
        <row r="11231">
          <cell r="D11231" t="str">
            <v>VIA SUL</v>
          </cell>
          <cell r="E11231">
            <v>44500</v>
          </cell>
          <cell r="J11231">
            <v>240</v>
          </cell>
          <cell r="K11231">
            <v>160.80000000000001</v>
          </cell>
          <cell r="M11231">
            <v>879.64</v>
          </cell>
        </row>
        <row r="11232">
          <cell r="D11232" t="str">
            <v>VIA SUL</v>
          </cell>
          <cell r="E11232">
            <v>44500</v>
          </cell>
          <cell r="J11232">
            <v>360</v>
          </cell>
          <cell r="K11232">
            <v>258.52019999999999</v>
          </cell>
          <cell r="M11232">
            <v>1429.44</v>
          </cell>
        </row>
        <row r="11233">
          <cell r="D11233" t="str">
            <v>VIA SUL</v>
          </cell>
          <cell r="E11233">
            <v>44500</v>
          </cell>
          <cell r="J11233">
            <v>120</v>
          </cell>
          <cell r="K11233">
            <v>84.56</v>
          </cell>
          <cell r="M11233">
            <v>469.82</v>
          </cell>
        </row>
        <row r="11234">
          <cell r="D11234" t="str">
            <v>VIA SUL</v>
          </cell>
          <cell r="E11234">
            <v>44500</v>
          </cell>
          <cell r="J11234">
            <v>120</v>
          </cell>
          <cell r="K11234">
            <v>114.09</v>
          </cell>
          <cell r="M11234">
            <v>370.22</v>
          </cell>
        </row>
        <row r="11235">
          <cell r="D11235" t="str">
            <v>VIA SUL</v>
          </cell>
          <cell r="E11235">
            <v>44500</v>
          </cell>
          <cell r="J11235">
            <v>0</v>
          </cell>
          <cell r="K11235">
            <v>0</v>
          </cell>
          <cell r="M11235">
            <v>0</v>
          </cell>
        </row>
        <row r="11236">
          <cell r="D11236" t="str">
            <v>VIA SUL</v>
          </cell>
          <cell r="E11236">
            <v>44500</v>
          </cell>
          <cell r="J11236">
            <v>240</v>
          </cell>
          <cell r="K11236">
            <v>192.55</v>
          </cell>
          <cell r="M11236">
            <v>839.28</v>
          </cell>
        </row>
        <row r="11237">
          <cell r="D11237" t="str">
            <v>VIA SUL</v>
          </cell>
          <cell r="E11237">
            <v>44500</v>
          </cell>
          <cell r="J11237">
            <v>120</v>
          </cell>
          <cell r="K11237">
            <v>82.94</v>
          </cell>
          <cell r="M11237">
            <v>459.88</v>
          </cell>
        </row>
        <row r="11238">
          <cell r="D11238" t="str">
            <v>VIA SUL</v>
          </cell>
          <cell r="E11238">
            <v>44500</v>
          </cell>
          <cell r="J11238">
            <v>57.47</v>
          </cell>
          <cell r="K11238">
            <v>23.74</v>
          </cell>
          <cell r="M11238">
            <v>131.91</v>
          </cell>
        </row>
        <row r="11239">
          <cell r="D11239" t="str">
            <v>VIA SUL</v>
          </cell>
          <cell r="E11239">
            <v>44500</v>
          </cell>
          <cell r="J11239">
            <v>575.6</v>
          </cell>
          <cell r="K11239">
            <v>316.49</v>
          </cell>
          <cell r="M11239">
            <v>1458.5</v>
          </cell>
        </row>
        <row r="11240">
          <cell r="D11240" t="str">
            <v>VIA SUL</v>
          </cell>
          <cell r="E11240">
            <v>44500</v>
          </cell>
          <cell r="J11240">
            <v>1488</v>
          </cell>
          <cell r="K11240">
            <v>885.67</v>
          </cell>
          <cell r="M11240">
            <v>4216.62</v>
          </cell>
        </row>
        <row r="11241">
          <cell r="D11241" t="str">
            <v>VIA SUL</v>
          </cell>
          <cell r="E11241">
            <v>44500</v>
          </cell>
          <cell r="J11241">
            <v>483.76</v>
          </cell>
          <cell r="K11241">
            <v>248.3904</v>
          </cell>
          <cell r="M11241">
            <v>1220</v>
          </cell>
        </row>
        <row r="11242">
          <cell r="D11242" t="str">
            <v>VIA SUL</v>
          </cell>
          <cell r="E11242">
            <v>44500</v>
          </cell>
          <cell r="J11242">
            <v>229.88</v>
          </cell>
          <cell r="K11242">
            <v>107.93</v>
          </cell>
          <cell r="M11242">
            <v>599.6</v>
          </cell>
        </row>
        <row r="11243">
          <cell r="D11243" t="str">
            <v>VIA SUL</v>
          </cell>
          <cell r="E11243">
            <v>44500</v>
          </cell>
          <cell r="J11243">
            <v>3850</v>
          </cell>
          <cell r="K11243">
            <v>2684.9438</v>
          </cell>
          <cell r="M11243">
            <v>12755.050000000001</v>
          </cell>
        </row>
        <row r="11244">
          <cell r="D11244" t="str">
            <v>VIA SUL</v>
          </cell>
          <cell r="E11244">
            <v>44500</v>
          </cell>
          <cell r="J11244">
            <v>1900</v>
          </cell>
          <cell r="K11244">
            <v>1200.6404</v>
          </cell>
          <cell r="M11244">
            <v>6314.08</v>
          </cell>
        </row>
        <row r="11245">
          <cell r="D11245" t="str">
            <v>VIA SUL</v>
          </cell>
          <cell r="E11245">
            <v>44500</v>
          </cell>
          <cell r="J11245">
            <v>528</v>
          </cell>
          <cell r="K11245">
            <v>274.26959999999997</v>
          </cell>
          <cell r="M11245">
            <v>1393.81</v>
          </cell>
        </row>
        <row r="11246">
          <cell r="D11246" t="str">
            <v>VIA SUL</v>
          </cell>
          <cell r="E11246">
            <v>44500</v>
          </cell>
          <cell r="J11246">
            <v>649.35</v>
          </cell>
          <cell r="K11246">
            <v>309.12049999999999</v>
          </cell>
          <cell r="M11246">
            <v>1589.51</v>
          </cell>
        </row>
        <row r="11247">
          <cell r="D11247" t="str">
            <v>VIA SUL</v>
          </cell>
          <cell r="E11247">
            <v>44500</v>
          </cell>
          <cell r="J11247">
            <v>0</v>
          </cell>
          <cell r="K11247">
            <v>0</v>
          </cell>
          <cell r="M11247">
            <v>0</v>
          </cell>
        </row>
        <row r="11248">
          <cell r="D11248" t="str">
            <v>VIA SUL</v>
          </cell>
          <cell r="E11248">
            <v>44500</v>
          </cell>
          <cell r="J11248">
            <v>-50</v>
          </cell>
          <cell r="K11248">
            <v>0</v>
          </cell>
          <cell r="M11248">
            <v>-239.9</v>
          </cell>
        </row>
        <row r="11249">
          <cell r="D11249" t="str">
            <v>VIA SUL</v>
          </cell>
          <cell r="E11249">
            <v>44500</v>
          </cell>
          <cell r="J11249">
            <v>50</v>
          </cell>
          <cell r="K11249">
            <v>36.6</v>
          </cell>
          <cell r="M11249">
            <v>196.72</v>
          </cell>
        </row>
        <row r="11250">
          <cell r="D11250" t="str">
            <v>VIA SUL</v>
          </cell>
          <cell r="E11250">
            <v>44500</v>
          </cell>
          <cell r="J11250">
            <v>172.68</v>
          </cell>
          <cell r="K11250">
            <v>94.43010000000001</v>
          </cell>
          <cell r="M11250">
            <v>384.72</v>
          </cell>
        </row>
        <row r="11251">
          <cell r="D11251" t="str">
            <v>VIA SUL</v>
          </cell>
          <cell r="E11251">
            <v>44500</v>
          </cell>
          <cell r="J11251">
            <v>55</v>
          </cell>
          <cell r="K11251">
            <v>25.18</v>
          </cell>
          <cell r="M11251">
            <v>139.9</v>
          </cell>
        </row>
        <row r="11252">
          <cell r="D11252" t="str">
            <v>VIA SUL</v>
          </cell>
          <cell r="E11252">
            <v>44500</v>
          </cell>
          <cell r="J11252">
            <v>55</v>
          </cell>
          <cell r="K11252">
            <v>22.16</v>
          </cell>
          <cell r="M11252">
            <v>123.11</v>
          </cell>
        </row>
        <row r="11253">
          <cell r="D11253" t="str">
            <v>VIA SUL</v>
          </cell>
          <cell r="E11253">
            <v>44500</v>
          </cell>
          <cell r="J11253">
            <v>12.74</v>
          </cell>
          <cell r="K11253">
            <v>7.18</v>
          </cell>
          <cell r="M11253">
            <v>39.9</v>
          </cell>
        </row>
        <row r="11254">
          <cell r="D11254" t="str">
            <v>VIA SUL</v>
          </cell>
          <cell r="E11254">
            <v>44500</v>
          </cell>
          <cell r="J11254">
            <v>23.41</v>
          </cell>
          <cell r="K11254">
            <v>10.6</v>
          </cell>
          <cell r="M11254">
            <v>58.9</v>
          </cell>
        </row>
        <row r="11255">
          <cell r="D11255" t="str">
            <v>VIA SUL</v>
          </cell>
          <cell r="E11255">
            <v>44500</v>
          </cell>
          <cell r="J11255">
            <v>52.46</v>
          </cell>
          <cell r="K11255">
            <v>23.72</v>
          </cell>
          <cell r="M11255">
            <v>131.80000000000001</v>
          </cell>
        </row>
        <row r="11256">
          <cell r="D11256" t="str">
            <v>VIA SUL</v>
          </cell>
          <cell r="E11256">
            <v>44500</v>
          </cell>
          <cell r="J11256">
            <v>49.9</v>
          </cell>
          <cell r="K11256">
            <v>18.989999999999998</v>
          </cell>
          <cell r="M11256">
            <v>105.51</v>
          </cell>
        </row>
        <row r="11257">
          <cell r="D11257" t="str">
            <v>VIA SUL</v>
          </cell>
          <cell r="E11257">
            <v>44500</v>
          </cell>
          <cell r="J11257">
            <v>35.9</v>
          </cell>
          <cell r="K11257">
            <v>14.24</v>
          </cell>
          <cell r="M11257">
            <v>79.11</v>
          </cell>
        </row>
        <row r="11258">
          <cell r="D11258" t="str">
            <v>VIA SUL</v>
          </cell>
          <cell r="E11258">
            <v>44500</v>
          </cell>
          <cell r="J11258">
            <v>75.8</v>
          </cell>
          <cell r="K11258">
            <v>31.11</v>
          </cell>
          <cell r="M11258">
            <v>172.84</v>
          </cell>
        </row>
        <row r="11259">
          <cell r="D11259" t="str">
            <v>VIA SUL</v>
          </cell>
          <cell r="E11259">
            <v>44500</v>
          </cell>
          <cell r="J11259">
            <v>-54</v>
          </cell>
          <cell r="K11259">
            <v>0</v>
          </cell>
          <cell r="M11259">
            <v>-139.9</v>
          </cell>
        </row>
        <row r="11260">
          <cell r="D11260" t="str">
            <v>VIA SUL</v>
          </cell>
          <cell r="E11260">
            <v>44500</v>
          </cell>
          <cell r="J11260">
            <v>43</v>
          </cell>
          <cell r="K11260">
            <v>39.56</v>
          </cell>
          <cell r="M11260">
            <v>109.9</v>
          </cell>
        </row>
        <row r="11261">
          <cell r="D11261" t="str">
            <v>VIA SUL</v>
          </cell>
          <cell r="E11261">
            <v>44500</v>
          </cell>
          <cell r="J11261">
            <v>86</v>
          </cell>
          <cell r="K11261">
            <v>37.19</v>
          </cell>
          <cell r="M11261">
            <v>206.62</v>
          </cell>
        </row>
        <row r="11262">
          <cell r="D11262" t="str">
            <v>VIA SUL</v>
          </cell>
          <cell r="E11262">
            <v>44500</v>
          </cell>
          <cell r="J11262">
            <v>8.5</v>
          </cell>
          <cell r="K11262">
            <v>3.6</v>
          </cell>
          <cell r="M11262">
            <v>20</v>
          </cell>
        </row>
        <row r="11263">
          <cell r="D11263" t="str">
            <v>PICI</v>
          </cell>
          <cell r="E11263">
            <v>44500</v>
          </cell>
          <cell r="J11263">
            <v>-66</v>
          </cell>
          <cell r="K11263">
            <v>0</v>
          </cell>
          <cell r="M11263">
            <v>-189.9</v>
          </cell>
        </row>
        <row r="11264">
          <cell r="D11264" t="str">
            <v>PICI</v>
          </cell>
          <cell r="E11264">
            <v>44500</v>
          </cell>
          <cell r="J11264">
            <v>-52.41</v>
          </cell>
          <cell r="K11264">
            <v>23.38</v>
          </cell>
          <cell r="M11264">
            <v>-129.9</v>
          </cell>
        </row>
        <row r="11265">
          <cell r="D11265" t="str">
            <v>PICI</v>
          </cell>
          <cell r="E11265">
            <v>44500</v>
          </cell>
          <cell r="J11265">
            <v>50</v>
          </cell>
          <cell r="K11265">
            <v>21.58</v>
          </cell>
          <cell r="M11265">
            <v>119.9</v>
          </cell>
        </row>
        <row r="11266">
          <cell r="D11266" t="str">
            <v>PICI</v>
          </cell>
          <cell r="E11266">
            <v>44500</v>
          </cell>
          <cell r="J11266">
            <v>62.91</v>
          </cell>
          <cell r="K11266">
            <v>25.33</v>
          </cell>
          <cell r="M11266">
            <v>140.71</v>
          </cell>
        </row>
        <row r="11267">
          <cell r="D11267" t="str">
            <v>PICI</v>
          </cell>
          <cell r="E11267">
            <v>44500</v>
          </cell>
          <cell r="J11267">
            <v>59.9</v>
          </cell>
          <cell r="K11267">
            <v>26.98</v>
          </cell>
          <cell r="M11267">
            <v>149.9</v>
          </cell>
        </row>
        <row r="11268">
          <cell r="D11268" t="str">
            <v>PICI</v>
          </cell>
          <cell r="E11268">
            <v>44500</v>
          </cell>
          <cell r="J11268">
            <v>48.36</v>
          </cell>
          <cell r="K11268">
            <v>17.989999999999998</v>
          </cell>
          <cell r="M11268">
            <v>90.93</v>
          </cell>
        </row>
        <row r="11269">
          <cell r="D11269" t="str">
            <v>PICI</v>
          </cell>
          <cell r="E11269">
            <v>44500</v>
          </cell>
          <cell r="J11269">
            <v>52.9</v>
          </cell>
          <cell r="K11269">
            <v>24.28</v>
          </cell>
          <cell r="M11269">
            <v>134.91</v>
          </cell>
        </row>
        <row r="11270">
          <cell r="D11270" t="str">
            <v>PICI</v>
          </cell>
          <cell r="E11270">
            <v>44500</v>
          </cell>
          <cell r="J11270">
            <v>38.9</v>
          </cell>
          <cell r="K11270">
            <v>15.82</v>
          </cell>
          <cell r="M11270">
            <v>87.91</v>
          </cell>
        </row>
        <row r="11271">
          <cell r="D11271" t="str">
            <v>PICI</v>
          </cell>
          <cell r="E11271">
            <v>44500</v>
          </cell>
          <cell r="J11271">
            <v>66.900000000000006</v>
          </cell>
          <cell r="K11271">
            <v>25.9</v>
          </cell>
          <cell r="M11271">
            <v>143.91</v>
          </cell>
        </row>
        <row r="11272">
          <cell r="D11272" t="str">
            <v>PICI</v>
          </cell>
          <cell r="E11272">
            <v>44500</v>
          </cell>
          <cell r="J11272">
            <v>66</v>
          </cell>
          <cell r="K11272">
            <v>22.5</v>
          </cell>
          <cell r="M11272">
            <v>125</v>
          </cell>
        </row>
        <row r="11273">
          <cell r="D11273" t="str">
            <v>PICI</v>
          </cell>
          <cell r="E11273">
            <v>44500</v>
          </cell>
          <cell r="J11273">
            <v>74.900000000000006</v>
          </cell>
          <cell r="K11273">
            <v>38.119999999999997</v>
          </cell>
          <cell r="M11273">
            <v>204.92</v>
          </cell>
        </row>
        <row r="11274">
          <cell r="D11274" t="str">
            <v>PICI</v>
          </cell>
          <cell r="E11274">
            <v>44500</v>
          </cell>
          <cell r="J11274">
            <v>73.900000000000006</v>
          </cell>
          <cell r="K11274">
            <v>32.380000000000003</v>
          </cell>
          <cell r="M11274">
            <v>179.91</v>
          </cell>
        </row>
        <row r="11275">
          <cell r="D11275" t="str">
            <v>PICI</v>
          </cell>
          <cell r="E11275">
            <v>44500</v>
          </cell>
          <cell r="J11275">
            <v>78.900000000000006</v>
          </cell>
          <cell r="K11275">
            <v>38.979999999999997</v>
          </cell>
          <cell r="M11275">
            <v>207.92</v>
          </cell>
        </row>
        <row r="11276">
          <cell r="D11276" t="str">
            <v>PICI</v>
          </cell>
          <cell r="E11276">
            <v>44500</v>
          </cell>
          <cell r="J11276">
            <v>89.9</v>
          </cell>
          <cell r="K11276">
            <v>38.979999999999997</v>
          </cell>
          <cell r="M11276">
            <v>207.92</v>
          </cell>
        </row>
        <row r="11277">
          <cell r="D11277" t="str">
            <v>PICI</v>
          </cell>
          <cell r="E11277">
            <v>44500</v>
          </cell>
          <cell r="J11277">
            <v>52.9</v>
          </cell>
          <cell r="K11277">
            <v>22.87</v>
          </cell>
          <cell r="M11277">
            <v>122.92</v>
          </cell>
        </row>
        <row r="11278">
          <cell r="D11278" t="str">
            <v>PICI</v>
          </cell>
          <cell r="E11278">
            <v>44500</v>
          </cell>
          <cell r="J11278">
            <v>66</v>
          </cell>
          <cell r="K11278">
            <v>22.5</v>
          </cell>
          <cell r="M11278">
            <v>125</v>
          </cell>
        </row>
        <row r="11279">
          <cell r="D11279" t="str">
            <v>PICI</v>
          </cell>
          <cell r="E11279">
            <v>44500</v>
          </cell>
          <cell r="J11279">
            <v>69</v>
          </cell>
          <cell r="K11279">
            <v>21.41</v>
          </cell>
          <cell r="M11279">
            <v>118.92</v>
          </cell>
        </row>
        <row r="11280">
          <cell r="D11280" t="str">
            <v>PICI</v>
          </cell>
          <cell r="E11280">
            <v>44500</v>
          </cell>
          <cell r="J11280">
            <v>58.9</v>
          </cell>
          <cell r="K11280">
            <v>22.16</v>
          </cell>
          <cell r="M11280">
            <v>123.11</v>
          </cell>
        </row>
        <row r="11281">
          <cell r="D11281" t="str">
            <v>PICI</v>
          </cell>
          <cell r="E11281">
            <v>44500</v>
          </cell>
          <cell r="J11281">
            <v>60</v>
          </cell>
          <cell r="K11281">
            <v>34.6</v>
          </cell>
          <cell r="M11281">
            <v>174.93</v>
          </cell>
        </row>
        <row r="11282">
          <cell r="D11282" t="str">
            <v>PICI</v>
          </cell>
          <cell r="E11282">
            <v>44500</v>
          </cell>
          <cell r="J11282">
            <v>65</v>
          </cell>
          <cell r="K11282">
            <v>46.78</v>
          </cell>
          <cell r="M11282">
            <v>259.89999999999998</v>
          </cell>
        </row>
        <row r="11283">
          <cell r="D11283" t="str">
            <v>PICI</v>
          </cell>
          <cell r="E11283">
            <v>44500</v>
          </cell>
          <cell r="J11283">
            <v>60</v>
          </cell>
          <cell r="K11283">
            <v>38.549999999999997</v>
          </cell>
          <cell r="M11283">
            <v>208.24</v>
          </cell>
        </row>
        <row r="11284">
          <cell r="D11284" t="str">
            <v>PICI</v>
          </cell>
          <cell r="E11284">
            <v>44500</v>
          </cell>
          <cell r="J11284">
            <v>65</v>
          </cell>
          <cell r="K11284">
            <v>35.99</v>
          </cell>
          <cell r="M11284">
            <v>181.93</v>
          </cell>
        </row>
        <row r="11285">
          <cell r="D11285" t="str">
            <v>PICI</v>
          </cell>
          <cell r="E11285">
            <v>44500</v>
          </cell>
          <cell r="J11285">
            <v>60</v>
          </cell>
          <cell r="K11285">
            <v>39.58</v>
          </cell>
          <cell r="M11285">
            <v>219.91</v>
          </cell>
        </row>
        <row r="11286">
          <cell r="D11286" t="str">
            <v>PICI</v>
          </cell>
          <cell r="E11286">
            <v>44500</v>
          </cell>
          <cell r="J11286">
            <v>50</v>
          </cell>
          <cell r="K11286">
            <v>38</v>
          </cell>
          <cell r="M11286">
            <v>211.11</v>
          </cell>
        </row>
        <row r="11287">
          <cell r="D11287" t="str">
            <v>PICI</v>
          </cell>
          <cell r="E11287">
            <v>44500</v>
          </cell>
          <cell r="J11287">
            <v>50</v>
          </cell>
          <cell r="K11287">
            <v>74.709999999999994</v>
          </cell>
          <cell r="M11287">
            <v>211.11</v>
          </cell>
        </row>
        <row r="11288">
          <cell r="D11288" t="str">
            <v>PICI</v>
          </cell>
          <cell r="E11288">
            <v>44500</v>
          </cell>
          <cell r="J11288">
            <v>57.47</v>
          </cell>
          <cell r="K11288">
            <v>22.16</v>
          </cell>
          <cell r="M11288">
            <v>123.11</v>
          </cell>
        </row>
        <row r="11289">
          <cell r="D11289" t="str">
            <v>PICI</v>
          </cell>
          <cell r="E11289">
            <v>44500</v>
          </cell>
          <cell r="J11289">
            <v>50</v>
          </cell>
          <cell r="K11289">
            <v>11.08</v>
          </cell>
          <cell r="M11289">
            <v>61.56</v>
          </cell>
        </row>
        <row r="11290">
          <cell r="D11290" t="str">
            <v>PICI</v>
          </cell>
          <cell r="E11290">
            <v>44500</v>
          </cell>
          <cell r="J11290">
            <v>113.8</v>
          </cell>
          <cell r="K11290">
            <v>47.34</v>
          </cell>
          <cell r="M11290">
            <v>263</v>
          </cell>
        </row>
        <row r="11291">
          <cell r="D11291" t="str">
            <v>PICI</v>
          </cell>
          <cell r="E11291">
            <v>44500</v>
          </cell>
          <cell r="J11291">
            <v>115.12</v>
          </cell>
          <cell r="K11291">
            <v>42.03</v>
          </cell>
          <cell r="M11291">
            <v>223.84</v>
          </cell>
        </row>
        <row r="11292">
          <cell r="D11292" t="str">
            <v>PICI</v>
          </cell>
          <cell r="E11292">
            <v>44500</v>
          </cell>
          <cell r="J11292">
            <v>100</v>
          </cell>
          <cell r="K11292">
            <v>22.41</v>
          </cell>
          <cell r="M11292">
            <v>124.52</v>
          </cell>
        </row>
        <row r="11293">
          <cell r="D11293" t="str">
            <v>PICI</v>
          </cell>
          <cell r="E11293">
            <v>44500</v>
          </cell>
          <cell r="J11293">
            <v>110</v>
          </cell>
          <cell r="K11293">
            <v>44.82</v>
          </cell>
          <cell r="M11293">
            <v>249.02</v>
          </cell>
        </row>
        <row r="11294">
          <cell r="D11294" t="str">
            <v>PICI</v>
          </cell>
          <cell r="E11294">
            <v>44500</v>
          </cell>
          <cell r="J11294">
            <v>224.70000000000002</v>
          </cell>
          <cell r="K11294">
            <v>119.64000000000001</v>
          </cell>
          <cell r="M11294">
            <v>664.74</v>
          </cell>
        </row>
        <row r="11295">
          <cell r="D11295" t="str">
            <v>PICI</v>
          </cell>
          <cell r="E11295">
            <v>44500</v>
          </cell>
          <cell r="J11295">
            <v>236.70000000000002</v>
          </cell>
          <cell r="K11295">
            <v>116.94</v>
          </cell>
          <cell r="M11295">
            <v>623.76</v>
          </cell>
        </row>
        <row r="11296">
          <cell r="D11296" t="str">
            <v>PICI</v>
          </cell>
          <cell r="E11296">
            <v>44500</v>
          </cell>
          <cell r="J11296">
            <v>236.70000000000002</v>
          </cell>
          <cell r="K11296">
            <v>124.0401</v>
          </cell>
          <cell r="M11296">
            <v>675.75</v>
          </cell>
        </row>
        <row r="11297">
          <cell r="D11297" t="str">
            <v>PICI</v>
          </cell>
          <cell r="E11297">
            <v>44500</v>
          </cell>
          <cell r="J11297">
            <v>209.70000000000002</v>
          </cell>
          <cell r="K11297">
            <v>112.47</v>
          </cell>
          <cell r="M11297">
            <v>599.76</v>
          </cell>
        </row>
        <row r="11298">
          <cell r="D11298" t="str">
            <v>PICI</v>
          </cell>
          <cell r="E11298">
            <v>44500</v>
          </cell>
          <cell r="J11298">
            <v>180</v>
          </cell>
          <cell r="K11298">
            <v>116.7201</v>
          </cell>
          <cell r="M11298">
            <v>634.74</v>
          </cell>
        </row>
        <row r="11299">
          <cell r="D11299" t="str">
            <v>PICI</v>
          </cell>
          <cell r="E11299">
            <v>44500</v>
          </cell>
          <cell r="J11299">
            <v>180</v>
          </cell>
          <cell r="K11299">
            <v>120.06</v>
          </cell>
          <cell r="M11299">
            <v>649.74</v>
          </cell>
        </row>
        <row r="11300">
          <cell r="D11300" t="str">
            <v>PICI</v>
          </cell>
          <cell r="E11300">
            <v>44500</v>
          </cell>
          <cell r="J11300">
            <v>359.6</v>
          </cell>
          <cell r="K11300">
            <v>171.22</v>
          </cell>
          <cell r="M11300">
            <v>951.24</v>
          </cell>
        </row>
        <row r="11301">
          <cell r="D11301" t="str">
            <v>PICI</v>
          </cell>
          <cell r="E11301">
            <v>44500</v>
          </cell>
          <cell r="J11301">
            <v>300</v>
          </cell>
          <cell r="K11301">
            <v>163.72</v>
          </cell>
          <cell r="M11301">
            <v>909.64</v>
          </cell>
        </row>
        <row r="11302">
          <cell r="D11302" t="str">
            <v>PICI</v>
          </cell>
          <cell r="E11302">
            <v>44500</v>
          </cell>
          <cell r="J11302">
            <v>299.60000000000002</v>
          </cell>
          <cell r="K11302">
            <v>163.08000000000001</v>
          </cell>
          <cell r="M11302">
            <v>903</v>
          </cell>
        </row>
        <row r="11303">
          <cell r="D11303" t="str">
            <v>PICI</v>
          </cell>
          <cell r="E11303">
            <v>44500</v>
          </cell>
          <cell r="J11303">
            <v>276</v>
          </cell>
          <cell r="K11303">
            <v>151.57</v>
          </cell>
          <cell r="M11303">
            <v>842.04</v>
          </cell>
        </row>
        <row r="11304">
          <cell r="D11304" t="str">
            <v>PICI</v>
          </cell>
          <cell r="E11304">
            <v>44500</v>
          </cell>
          <cell r="J11304">
            <v>345</v>
          </cell>
          <cell r="K11304">
            <v>89.9</v>
          </cell>
          <cell r="M11304">
            <v>499.5</v>
          </cell>
        </row>
        <row r="11305">
          <cell r="D11305" t="str">
            <v>PICI</v>
          </cell>
          <cell r="E11305">
            <v>44500</v>
          </cell>
          <cell r="J11305">
            <v>262.04999999999995</v>
          </cell>
          <cell r="K11305">
            <v>109.00999999999999</v>
          </cell>
          <cell r="M11305">
            <v>603.45000000000005</v>
          </cell>
        </row>
        <row r="11306">
          <cell r="D11306" t="str">
            <v>PICI</v>
          </cell>
          <cell r="E11306">
            <v>44500</v>
          </cell>
          <cell r="J11306">
            <v>240</v>
          </cell>
          <cell r="K11306">
            <v>109.17</v>
          </cell>
          <cell r="M11306">
            <v>597.55000000000007</v>
          </cell>
        </row>
        <row r="11307">
          <cell r="D11307" t="str">
            <v>PICI</v>
          </cell>
          <cell r="E11307">
            <v>44500</v>
          </cell>
          <cell r="J11307">
            <v>250</v>
          </cell>
          <cell r="K11307">
            <v>227.85</v>
          </cell>
          <cell r="M11307">
            <v>1002.8</v>
          </cell>
        </row>
        <row r="11308">
          <cell r="D11308" t="str">
            <v>PICI</v>
          </cell>
          <cell r="E11308">
            <v>44500</v>
          </cell>
          <cell r="J11308">
            <v>479.40000000000003</v>
          </cell>
          <cell r="K11308">
            <v>226.3998</v>
          </cell>
          <cell r="M11308">
            <v>1209.54</v>
          </cell>
        </row>
        <row r="11309">
          <cell r="D11309" t="str">
            <v>PICI</v>
          </cell>
          <cell r="E11309">
            <v>44500</v>
          </cell>
          <cell r="J11309">
            <v>419.40000000000003</v>
          </cell>
          <cell r="K11309">
            <v>224.94</v>
          </cell>
          <cell r="M11309">
            <v>1199.52</v>
          </cell>
        </row>
        <row r="11310">
          <cell r="D11310" t="str">
            <v>PICI</v>
          </cell>
          <cell r="E11310">
            <v>44500</v>
          </cell>
          <cell r="J11310">
            <v>344.82</v>
          </cell>
          <cell r="K11310">
            <v>147.89999999999998</v>
          </cell>
          <cell r="M11310">
            <v>810.06</v>
          </cell>
        </row>
        <row r="11311">
          <cell r="D11311" t="str">
            <v>PICI</v>
          </cell>
          <cell r="E11311">
            <v>44500</v>
          </cell>
          <cell r="J11311">
            <v>462</v>
          </cell>
          <cell r="K11311">
            <v>212.49969999999999</v>
          </cell>
          <cell r="M11311">
            <v>1162.21</v>
          </cell>
        </row>
        <row r="11312">
          <cell r="D11312" t="str">
            <v>PICI</v>
          </cell>
          <cell r="E11312">
            <v>44500</v>
          </cell>
          <cell r="J11312">
            <v>483</v>
          </cell>
          <cell r="K11312">
            <v>265.1103</v>
          </cell>
          <cell r="M11312">
            <v>1456.21</v>
          </cell>
        </row>
        <row r="11313">
          <cell r="D11313" t="str">
            <v>PICI</v>
          </cell>
          <cell r="E11313">
            <v>44500</v>
          </cell>
          <cell r="J11313">
            <v>524.30000000000007</v>
          </cell>
          <cell r="K11313">
            <v>148.29990000000001</v>
          </cell>
          <cell r="M11313">
            <v>812.21</v>
          </cell>
        </row>
        <row r="11314">
          <cell r="D11314" t="str">
            <v>PICI</v>
          </cell>
          <cell r="E11314">
            <v>44500</v>
          </cell>
          <cell r="J11314">
            <v>599.20000000000005</v>
          </cell>
          <cell r="K11314">
            <v>325.24</v>
          </cell>
          <cell r="M11314">
            <v>1803.2</v>
          </cell>
        </row>
        <row r="11315">
          <cell r="D11315" t="str">
            <v>PICI</v>
          </cell>
          <cell r="E11315">
            <v>44500</v>
          </cell>
          <cell r="J11315">
            <v>479.2</v>
          </cell>
          <cell r="K11315">
            <v>316.44959999999998</v>
          </cell>
          <cell r="M11315">
            <v>1540.08</v>
          </cell>
        </row>
        <row r="11316">
          <cell r="D11316" t="str">
            <v>PICI</v>
          </cell>
          <cell r="E11316">
            <v>44500</v>
          </cell>
          <cell r="J11316">
            <v>483.76</v>
          </cell>
          <cell r="K11316">
            <v>202.87039999999999</v>
          </cell>
          <cell r="M11316">
            <v>1125.52</v>
          </cell>
        </row>
        <row r="11317">
          <cell r="D11317" t="str">
            <v>PICI</v>
          </cell>
          <cell r="E11317">
            <v>44500</v>
          </cell>
          <cell r="J11317">
            <v>584.1</v>
          </cell>
          <cell r="K11317">
            <v>378.71999999999997</v>
          </cell>
          <cell r="M11317">
            <v>1837.17</v>
          </cell>
        </row>
        <row r="11318">
          <cell r="D11318" t="str">
            <v>PICI</v>
          </cell>
          <cell r="E11318">
            <v>44500</v>
          </cell>
          <cell r="J11318">
            <v>471.68999999999994</v>
          </cell>
          <cell r="K11318">
            <v>227.37959999999998</v>
          </cell>
          <cell r="M11318">
            <v>1113.03</v>
          </cell>
        </row>
        <row r="11319">
          <cell r="D11319" t="str">
            <v>PICI</v>
          </cell>
          <cell r="E11319">
            <v>44500</v>
          </cell>
          <cell r="J11319">
            <v>779</v>
          </cell>
          <cell r="K11319">
            <v>465.96</v>
          </cell>
          <cell r="M11319">
            <v>2309.7999999999997</v>
          </cell>
        </row>
        <row r="11320">
          <cell r="D11320" t="str">
            <v>PICI</v>
          </cell>
          <cell r="E11320">
            <v>44500</v>
          </cell>
          <cell r="J11320">
            <v>749</v>
          </cell>
          <cell r="K11320">
            <v>397.57</v>
          </cell>
          <cell r="M11320">
            <v>2174.1</v>
          </cell>
        </row>
        <row r="11321">
          <cell r="D11321" t="str">
            <v>PICI</v>
          </cell>
          <cell r="E11321">
            <v>44500</v>
          </cell>
          <cell r="J11321">
            <v>575.6</v>
          </cell>
          <cell r="K11321">
            <v>240.74</v>
          </cell>
          <cell r="M11321">
            <v>1326.6999999999998</v>
          </cell>
        </row>
        <row r="11322">
          <cell r="D11322" t="str">
            <v>PICI</v>
          </cell>
          <cell r="E11322">
            <v>44500</v>
          </cell>
          <cell r="J11322">
            <v>480</v>
          </cell>
          <cell r="K11322">
            <v>238.41000000000003</v>
          </cell>
          <cell r="M11322">
            <v>1169.5999999999999</v>
          </cell>
        </row>
        <row r="11323">
          <cell r="D11323" t="str">
            <v>PICI</v>
          </cell>
          <cell r="E11323">
            <v>44500</v>
          </cell>
          <cell r="J11323">
            <v>528</v>
          </cell>
          <cell r="K11323">
            <v>268.76959999999997</v>
          </cell>
          <cell r="M11323">
            <v>1331.55</v>
          </cell>
        </row>
        <row r="11324">
          <cell r="D11324" t="str">
            <v>PICI</v>
          </cell>
          <cell r="E11324">
            <v>44500</v>
          </cell>
          <cell r="J11324">
            <v>739.69999999999993</v>
          </cell>
          <cell r="K11324">
            <v>463.68010000000004</v>
          </cell>
          <cell r="M11324">
            <v>2496.7800000000002</v>
          </cell>
        </row>
        <row r="11325">
          <cell r="D11325" t="str">
            <v>PICI</v>
          </cell>
          <cell r="E11325">
            <v>44500</v>
          </cell>
          <cell r="J11325">
            <v>649.35</v>
          </cell>
          <cell r="K11325">
            <v>291.31049999999999</v>
          </cell>
          <cell r="M11325">
            <v>1476.93</v>
          </cell>
        </row>
        <row r="11326">
          <cell r="D11326" t="str">
            <v>PICI</v>
          </cell>
          <cell r="E11326">
            <v>44500</v>
          </cell>
          <cell r="J11326">
            <v>973.50000000000011</v>
          </cell>
          <cell r="K11326">
            <v>360.04050000000001</v>
          </cell>
          <cell r="M11326">
            <v>1881.75</v>
          </cell>
        </row>
        <row r="11327">
          <cell r="D11327" t="str">
            <v>PICI</v>
          </cell>
          <cell r="E11327">
            <v>44500</v>
          </cell>
          <cell r="J11327">
            <v>1341.3000000000002</v>
          </cell>
          <cell r="K11327">
            <v>666.21979999999996</v>
          </cell>
          <cell r="M11327">
            <v>3560.6499999999996</v>
          </cell>
        </row>
        <row r="11328">
          <cell r="D11328" t="str">
            <v>PICI</v>
          </cell>
          <cell r="E11328">
            <v>44500</v>
          </cell>
          <cell r="J11328">
            <v>1168.2</v>
          </cell>
          <cell r="K11328">
            <v>741.42</v>
          </cell>
          <cell r="M11328">
            <v>3835.9800000000005</v>
          </cell>
        </row>
        <row r="11329">
          <cell r="D11329" t="str">
            <v>PICI</v>
          </cell>
          <cell r="E11329">
            <v>44500</v>
          </cell>
          <cell r="J11329">
            <v>999</v>
          </cell>
          <cell r="K11329">
            <v>525.25</v>
          </cell>
          <cell r="M11329">
            <v>2479</v>
          </cell>
        </row>
        <row r="11330">
          <cell r="D11330" t="str">
            <v>PICI</v>
          </cell>
          <cell r="E11330">
            <v>44500</v>
          </cell>
          <cell r="J11330">
            <v>1317.8</v>
          </cell>
          <cell r="K11330">
            <v>657.52940000000001</v>
          </cell>
          <cell r="M11330">
            <v>3419.68</v>
          </cell>
        </row>
        <row r="11331">
          <cell r="D11331" t="str">
            <v>PICI</v>
          </cell>
          <cell r="E11331">
            <v>44500</v>
          </cell>
          <cell r="J11331">
            <v>1621.5</v>
          </cell>
          <cell r="K11331">
            <v>890.56</v>
          </cell>
          <cell r="M11331">
            <v>4789.29</v>
          </cell>
        </row>
        <row r="11332">
          <cell r="D11332" t="str">
            <v>PICI</v>
          </cell>
          <cell r="E11332">
            <v>44500</v>
          </cell>
          <cell r="J11332">
            <v>1265</v>
          </cell>
          <cell r="K11332">
            <v>697.29100000000005</v>
          </cell>
          <cell r="M11332">
            <v>3833.6400000000003</v>
          </cell>
        </row>
        <row r="11333">
          <cell r="D11333" t="str">
            <v>PICI</v>
          </cell>
          <cell r="E11333">
            <v>44500</v>
          </cell>
          <cell r="J11333">
            <v>1692</v>
          </cell>
          <cell r="K11333">
            <v>572.82960000000003</v>
          </cell>
          <cell r="M11333">
            <v>3021.6000000000004</v>
          </cell>
        </row>
        <row r="11334">
          <cell r="D11334" t="str">
            <v>PICI</v>
          </cell>
          <cell r="E11334">
            <v>44500</v>
          </cell>
          <cell r="J11334">
            <v>1932</v>
          </cell>
          <cell r="K11334">
            <v>1133.4287999999999</v>
          </cell>
          <cell r="M11334">
            <v>5684</v>
          </cell>
        </row>
        <row r="11335">
          <cell r="D11335" t="str">
            <v>PICI</v>
          </cell>
          <cell r="E11335">
            <v>44500</v>
          </cell>
          <cell r="J11335">
            <v>2097</v>
          </cell>
          <cell r="K11335">
            <v>1312.7190000000001</v>
          </cell>
          <cell r="M11335">
            <v>6324</v>
          </cell>
        </row>
        <row r="11336">
          <cell r="D11336" t="str">
            <v>PICI</v>
          </cell>
          <cell r="E11336">
            <v>44500</v>
          </cell>
          <cell r="J11336">
            <v>2920.5000000000005</v>
          </cell>
          <cell r="K11336">
            <v>1755.819</v>
          </cell>
          <cell r="M11336">
            <v>9122.85</v>
          </cell>
        </row>
        <row r="11337">
          <cell r="D11337" t="str">
            <v>PICI</v>
          </cell>
          <cell r="E11337">
            <v>44500</v>
          </cell>
          <cell r="J11337">
            <v>3384</v>
          </cell>
          <cell r="K11337">
            <v>1965.9888000000001</v>
          </cell>
          <cell r="M11337">
            <v>10566.24</v>
          </cell>
        </row>
        <row r="11338">
          <cell r="D11338" t="str">
            <v>PICI</v>
          </cell>
          <cell r="E11338">
            <v>44500</v>
          </cell>
          <cell r="J11338">
            <v>3080</v>
          </cell>
          <cell r="K11338">
            <v>1733.5920000000001</v>
          </cell>
          <cell r="M11338">
            <v>9091.0400000000009</v>
          </cell>
        </row>
        <row r="11339">
          <cell r="D11339" t="str">
            <v>PICI</v>
          </cell>
          <cell r="E11339">
            <v>44500</v>
          </cell>
          <cell r="J11339">
            <v>3350</v>
          </cell>
          <cell r="K11339">
            <v>2101.4416000000001</v>
          </cell>
          <cell r="M11339">
            <v>9946.82</v>
          </cell>
        </row>
        <row r="11340">
          <cell r="D11340" t="str">
            <v>PICI</v>
          </cell>
          <cell r="E11340">
            <v>44500</v>
          </cell>
          <cell r="J11340">
            <v>6336</v>
          </cell>
          <cell r="K11340">
            <v>2905.4207999999999</v>
          </cell>
          <cell r="M11340">
            <v>15694.079999999998</v>
          </cell>
        </row>
        <row r="11341">
          <cell r="D11341" t="str">
            <v>PICI</v>
          </cell>
          <cell r="E11341">
            <v>44500</v>
          </cell>
          <cell r="J11341">
            <v>4950</v>
          </cell>
          <cell r="K11341">
            <v>3230.3402999999998</v>
          </cell>
          <cell r="M11341">
            <v>14838.119999999999</v>
          </cell>
        </row>
        <row r="11342">
          <cell r="D11342" t="str">
            <v>PICI</v>
          </cell>
          <cell r="E11342">
            <v>44500</v>
          </cell>
          <cell r="J11342">
            <v>8469.4000000000015</v>
          </cell>
          <cell r="K11342">
            <v>4302.6248000000005</v>
          </cell>
          <cell r="M11342">
            <v>22697.78</v>
          </cell>
        </row>
        <row r="11343">
          <cell r="D11343" t="str">
            <v>PICI</v>
          </cell>
          <cell r="E11343">
            <v>44500</v>
          </cell>
          <cell r="J11343">
            <v>49.3</v>
          </cell>
          <cell r="K11343">
            <v>16.18</v>
          </cell>
          <cell r="M11343">
            <v>89.9</v>
          </cell>
        </row>
        <row r="11344">
          <cell r="D11344" t="str">
            <v>PICI</v>
          </cell>
          <cell r="E11344">
            <v>44500</v>
          </cell>
          <cell r="J11344">
            <v>55.5</v>
          </cell>
          <cell r="K11344">
            <v>22.66</v>
          </cell>
          <cell r="M11344">
            <v>125.91</v>
          </cell>
        </row>
        <row r="11345">
          <cell r="D11345" t="str">
            <v>PICI</v>
          </cell>
          <cell r="E11345">
            <v>44500</v>
          </cell>
          <cell r="J11345">
            <v>75.8</v>
          </cell>
          <cell r="K11345">
            <v>32</v>
          </cell>
          <cell r="M11345">
            <v>177.82</v>
          </cell>
        </row>
        <row r="11346">
          <cell r="D11346" t="str">
            <v>PICI</v>
          </cell>
          <cell r="E11346">
            <v>44500</v>
          </cell>
          <cell r="J11346">
            <v>159.32999999999998</v>
          </cell>
          <cell r="K11346">
            <v>59.360100000000003</v>
          </cell>
          <cell r="M11346">
            <v>311.76</v>
          </cell>
        </row>
        <row r="11347">
          <cell r="D11347" t="str">
            <v>PICI</v>
          </cell>
          <cell r="E11347">
            <v>44500</v>
          </cell>
          <cell r="J11347">
            <v>153.63</v>
          </cell>
          <cell r="K11347">
            <v>105.90989999999999</v>
          </cell>
          <cell r="M11347">
            <v>319.56</v>
          </cell>
        </row>
        <row r="11348">
          <cell r="D11348" t="str">
            <v>PICI</v>
          </cell>
          <cell r="E11348">
            <v>44500</v>
          </cell>
          <cell r="J11348">
            <v>116.69999999999999</v>
          </cell>
          <cell r="K11348">
            <v>51.78</v>
          </cell>
          <cell r="M11348">
            <v>287.70000000000005</v>
          </cell>
        </row>
        <row r="11349">
          <cell r="D11349" t="str">
            <v>PICI</v>
          </cell>
          <cell r="E11349">
            <v>44500</v>
          </cell>
          <cell r="J11349">
            <v>170.64</v>
          </cell>
          <cell r="K11349">
            <v>67.599999999999994</v>
          </cell>
          <cell r="M11349">
            <v>375.64</v>
          </cell>
        </row>
        <row r="11350">
          <cell r="D11350" t="str">
            <v>PICI</v>
          </cell>
          <cell r="E11350">
            <v>44500</v>
          </cell>
          <cell r="J11350">
            <v>222.8</v>
          </cell>
          <cell r="K11350">
            <v>92.360000000000014</v>
          </cell>
          <cell r="M11350">
            <v>505.55</v>
          </cell>
        </row>
        <row r="11351">
          <cell r="D11351" t="str">
            <v>PICI</v>
          </cell>
          <cell r="E11351">
            <v>44500</v>
          </cell>
          <cell r="J11351">
            <v>298.62</v>
          </cell>
          <cell r="K11351">
            <v>134.57990000000001</v>
          </cell>
          <cell r="M11351">
            <v>647.21999999999991</v>
          </cell>
        </row>
        <row r="11352">
          <cell r="D11352" t="str">
            <v>PICI</v>
          </cell>
          <cell r="E11352">
            <v>44500</v>
          </cell>
          <cell r="J11352">
            <v>534.72</v>
          </cell>
          <cell r="K11352">
            <v>224.1096</v>
          </cell>
          <cell r="M11352">
            <v>1237.44</v>
          </cell>
        </row>
        <row r="11353">
          <cell r="D11353" t="str">
            <v>PICI</v>
          </cell>
          <cell r="E11353">
            <v>44500</v>
          </cell>
          <cell r="J11353">
            <v>57</v>
          </cell>
          <cell r="K11353">
            <v>15.78</v>
          </cell>
          <cell r="M11353">
            <v>87.62</v>
          </cell>
        </row>
        <row r="11354">
          <cell r="D11354" t="str">
            <v>PICI</v>
          </cell>
          <cell r="E11354">
            <v>44500</v>
          </cell>
          <cell r="J11354">
            <v>55</v>
          </cell>
          <cell r="K11354">
            <v>25.18</v>
          </cell>
          <cell r="M11354">
            <v>139.9</v>
          </cell>
        </row>
        <row r="11355">
          <cell r="D11355" t="str">
            <v>PICI</v>
          </cell>
          <cell r="E11355">
            <v>44500</v>
          </cell>
          <cell r="J11355">
            <v>54</v>
          </cell>
          <cell r="K11355">
            <v>19.37</v>
          </cell>
          <cell r="M11355">
            <v>97.93</v>
          </cell>
        </row>
        <row r="11356">
          <cell r="D11356" t="str">
            <v>PICI</v>
          </cell>
          <cell r="E11356">
            <v>44500</v>
          </cell>
          <cell r="J11356">
            <v>114</v>
          </cell>
          <cell r="K11356">
            <v>47.34</v>
          </cell>
          <cell r="M11356">
            <v>263</v>
          </cell>
        </row>
        <row r="11357">
          <cell r="D11357" t="str">
            <v>PICI</v>
          </cell>
          <cell r="E11357">
            <v>44500</v>
          </cell>
          <cell r="J11357">
            <v>115.72</v>
          </cell>
          <cell r="K11357">
            <v>45.04</v>
          </cell>
          <cell r="M11357">
            <v>239.84</v>
          </cell>
        </row>
        <row r="11358">
          <cell r="D11358" t="str">
            <v>PICI</v>
          </cell>
          <cell r="E11358">
            <v>44500</v>
          </cell>
          <cell r="J11358">
            <v>110</v>
          </cell>
          <cell r="K11358">
            <v>46.59</v>
          </cell>
          <cell r="M11358">
            <v>258.82</v>
          </cell>
        </row>
        <row r="11359">
          <cell r="D11359" t="str">
            <v>PICI</v>
          </cell>
          <cell r="E11359">
            <v>44500</v>
          </cell>
          <cell r="J11359">
            <v>165</v>
          </cell>
          <cell r="K11359">
            <v>70.050000000000011</v>
          </cell>
          <cell r="M11359">
            <v>387.65999999999997</v>
          </cell>
        </row>
        <row r="11360">
          <cell r="D11360" t="str">
            <v>PICI</v>
          </cell>
          <cell r="E11360">
            <v>44500</v>
          </cell>
          <cell r="J11360">
            <v>133.68</v>
          </cell>
          <cell r="K11360">
            <v>64.53</v>
          </cell>
          <cell r="M11360">
            <v>347.49</v>
          </cell>
        </row>
        <row r="11361">
          <cell r="D11361" t="str">
            <v>PICI</v>
          </cell>
          <cell r="E11361">
            <v>44500</v>
          </cell>
          <cell r="J11361">
            <v>165</v>
          </cell>
          <cell r="K11361">
            <v>66.900000000000006</v>
          </cell>
          <cell r="M11361">
            <v>369.99</v>
          </cell>
        </row>
        <row r="11362">
          <cell r="D11362" t="str">
            <v>PICI</v>
          </cell>
          <cell r="E11362">
            <v>44500</v>
          </cell>
          <cell r="J11362">
            <v>81.52</v>
          </cell>
          <cell r="K11362">
            <v>31.81</v>
          </cell>
          <cell r="M11362">
            <v>169.84</v>
          </cell>
        </row>
        <row r="11363">
          <cell r="D11363" t="str">
            <v>PICI</v>
          </cell>
          <cell r="E11363">
            <v>44500</v>
          </cell>
          <cell r="J11363">
            <v>112</v>
          </cell>
          <cell r="K11363">
            <v>41.52</v>
          </cell>
          <cell r="M11363">
            <v>209.93</v>
          </cell>
        </row>
        <row r="11364">
          <cell r="D11364" t="str">
            <v>PICI</v>
          </cell>
          <cell r="E11364">
            <v>44500</v>
          </cell>
          <cell r="J11364">
            <v>155.88</v>
          </cell>
          <cell r="K11364">
            <v>67.800000000000011</v>
          </cell>
          <cell r="M11364">
            <v>376.71</v>
          </cell>
        </row>
        <row r="11365">
          <cell r="D11365" t="str">
            <v>PICI</v>
          </cell>
          <cell r="E11365">
            <v>44500</v>
          </cell>
          <cell r="J11365">
            <v>39.9</v>
          </cell>
          <cell r="K11365">
            <v>14.56</v>
          </cell>
          <cell r="M11365">
            <v>80.91</v>
          </cell>
        </row>
        <row r="11366">
          <cell r="D11366" t="str">
            <v>PICI</v>
          </cell>
          <cell r="E11366">
            <v>44500</v>
          </cell>
          <cell r="J11366">
            <v>34.950000000000003</v>
          </cell>
          <cell r="K11366">
            <v>11.08</v>
          </cell>
          <cell r="M11366">
            <v>61.56</v>
          </cell>
        </row>
        <row r="11367">
          <cell r="D11367" t="str">
            <v>PICI</v>
          </cell>
          <cell r="E11367">
            <v>44500</v>
          </cell>
          <cell r="J11367">
            <v>69.900000000000006</v>
          </cell>
          <cell r="K11367">
            <v>22.41</v>
          </cell>
          <cell r="M11367">
            <v>124.52</v>
          </cell>
        </row>
        <row r="11368">
          <cell r="D11368" t="str">
            <v>PICI</v>
          </cell>
          <cell r="E11368">
            <v>44500</v>
          </cell>
          <cell r="J11368">
            <v>211.6</v>
          </cell>
          <cell r="K11368">
            <v>69.44</v>
          </cell>
          <cell r="M11368">
            <v>385.76</v>
          </cell>
        </row>
        <row r="11369">
          <cell r="D11369" t="str">
            <v>PICI</v>
          </cell>
          <cell r="E11369">
            <v>44500</v>
          </cell>
          <cell r="J11369">
            <v>53.9</v>
          </cell>
          <cell r="K11369">
            <v>17.41</v>
          </cell>
          <cell r="M11369">
            <v>96.71</v>
          </cell>
        </row>
        <row r="11370">
          <cell r="D11370" t="str">
            <v>PICI</v>
          </cell>
          <cell r="E11370">
            <v>44500</v>
          </cell>
          <cell r="J11370">
            <v>50</v>
          </cell>
          <cell r="K11370">
            <v>18.350000000000001</v>
          </cell>
          <cell r="M11370">
            <v>101.92</v>
          </cell>
        </row>
        <row r="11371">
          <cell r="D11371" t="str">
            <v>PICI</v>
          </cell>
          <cell r="E11371">
            <v>44500</v>
          </cell>
          <cell r="J11371">
            <v>25.48</v>
          </cell>
          <cell r="K11371">
            <v>12.57</v>
          </cell>
          <cell r="M11371">
            <v>69.819999999999993</v>
          </cell>
        </row>
        <row r="11372">
          <cell r="D11372" t="str">
            <v>PICI</v>
          </cell>
          <cell r="E11372">
            <v>44500</v>
          </cell>
          <cell r="J11372">
            <v>29.9</v>
          </cell>
          <cell r="K11372">
            <v>9.6999999999999993</v>
          </cell>
          <cell r="M11372">
            <v>53.91</v>
          </cell>
        </row>
        <row r="11373">
          <cell r="D11373" t="str">
            <v>PICI</v>
          </cell>
          <cell r="E11373">
            <v>44500</v>
          </cell>
          <cell r="J11373">
            <v>59.9</v>
          </cell>
          <cell r="K11373">
            <v>18.989999999999998</v>
          </cell>
          <cell r="M11373">
            <v>105.51</v>
          </cell>
        </row>
        <row r="11374">
          <cell r="D11374" t="str">
            <v>PICI</v>
          </cell>
          <cell r="E11374">
            <v>44500</v>
          </cell>
          <cell r="J11374">
            <v>430.57</v>
          </cell>
          <cell r="K11374">
            <v>151.5598</v>
          </cell>
          <cell r="M11374">
            <v>822.64</v>
          </cell>
        </row>
        <row r="11375">
          <cell r="D11375" t="str">
            <v>PICI</v>
          </cell>
          <cell r="E11375">
            <v>44500</v>
          </cell>
          <cell r="J11375">
            <v>29.9</v>
          </cell>
          <cell r="K11375">
            <v>13.48</v>
          </cell>
          <cell r="M11375">
            <v>74.900000000000006</v>
          </cell>
        </row>
        <row r="11376">
          <cell r="D11376" t="str">
            <v>PICI</v>
          </cell>
          <cell r="E11376">
            <v>44500</v>
          </cell>
          <cell r="J11376">
            <v>64.02</v>
          </cell>
          <cell r="K11376">
            <v>47.46</v>
          </cell>
          <cell r="M11376">
            <v>263.73</v>
          </cell>
        </row>
        <row r="11377">
          <cell r="D11377" t="str">
            <v>PICI</v>
          </cell>
          <cell r="E11377">
            <v>44500</v>
          </cell>
          <cell r="J11377">
            <v>11.53</v>
          </cell>
          <cell r="K11377">
            <v>5.52</v>
          </cell>
          <cell r="M11377">
            <v>27.93</v>
          </cell>
        </row>
        <row r="11378">
          <cell r="D11378" t="str">
            <v>PICI</v>
          </cell>
          <cell r="E11378">
            <v>44500</v>
          </cell>
          <cell r="J11378">
            <v>19.07</v>
          </cell>
          <cell r="K11378">
            <v>5.52</v>
          </cell>
          <cell r="M11378">
            <v>27.93</v>
          </cell>
        </row>
        <row r="11379">
          <cell r="D11379" t="str">
            <v>PICI</v>
          </cell>
          <cell r="E11379">
            <v>44500</v>
          </cell>
          <cell r="J11379">
            <v>50</v>
          </cell>
          <cell r="K11379">
            <v>17.46</v>
          </cell>
          <cell r="M11379">
            <v>92.84</v>
          </cell>
        </row>
        <row r="11380">
          <cell r="D11380" t="str">
            <v>PICI</v>
          </cell>
          <cell r="E11380">
            <v>44500</v>
          </cell>
          <cell r="J11380">
            <v>52</v>
          </cell>
          <cell r="K11380">
            <v>20.27</v>
          </cell>
          <cell r="M11380">
            <v>112.6</v>
          </cell>
        </row>
        <row r="11381">
          <cell r="D11381" t="str">
            <v>PICI</v>
          </cell>
          <cell r="E11381">
            <v>44500</v>
          </cell>
          <cell r="J11381">
            <v>96</v>
          </cell>
          <cell r="K11381">
            <v>37.980000000000004</v>
          </cell>
          <cell r="M11381">
            <v>208.26</v>
          </cell>
        </row>
        <row r="11382">
          <cell r="D11382" t="str">
            <v>PICI</v>
          </cell>
          <cell r="E11382">
            <v>44500</v>
          </cell>
          <cell r="J11382">
            <v>105</v>
          </cell>
          <cell r="K11382">
            <v>43.719900000000003</v>
          </cell>
          <cell r="M11382">
            <v>240.17000000000002</v>
          </cell>
        </row>
        <row r="11383">
          <cell r="D11383" t="str">
            <v>PICI</v>
          </cell>
          <cell r="E11383">
            <v>44500</v>
          </cell>
          <cell r="J11383">
            <v>39.799999999999997</v>
          </cell>
          <cell r="K11383">
            <v>19.399999999999999</v>
          </cell>
          <cell r="M11383">
            <v>107.82</v>
          </cell>
        </row>
        <row r="11384">
          <cell r="D11384" t="str">
            <v>PICI</v>
          </cell>
          <cell r="E11384">
            <v>44500</v>
          </cell>
          <cell r="J11384">
            <v>59.699999999999996</v>
          </cell>
          <cell r="K11384">
            <v>28.589999999999996</v>
          </cell>
          <cell r="M11384">
            <v>158.10000000000002</v>
          </cell>
        </row>
        <row r="11385">
          <cell r="D11385" t="str">
            <v>PICI</v>
          </cell>
          <cell r="E11385">
            <v>44500</v>
          </cell>
          <cell r="J11385">
            <v>55.1</v>
          </cell>
          <cell r="K11385">
            <v>23.74</v>
          </cell>
          <cell r="M11385">
            <v>131.91</v>
          </cell>
        </row>
        <row r="11386">
          <cell r="D11386" t="str">
            <v>PICI</v>
          </cell>
          <cell r="E11386">
            <v>44500</v>
          </cell>
          <cell r="J11386">
            <v>188.9</v>
          </cell>
          <cell r="K11386">
            <v>68.38</v>
          </cell>
          <cell r="M11386">
            <v>379.9</v>
          </cell>
        </row>
        <row r="11387">
          <cell r="D11387" t="str">
            <v>PICI</v>
          </cell>
          <cell r="E11387">
            <v>44500</v>
          </cell>
          <cell r="J11387">
            <v>23.9</v>
          </cell>
          <cell r="K11387">
            <v>9.49</v>
          </cell>
          <cell r="M11387">
            <v>52.71</v>
          </cell>
        </row>
        <row r="11388">
          <cell r="D11388" t="str">
            <v>PICI</v>
          </cell>
          <cell r="E11388">
            <v>44500</v>
          </cell>
          <cell r="J11388">
            <v>47.8</v>
          </cell>
          <cell r="K11388">
            <v>16.579999999999998</v>
          </cell>
          <cell r="M11388">
            <v>83.86</v>
          </cell>
        </row>
        <row r="11389">
          <cell r="D11389" t="str">
            <v>PICI</v>
          </cell>
          <cell r="E11389">
            <v>44500</v>
          </cell>
          <cell r="J11389">
            <v>79.900000000000006</v>
          </cell>
          <cell r="K11389">
            <v>26.57</v>
          </cell>
          <cell r="M11389">
            <v>145.05000000000001</v>
          </cell>
        </row>
        <row r="11390">
          <cell r="D11390" t="str">
            <v>PICI</v>
          </cell>
          <cell r="E11390">
            <v>44500</v>
          </cell>
          <cell r="J11390">
            <v>59.9</v>
          </cell>
          <cell r="K11390">
            <v>25.9</v>
          </cell>
          <cell r="M11390">
            <v>143.91</v>
          </cell>
        </row>
        <row r="11391">
          <cell r="D11391" t="str">
            <v>PICI</v>
          </cell>
          <cell r="E11391">
            <v>44500</v>
          </cell>
          <cell r="J11391">
            <v>99.8</v>
          </cell>
          <cell r="K11391">
            <v>40.57</v>
          </cell>
          <cell r="M11391">
            <v>225.4</v>
          </cell>
        </row>
        <row r="11392">
          <cell r="D11392" t="str">
            <v>PICI</v>
          </cell>
          <cell r="E11392">
            <v>44500</v>
          </cell>
          <cell r="J11392">
            <v>79.959999999999994</v>
          </cell>
          <cell r="K11392">
            <v>28.8</v>
          </cell>
          <cell r="M11392">
            <v>160.02000000000001</v>
          </cell>
        </row>
        <row r="11393">
          <cell r="D11393" t="str">
            <v>PICI</v>
          </cell>
          <cell r="E11393">
            <v>44500</v>
          </cell>
          <cell r="J11393">
            <v>28</v>
          </cell>
          <cell r="K11393">
            <v>11.07</v>
          </cell>
          <cell r="M11393">
            <v>61.51</v>
          </cell>
        </row>
        <row r="11394">
          <cell r="D11394" t="str">
            <v>PICI</v>
          </cell>
          <cell r="E11394">
            <v>44500</v>
          </cell>
          <cell r="J11394">
            <v>31.5</v>
          </cell>
          <cell r="K11394">
            <v>12.94</v>
          </cell>
          <cell r="M11394">
            <v>71.91</v>
          </cell>
        </row>
        <row r="11395">
          <cell r="D11395" t="str">
            <v>PICI</v>
          </cell>
          <cell r="E11395">
            <v>44500</v>
          </cell>
          <cell r="J11395">
            <v>22</v>
          </cell>
          <cell r="K11395">
            <v>9.16</v>
          </cell>
          <cell r="M11395">
            <v>50.91</v>
          </cell>
        </row>
        <row r="11396">
          <cell r="D11396" t="str">
            <v>PICI</v>
          </cell>
          <cell r="E11396">
            <v>44500</v>
          </cell>
          <cell r="J11396">
            <v>33.9</v>
          </cell>
          <cell r="K11396">
            <v>11.32</v>
          </cell>
          <cell r="M11396">
            <v>62.91</v>
          </cell>
        </row>
        <row r="11397">
          <cell r="D11397" t="str">
            <v>PICI</v>
          </cell>
          <cell r="E11397">
            <v>44500</v>
          </cell>
          <cell r="J11397">
            <v>29.9</v>
          </cell>
          <cell r="K11397">
            <v>10.7</v>
          </cell>
          <cell r="M11397">
            <v>59.42</v>
          </cell>
        </row>
        <row r="11398">
          <cell r="D11398" t="str">
            <v>PICI</v>
          </cell>
          <cell r="E11398">
            <v>44500</v>
          </cell>
          <cell r="J11398">
            <v>64.900000000000006</v>
          </cell>
          <cell r="K11398">
            <v>17.41</v>
          </cell>
          <cell r="M11398">
            <v>96.71</v>
          </cell>
        </row>
        <row r="11399">
          <cell r="D11399" t="str">
            <v>PICI</v>
          </cell>
          <cell r="E11399">
            <v>44500</v>
          </cell>
          <cell r="J11399">
            <v>44.9</v>
          </cell>
          <cell r="K11399">
            <v>15.82</v>
          </cell>
          <cell r="M11399">
            <v>87.91</v>
          </cell>
        </row>
        <row r="11400">
          <cell r="D11400" t="str">
            <v>PICI</v>
          </cell>
          <cell r="E11400">
            <v>44500</v>
          </cell>
          <cell r="J11400">
            <v>35</v>
          </cell>
          <cell r="K11400">
            <v>14.24</v>
          </cell>
          <cell r="M11400">
            <v>79.11</v>
          </cell>
        </row>
        <row r="11401">
          <cell r="D11401" t="str">
            <v>PICI</v>
          </cell>
          <cell r="E11401">
            <v>44500</v>
          </cell>
          <cell r="J11401">
            <v>39.9</v>
          </cell>
          <cell r="K11401">
            <v>15.26</v>
          </cell>
          <cell r="M11401">
            <v>84.45</v>
          </cell>
        </row>
        <row r="11402">
          <cell r="D11402" t="str">
            <v>PICI</v>
          </cell>
          <cell r="E11402">
            <v>44500</v>
          </cell>
          <cell r="J11402">
            <v>19.899999999999999</v>
          </cell>
          <cell r="K11402">
            <v>7.9</v>
          </cell>
          <cell r="M11402">
            <v>43.91</v>
          </cell>
        </row>
        <row r="11403">
          <cell r="D11403" t="str">
            <v>PICI</v>
          </cell>
          <cell r="E11403">
            <v>44500</v>
          </cell>
          <cell r="J11403">
            <v>159.6</v>
          </cell>
          <cell r="K11403">
            <v>56.14</v>
          </cell>
          <cell r="M11403">
            <v>305.68</v>
          </cell>
        </row>
        <row r="11404">
          <cell r="D11404" t="str">
            <v>PICI</v>
          </cell>
          <cell r="E11404">
            <v>44500</v>
          </cell>
          <cell r="J11404">
            <v>24.9</v>
          </cell>
          <cell r="K11404">
            <v>9.6999999999999993</v>
          </cell>
          <cell r="M11404">
            <v>53.91</v>
          </cell>
        </row>
        <row r="11405">
          <cell r="D11405" t="str">
            <v>PICI</v>
          </cell>
          <cell r="E11405">
            <v>44500</v>
          </cell>
          <cell r="J11405">
            <v>26.4</v>
          </cell>
          <cell r="K11405">
            <v>11.98</v>
          </cell>
          <cell r="M11405">
            <v>63.84</v>
          </cell>
        </row>
        <row r="11406">
          <cell r="D11406" t="str">
            <v>PICI</v>
          </cell>
          <cell r="E11406">
            <v>44500</v>
          </cell>
          <cell r="J11406">
            <v>13.2</v>
          </cell>
          <cell r="K11406">
            <v>5.54</v>
          </cell>
          <cell r="M11406">
            <v>30.8</v>
          </cell>
        </row>
        <row r="11407">
          <cell r="D11407" t="str">
            <v>PICI</v>
          </cell>
          <cell r="E11407">
            <v>44500</v>
          </cell>
          <cell r="J11407">
            <v>17.5</v>
          </cell>
          <cell r="K11407">
            <v>6.46</v>
          </cell>
          <cell r="M11407">
            <v>35.909999999999997</v>
          </cell>
        </row>
        <row r="11408">
          <cell r="D11408" t="str">
            <v>PICI</v>
          </cell>
          <cell r="E11408">
            <v>44500</v>
          </cell>
          <cell r="J11408">
            <v>26.23</v>
          </cell>
          <cell r="K11408">
            <v>10.44</v>
          </cell>
          <cell r="M11408">
            <v>57.99</v>
          </cell>
        </row>
        <row r="11409">
          <cell r="D11409" t="str">
            <v>PICI</v>
          </cell>
          <cell r="E11409">
            <v>44500</v>
          </cell>
          <cell r="J11409">
            <v>21.53</v>
          </cell>
          <cell r="K11409">
            <v>7.6</v>
          </cell>
          <cell r="M11409">
            <v>38.43</v>
          </cell>
        </row>
        <row r="11410">
          <cell r="D11410" t="str">
            <v>PICI</v>
          </cell>
          <cell r="E11410">
            <v>44500</v>
          </cell>
          <cell r="J11410">
            <v>35</v>
          </cell>
          <cell r="K11410">
            <v>11.84</v>
          </cell>
          <cell r="M11410">
            <v>63.04</v>
          </cell>
        </row>
        <row r="11411">
          <cell r="D11411" t="str">
            <v>PICI</v>
          </cell>
          <cell r="E11411">
            <v>44500</v>
          </cell>
          <cell r="J11411">
            <v>47.8</v>
          </cell>
          <cell r="K11411">
            <v>15.89</v>
          </cell>
          <cell r="M11411">
            <v>84.82</v>
          </cell>
        </row>
        <row r="11412">
          <cell r="D11412" t="str">
            <v>PICI</v>
          </cell>
          <cell r="E11412">
            <v>44500</v>
          </cell>
          <cell r="J11412">
            <v>47.8</v>
          </cell>
          <cell r="K11412">
            <v>15.72</v>
          </cell>
          <cell r="M11412">
            <v>87.32</v>
          </cell>
        </row>
        <row r="11413">
          <cell r="D11413" t="str">
            <v>PICI</v>
          </cell>
          <cell r="E11413">
            <v>44500</v>
          </cell>
          <cell r="J11413">
            <v>38.799999999999997</v>
          </cell>
          <cell r="K11413">
            <v>16.88</v>
          </cell>
          <cell r="M11413">
            <v>93.82</v>
          </cell>
        </row>
        <row r="11414">
          <cell r="D11414" t="str">
            <v>PICI</v>
          </cell>
          <cell r="E11414">
            <v>44500</v>
          </cell>
          <cell r="J11414">
            <v>17.98</v>
          </cell>
          <cell r="K11414">
            <v>7.83</v>
          </cell>
          <cell r="M11414">
            <v>43.5</v>
          </cell>
        </row>
        <row r="11415">
          <cell r="D11415" t="str">
            <v>PICI</v>
          </cell>
          <cell r="E11415">
            <v>44500</v>
          </cell>
          <cell r="J11415">
            <v>52.5</v>
          </cell>
          <cell r="K11415">
            <v>17.930099999999999</v>
          </cell>
          <cell r="M11415">
            <v>96.78</v>
          </cell>
        </row>
        <row r="11416">
          <cell r="D11416" t="str">
            <v>PICI</v>
          </cell>
          <cell r="E11416">
            <v>44500</v>
          </cell>
          <cell r="J11416">
            <v>70.23</v>
          </cell>
          <cell r="K11416">
            <v>28.940099999999997</v>
          </cell>
          <cell r="M11416">
            <v>160.80000000000001</v>
          </cell>
        </row>
        <row r="11417">
          <cell r="D11417" t="str">
            <v>PICI</v>
          </cell>
          <cell r="E11417">
            <v>44500</v>
          </cell>
          <cell r="J11417">
            <v>78.69</v>
          </cell>
          <cell r="K11417">
            <v>34.1601</v>
          </cell>
          <cell r="M11417">
            <v>189.78</v>
          </cell>
        </row>
        <row r="11418">
          <cell r="D11418" t="str">
            <v>PICI</v>
          </cell>
          <cell r="E11418">
            <v>44500</v>
          </cell>
          <cell r="J11418">
            <v>8.6999999999999993</v>
          </cell>
          <cell r="K11418">
            <v>4.75</v>
          </cell>
          <cell r="M11418">
            <v>26.39</v>
          </cell>
        </row>
        <row r="11419">
          <cell r="D11419" t="str">
            <v>PICI</v>
          </cell>
          <cell r="E11419">
            <v>44500</v>
          </cell>
          <cell r="J11419">
            <v>8.6999999999999993</v>
          </cell>
          <cell r="K11419">
            <v>4.75</v>
          </cell>
          <cell r="M11419">
            <v>26.39</v>
          </cell>
        </row>
        <row r="11420">
          <cell r="D11420" t="str">
            <v>PICI</v>
          </cell>
          <cell r="E11420">
            <v>44500</v>
          </cell>
          <cell r="J11420">
            <v>28.9</v>
          </cell>
          <cell r="K11420">
            <v>10.78</v>
          </cell>
          <cell r="M11420">
            <v>59.9</v>
          </cell>
        </row>
        <row r="11421">
          <cell r="D11421" t="str">
            <v>PICI</v>
          </cell>
          <cell r="E11421">
            <v>44500</v>
          </cell>
          <cell r="J11421">
            <v>29</v>
          </cell>
          <cell r="K11421">
            <v>12.58</v>
          </cell>
          <cell r="M11421">
            <v>69.900000000000006</v>
          </cell>
        </row>
        <row r="11422">
          <cell r="D11422" t="str">
            <v>PICI</v>
          </cell>
          <cell r="E11422">
            <v>44500</v>
          </cell>
          <cell r="J11422">
            <v>58</v>
          </cell>
          <cell r="K11422">
            <v>25.16</v>
          </cell>
          <cell r="M11422">
            <v>139.80000000000001</v>
          </cell>
        </row>
        <row r="11423">
          <cell r="D11423" t="str">
            <v>PICI</v>
          </cell>
          <cell r="E11423">
            <v>44500</v>
          </cell>
          <cell r="J11423">
            <v>53.8</v>
          </cell>
          <cell r="K11423">
            <v>21.56</v>
          </cell>
          <cell r="M11423">
            <v>119.8</v>
          </cell>
        </row>
        <row r="11424">
          <cell r="D11424" t="str">
            <v>PICI</v>
          </cell>
          <cell r="E11424">
            <v>44500</v>
          </cell>
          <cell r="J11424">
            <v>0</v>
          </cell>
          <cell r="K11424">
            <v>0</v>
          </cell>
          <cell r="M11424">
            <v>0</v>
          </cell>
        </row>
        <row r="11425">
          <cell r="D11425" t="str">
            <v>PICI</v>
          </cell>
          <cell r="E11425">
            <v>44500</v>
          </cell>
          <cell r="J11425">
            <v>0</v>
          </cell>
          <cell r="K11425">
            <v>0</v>
          </cell>
          <cell r="M11425">
            <v>0</v>
          </cell>
        </row>
        <row r="11426">
          <cell r="D11426" t="str">
            <v>PICI</v>
          </cell>
          <cell r="E11426">
            <v>44500</v>
          </cell>
          <cell r="J11426">
            <v>4.7</v>
          </cell>
          <cell r="K11426">
            <v>3.15</v>
          </cell>
          <cell r="M11426">
            <v>17.510000000000002</v>
          </cell>
        </row>
        <row r="11427">
          <cell r="D11427" t="str">
            <v>PICI</v>
          </cell>
          <cell r="E11427">
            <v>44500</v>
          </cell>
          <cell r="J11427">
            <v>14.99</v>
          </cell>
          <cell r="K11427">
            <v>5.8</v>
          </cell>
          <cell r="M11427">
            <v>32.22</v>
          </cell>
        </row>
        <row r="11428">
          <cell r="D11428" t="str">
            <v>PICI</v>
          </cell>
          <cell r="E11428">
            <v>44500</v>
          </cell>
          <cell r="J11428">
            <v>9.9</v>
          </cell>
          <cell r="K11428">
            <v>3.15</v>
          </cell>
          <cell r="M11428">
            <v>17.510000000000002</v>
          </cell>
        </row>
        <row r="11429">
          <cell r="D11429" t="str">
            <v>PICI</v>
          </cell>
          <cell r="E11429">
            <v>44500</v>
          </cell>
          <cell r="J11429">
            <v>9.9</v>
          </cell>
          <cell r="K11429">
            <v>3.15</v>
          </cell>
          <cell r="M11429">
            <v>17.510000000000002</v>
          </cell>
        </row>
        <row r="11430">
          <cell r="D11430" t="str">
            <v>PICI</v>
          </cell>
          <cell r="E11430">
            <v>44500</v>
          </cell>
          <cell r="J11430">
            <v>22.38</v>
          </cell>
          <cell r="K11430">
            <v>7.9</v>
          </cell>
          <cell r="M11430">
            <v>43.91</v>
          </cell>
        </row>
        <row r="11431">
          <cell r="D11431" t="str">
            <v>PICI</v>
          </cell>
          <cell r="E11431">
            <v>44500</v>
          </cell>
          <cell r="J11431">
            <v>8.9</v>
          </cell>
          <cell r="K11431">
            <v>3.22</v>
          </cell>
          <cell r="M11431">
            <v>17.91</v>
          </cell>
        </row>
        <row r="11432">
          <cell r="D11432" t="str">
            <v>PICI</v>
          </cell>
          <cell r="E11432">
            <v>44500</v>
          </cell>
          <cell r="J11432">
            <v>43.8</v>
          </cell>
          <cell r="K11432">
            <v>20.27</v>
          </cell>
          <cell r="M11432">
            <v>112.6</v>
          </cell>
        </row>
        <row r="11433">
          <cell r="D11433" t="str">
            <v>PICI</v>
          </cell>
          <cell r="E11433">
            <v>44500</v>
          </cell>
          <cell r="J11433">
            <v>47.52</v>
          </cell>
          <cell r="K11433">
            <v>12.46</v>
          </cell>
          <cell r="M11433">
            <v>69.06</v>
          </cell>
        </row>
        <row r="11434">
          <cell r="D11434" t="str">
            <v>PICI</v>
          </cell>
          <cell r="E11434">
            <v>44500</v>
          </cell>
          <cell r="J11434">
            <v>19.8</v>
          </cell>
          <cell r="K11434">
            <v>6.73</v>
          </cell>
          <cell r="M11434">
            <v>37.4</v>
          </cell>
        </row>
        <row r="11435">
          <cell r="D11435" t="str">
            <v>PICI</v>
          </cell>
          <cell r="E11435">
            <v>44500</v>
          </cell>
          <cell r="J11435">
            <v>20.25</v>
          </cell>
          <cell r="K11435">
            <v>9.6098999999999997</v>
          </cell>
          <cell r="M11435">
            <v>53.31</v>
          </cell>
        </row>
        <row r="11436">
          <cell r="D11436" t="str">
            <v>PICI</v>
          </cell>
          <cell r="E11436">
            <v>44500</v>
          </cell>
          <cell r="J11436">
            <v>123</v>
          </cell>
          <cell r="K11436">
            <v>91.798999999999992</v>
          </cell>
          <cell r="M11436">
            <v>510.03999999999996</v>
          </cell>
        </row>
        <row r="11437">
          <cell r="D11437" t="str">
            <v>PICI</v>
          </cell>
          <cell r="E11437">
            <v>44500</v>
          </cell>
          <cell r="J11437">
            <v>8</v>
          </cell>
          <cell r="K11437">
            <v>3.58</v>
          </cell>
          <cell r="M11437">
            <v>19.899999999999999</v>
          </cell>
        </row>
        <row r="11438">
          <cell r="D11438" t="str">
            <v>PICI</v>
          </cell>
          <cell r="E11438">
            <v>44500</v>
          </cell>
          <cell r="J11438">
            <v>8</v>
          </cell>
          <cell r="K11438">
            <v>3.58</v>
          </cell>
          <cell r="M11438">
            <v>19.899999999999999</v>
          </cell>
        </row>
        <row r="11439">
          <cell r="D11439" t="str">
            <v>PICI</v>
          </cell>
          <cell r="E11439">
            <v>44500</v>
          </cell>
          <cell r="J11439">
            <v>7.5</v>
          </cell>
          <cell r="K11439">
            <v>2.98</v>
          </cell>
          <cell r="M11439">
            <v>16.489999999999998</v>
          </cell>
        </row>
        <row r="11440">
          <cell r="D11440" t="str">
            <v>PICI</v>
          </cell>
          <cell r="E11440">
            <v>44500</v>
          </cell>
          <cell r="J11440">
            <v>7.5</v>
          </cell>
          <cell r="K11440">
            <v>3.15</v>
          </cell>
          <cell r="M11440">
            <v>17.510000000000002</v>
          </cell>
        </row>
        <row r="11441">
          <cell r="D11441" t="str">
            <v>PICI</v>
          </cell>
          <cell r="E11441">
            <v>44500</v>
          </cell>
          <cell r="J11441">
            <v>7.5</v>
          </cell>
          <cell r="K11441">
            <v>3.22</v>
          </cell>
          <cell r="M11441">
            <v>17.91</v>
          </cell>
        </row>
        <row r="11442">
          <cell r="D11442" t="str">
            <v>PICI</v>
          </cell>
          <cell r="E11442">
            <v>44500</v>
          </cell>
          <cell r="J11442">
            <v>8</v>
          </cell>
          <cell r="K11442">
            <v>2.76</v>
          </cell>
          <cell r="M11442">
            <v>13.93</v>
          </cell>
        </row>
        <row r="11443">
          <cell r="D11443" t="str">
            <v>PICI</v>
          </cell>
          <cell r="E11443">
            <v>44500</v>
          </cell>
          <cell r="J11443">
            <v>8.5</v>
          </cell>
          <cell r="K11443">
            <v>2.76</v>
          </cell>
          <cell r="M11443">
            <v>13.93</v>
          </cell>
        </row>
        <row r="11444">
          <cell r="D11444" t="str">
            <v>PICI</v>
          </cell>
          <cell r="E11444">
            <v>44500</v>
          </cell>
          <cell r="J11444">
            <v>8</v>
          </cell>
          <cell r="K11444">
            <v>3.07</v>
          </cell>
          <cell r="M11444">
            <v>16.579999999999998</v>
          </cell>
        </row>
        <row r="11445">
          <cell r="D11445" t="str">
            <v>PICI</v>
          </cell>
          <cell r="E11445">
            <v>44500</v>
          </cell>
          <cell r="J11445">
            <v>13.79</v>
          </cell>
          <cell r="K11445">
            <v>5.65</v>
          </cell>
          <cell r="M11445">
            <v>31.41</v>
          </cell>
        </row>
        <row r="11446">
          <cell r="D11446" t="str">
            <v>PICI</v>
          </cell>
          <cell r="E11446">
            <v>44500</v>
          </cell>
          <cell r="J11446">
            <v>15</v>
          </cell>
          <cell r="K11446">
            <v>6.2</v>
          </cell>
          <cell r="M11446">
            <v>34.42</v>
          </cell>
        </row>
        <row r="11447">
          <cell r="D11447" t="str">
            <v>PICI</v>
          </cell>
          <cell r="E11447">
            <v>44500</v>
          </cell>
          <cell r="J11447">
            <v>16</v>
          </cell>
          <cell r="K11447">
            <v>5.49</v>
          </cell>
          <cell r="M11447">
            <v>28.88</v>
          </cell>
        </row>
        <row r="11448">
          <cell r="D11448" t="str">
            <v>PICI</v>
          </cell>
          <cell r="E11448">
            <v>44500</v>
          </cell>
          <cell r="J11448">
            <v>32.799999999999997</v>
          </cell>
          <cell r="K11448">
            <v>13.5</v>
          </cell>
          <cell r="M11448">
            <v>75.02</v>
          </cell>
        </row>
        <row r="11449">
          <cell r="D11449" t="str">
            <v>PICI</v>
          </cell>
          <cell r="E11449">
            <v>44500</v>
          </cell>
          <cell r="J11449">
            <v>22.5</v>
          </cell>
          <cell r="K11449">
            <v>10.3101</v>
          </cell>
          <cell r="M11449">
            <v>57.300000000000004</v>
          </cell>
        </row>
        <row r="11450">
          <cell r="D11450" t="str">
            <v>PICI</v>
          </cell>
          <cell r="E11450">
            <v>44500</v>
          </cell>
          <cell r="J11450">
            <v>22.5</v>
          </cell>
          <cell r="K11450">
            <v>9.4899000000000004</v>
          </cell>
          <cell r="M11450">
            <v>52.320000000000007</v>
          </cell>
        </row>
        <row r="11451">
          <cell r="D11451" t="str">
            <v>PICI</v>
          </cell>
          <cell r="E11451">
            <v>44500</v>
          </cell>
          <cell r="J11451">
            <v>40</v>
          </cell>
          <cell r="K11451">
            <v>15.649999999999999</v>
          </cell>
          <cell r="M11451">
            <v>86.95</v>
          </cell>
        </row>
        <row r="11452">
          <cell r="D11452" t="str">
            <v>PICI</v>
          </cell>
          <cell r="E11452">
            <v>44500</v>
          </cell>
          <cell r="J11452">
            <v>45</v>
          </cell>
          <cell r="K11452">
            <v>20.260200000000001</v>
          </cell>
          <cell r="M11452">
            <v>112.62</v>
          </cell>
        </row>
        <row r="11453">
          <cell r="D11453" t="str">
            <v>PICI</v>
          </cell>
          <cell r="E11453">
            <v>44500</v>
          </cell>
          <cell r="J11453">
            <v>19.36</v>
          </cell>
          <cell r="K11453">
            <v>7.9</v>
          </cell>
          <cell r="M11453">
            <v>43.91</v>
          </cell>
        </row>
        <row r="11454">
          <cell r="D11454" t="str">
            <v>PICI</v>
          </cell>
          <cell r="E11454">
            <v>44500</v>
          </cell>
          <cell r="J11454">
            <v>35.9</v>
          </cell>
          <cell r="K11454">
            <v>14.56</v>
          </cell>
          <cell r="M11454">
            <v>80.91</v>
          </cell>
        </row>
        <row r="11455">
          <cell r="D11455" t="str">
            <v>PICI</v>
          </cell>
          <cell r="E11455">
            <v>44500</v>
          </cell>
          <cell r="J11455">
            <v>24.9</v>
          </cell>
          <cell r="K11455">
            <v>11.32</v>
          </cell>
          <cell r="M11455">
            <v>62.91</v>
          </cell>
        </row>
        <row r="11456">
          <cell r="D11456" t="str">
            <v>PICI</v>
          </cell>
          <cell r="E11456">
            <v>44500</v>
          </cell>
          <cell r="J11456">
            <v>37.9</v>
          </cell>
          <cell r="K11456">
            <v>15.82</v>
          </cell>
          <cell r="M11456">
            <v>87.91</v>
          </cell>
        </row>
        <row r="11457">
          <cell r="D11457" t="str">
            <v>PICI</v>
          </cell>
          <cell r="E11457">
            <v>44500</v>
          </cell>
          <cell r="J11457">
            <v>102.3</v>
          </cell>
          <cell r="K11457">
            <v>41.38</v>
          </cell>
          <cell r="M11457">
            <v>229.9</v>
          </cell>
        </row>
        <row r="11458">
          <cell r="D11458" t="str">
            <v>PICI</v>
          </cell>
          <cell r="E11458">
            <v>44500</v>
          </cell>
          <cell r="J11458">
            <v>26.4</v>
          </cell>
          <cell r="K11458">
            <v>12.58</v>
          </cell>
          <cell r="M11458">
            <v>69.900000000000006</v>
          </cell>
        </row>
        <row r="11459">
          <cell r="D11459" t="str">
            <v>PICI</v>
          </cell>
          <cell r="E11459">
            <v>44500</v>
          </cell>
          <cell r="J11459">
            <v>27.9</v>
          </cell>
          <cell r="K11459">
            <v>11.92</v>
          </cell>
          <cell r="M11459">
            <v>66.2</v>
          </cell>
        </row>
        <row r="11460">
          <cell r="D11460" t="str">
            <v>PICI</v>
          </cell>
          <cell r="E11460">
            <v>44500</v>
          </cell>
          <cell r="J11460">
            <v>139.80000000000001</v>
          </cell>
          <cell r="K11460">
            <v>41.62</v>
          </cell>
          <cell r="M11460">
            <v>231.22</v>
          </cell>
        </row>
        <row r="11461">
          <cell r="D11461" t="str">
            <v>PICI</v>
          </cell>
          <cell r="E11461">
            <v>44500</v>
          </cell>
          <cell r="J11461">
            <v>20.440000000000001</v>
          </cell>
          <cell r="K11461">
            <v>9.6999999999999993</v>
          </cell>
          <cell r="M11461">
            <v>53.91</v>
          </cell>
        </row>
        <row r="11462">
          <cell r="D11462" t="str">
            <v>PICI</v>
          </cell>
          <cell r="E11462">
            <v>44500</v>
          </cell>
          <cell r="J11462">
            <v>38.72</v>
          </cell>
          <cell r="K11462">
            <v>13.64</v>
          </cell>
          <cell r="M11462">
            <v>75.819999999999993</v>
          </cell>
        </row>
        <row r="11463">
          <cell r="D11463" t="str">
            <v>PICI</v>
          </cell>
          <cell r="E11463">
            <v>44500</v>
          </cell>
          <cell r="J11463">
            <v>7.26</v>
          </cell>
          <cell r="K11463">
            <v>3.4</v>
          </cell>
          <cell r="M11463">
            <v>18.37</v>
          </cell>
        </row>
        <row r="11464">
          <cell r="D11464" t="str">
            <v>PICI</v>
          </cell>
          <cell r="E11464">
            <v>44500</v>
          </cell>
          <cell r="J11464">
            <v>14.3</v>
          </cell>
          <cell r="K11464">
            <v>4.84</v>
          </cell>
          <cell r="M11464">
            <v>26.91</v>
          </cell>
        </row>
        <row r="11465">
          <cell r="D11465" t="str">
            <v>PICI</v>
          </cell>
          <cell r="E11465">
            <v>44500</v>
          </cell>
          <cell r="J11465">
            <v>8.7200000000000006</v>
          </cell>
          <cell r="K11465">
            <v>3.15</v>
          </cell>
          <cell r="M11465">
            <v>17.510000000000002</v>
          </cell>
        </row>
        <row r="11466">
          <cell r="D11466" t="str">
            <v>PICI</v>
          </cell>
          <cell r="E11466">
            <v>44500</v>
          </cell>
          <cell r="J11466">
            <v>14.9</v>
          </cell>
          <cell r="K11466">
            <v>5.03</v>
          </cell>
          <cell r="M11466">
            <v>27.97</v>
          </cell>
        </row>
        <row r="11467">
          <cell r="D11467" t="str">
            <v>PICI</v>
          </cell>
          <cell r="E11467">
            <v>44500</v>
          </cell>
          <cell r="J11467">
            <v>19.899999999999999</v>
          </cell>
          <cell r="K11467">
            <v>7.13</v>
          </cell>
          <cell r="M11467">
            <v>39.6</v>
          </cell>
        </row>
        <row r="11468">
          <cell r="D11468" t="str">
            <v>PICI</v>
          </cell>
          <cell r="E11468">
            <v>44500</v>
          </cell>
          <cell r="J11468">
            <v>33.799999999999997</v>
          </cell>
          <cell r="K11468">
            <v>10.25</v>
          </cell>
          <cell r="M11468">
            <v>56.82</v>
          </cell>
        </row>
        <row r="11469">
          <cell r="D11469" t="str">
            <v>PICI</v>
          </cell>
          <cell r="E11469">
            <v>44500</v>
          </cell>
          <cell r="J11469">
            <v>42.900000000000006</v>
          </cell>
          <cell r="K11469">
            <v>14.25</v>
          </cell>
          <cell r="M11469">
            <v>79.11</v>
          </cell>
        </row>
        <row r="11470">
          <cell r="D11470" t="str">
            <v>PICI</v>
          </cell>
          <cell r="E11470">
            <v>44500</v>
          </cell>
          <cell r="J11470">
            <v>32.67</v>
          </cell>
          <cell r="K11470">
            <v>12.51</v>
          </cell>
          <cell r="M11470">
            <v>69.510000000000005</v>
          </cell>
        </row>
        <row r="11471">
          <cell r="D11471" t="str">
            <v>PICI</v>
          </cell>
          <cell r="E11471">
            <v>44500</v>
          </cell>
          <cell r="J11471">
            <v>27.72</v>
          </cell>
          <cell r="K11471">
            <v>10.9</v>
          </cell>
          <cell r="M11471">
            <v>58.96</v>
          </cell>
        </row>
        <row r="11472">
          <cell r="D11472" t="str">
            <v>PICI</v>
          </cell>
          <cell r="E11472">
            <v>44500</v>
          </cell>
          <cell r="J11472">
            <v>47.21</v>
          </cell>
          <cell r="K11472">
            <v>17.98</v>
          </cell>
          <cell r="M11472">
            <v>99.9</v>
          </cell>
        </row>
        <row r="11473">
          <cell r="D11473" t="str">
            <v>PICI</v>
          </cell>
          <cell r="E11473">
            <v>44500</v>
          </cell>
          <cell r="J11473">
            <v>55.44</v>
          </cell>
          <cell r="K11473">
            <v>18.98</v>
          </cell>
          <cell r="M11473">
            <v>105.42</v>
          </cell>
        </row>
        <row r="11474">
          <cell r="D11474" t="str">
            <v>PICI</v>
          </cell>
          <cell r="E11474">
            <v>44500</v>
          </cell>
          <cell r="J11474">
            <v>3.9</v>
          </cell>
          <cell r="K11474">
            <v>2.16</v>
          </cell>
          <cell r="M11474">
            <v>12</v>
          </cell>
        </row>
        <row r="11475">
          <cell r="D11475" t="str">
            <v>PICI</v>
          </cell>
          <cell r="E11475">
            <v>44500</v>
          </cell>
          <cell r="J11475">
            <v>4.8</v>
          </cell>
          <cell r="K11475">
            <v>2.4300000000000002</v>
          </cell>
          <cell r="M11475">
            <v>13.5</v>
          </cell>
        </row>
        <row r="11476">
          <cell r="D11476" t="str">
            <v>PICI</v>
          </cell>
          <cell r="E11476">
            <v>44500</v>
          </cell>
          <cell r="J11476">
            <v>4.8</v>
          </cell>
          <cell r="K11476">
            <v>2.5</v>
          </cell>
          <cell r="M11476">
            <v>13.78</v>
          </cell>
        </row>
        <row r="11477">
          <cell r="D11477" t="str">
            <v>PICI</v>
          </cell>
          <cell r="E11477">
            <v>44500</v>
          </cell>
          <cell r="J11477">
            <v>9.6</v>
          </cell>
          <cell r="K11477">
            <v>4.51</v>
          </cell>
          <cell r="M11477">
            <v>24</v>
          </cell>
        </row>
        <row r="11478">
          <cell r="D11478" t="str">
            <v>PICI</v>
          </cell>
          <cell r="E11478">
            <v>44500</v>
          </cell>
          <cell r="J11478">
            <v>14.399999999999999</v>
          </cell>
          <cell r="K11478">
            <v>6.6699000000000002</v>
          </cell>
          <cell r="M11478">
            <v>35.58</v>
          </cell>
        </row>
        <row r="11479">
          <cell r="D11479" t="str">
            <v>PICI</v>
          </cell>
          <cell r="E11479">
            <v>44500</v>
          </cell>
          <cell r="J11479">
            <v>25</v>
          </cell>
          <cell r="K11479">
            <v>11.55</v>
          </cell>
          <cell r="M11479">
            <v>62.75</v>
          </cell>
        </row>
        <row r="11480">
          <cell r="D11480" t="str">
            <v>PICI</v>
          </cell>
          <cell r="E11480">
            <v>44500</v>
          </cell>
          <cell r="J11480">
            <v>24</v>
          </cell>
          <cell r="K11480">
            <v>11.129999999999999</v>
          </cell>
          <cell r="M11480">
            <v>60.05</v>
          </cell>
        </row>
        <row r="11481">
          <cell r="D11481" t="str">
            <v>PICI</v>
          </cell>
          <cell r="E11481">
            <v>44500</v>
          </cell>
          <cell r="J11481">
            <v>36</v>
          </cell>
          <cell r="K11481">
            <v>19.3904</v>
          </cell>
          <cell r="M11481">
            <v>107.6</v>
          </cell>
        </row>
        <row r="11482">
          <cell r="D11482" t="str">
            <v>PICI</v>
          </cell>
          <cell r="E11482">
            <v>44500</v>
          </cell>
          <cell r="J11482">
            <v>45</v>
          </cell>
          <cell r="K11482">
            <v>21.130199999999999</v>
          </cell>
          <cell r="M11482">
            <v>116.01</v>
          </cell>
        </row>
        <row r="11483">
          <cell r="D11483" t="str">
            <v>PICI</v>
          </cell>
          <cell r="E11483">
            <v>44500</v>
          </cell>
          <cell r="J11483">
            <v>25.98</v>
          </cell>
          <cell r="K11483">
            <v>12.64</v>
          </cell>
          <cell r="M11483">
            <v>70.22</v>
          </cell>
        </row>
        <row r="11484">
          <cell r="D11484" t="str">
            <v>PICI</v>
          </cell>
          <cell r="E11484">
            <v>44500</v>
          </cell>
          <cell r="J11484">
            <v>62</v>
          </cell>
          <cell r="K11484">
            <v>20.38</v>
          </cell>
          <cell r="M11484">
            <v>108.34</v>
          </cell>
        </row>
        <row r="11485">
          <cell r="D11485" t="str">
            <v>PICI</v>
          </cell>
          <cell r="E11485">
            <v>44500</v>
          </cell>
          <cell r="J11485">
            <v>132</v>
          </cell>
          <cell r="K11485">
            <v>49.4499</v>
          </cell>
          <cell r="M11485">
            <v>274.74</v>
          </cell>
        </row>
        <row r="11486">
          <cell r="D11486" t="str">
            <v>PICI</v>
          </cell>
          <cell r="E11486">
            <v>44500</v>
          </cell>
          <cell r="J11486">
            <v>68.900000000000006</v>
          </cell>
          <cell r="K11486">
            <v>23.52</v>
          </cell>
          <cell r="M11486">
            <v>118.93</v>
          </cell>
        </row>
        <row r="11487">
          <cell r="D11487" t="str">
            <v>PICI</v>
          </cell>
          <cell r="E11487">
            <v>44500</v>
          </cell>
          <cell r="J11487">
            <v>287.60000000000002</v>
          </cell>
          <cell r="K11487">
            <v>138.75</v>
          </cell>
          <cell r="M11487">
            <v>575.16</v>
          </cell>
        </row>
        <row r="11488">
          <cell r="D11488" t="str">
            <v>PICI</v>
          </cell>
          <cell r="E11488">
            <v>44500</v>
          </cell>
          <cell r="J11488">
            <v>275.60000000000002</v>
          </cell>
          <cell r="K11488">
            <v>111.92</v>
          </cell>
          <cell r="M11488">
            <v>621.84</v>
          </cell>
        </row>
        <row r="11489">
          <cell r="D11489" t="str">
            <v>PICI</v>
          </cell>
          <cell r="E11489">
            <v>44500</v>
          </cell>
          <cell r="J11489">
            <v>359.5</v>
          </cell>
          <cell r="K11489">
            <v>142.78</v>
          </cell>
          <cell r="M11489">
            <v>780.75</v>
          </cell>
        </row>
        <row r="11490">
          <cell r="D11490" t="str">
            <v>PICI</v>
          </cell>
          <cell r="E11490">
            <v>44500</v>
          </cell>
          <cell r="J11490">
            <v>1150.4000000000001</v>
          </cell>
          <cell r="K11490">
            <v>509.28960000000001</v>
          </cell>
          <cell r="M11490">
            <v>2432.16</v>
          </cell>
        </row>
        <row r="11491">
          <cell r="D11491" t="str">
            <v>PICI</v>
          </cell>
          <cell r="E11491">
            <v>44500</v>
          </cell>
          <cell r="J11491">
            <v>20</v>
          </cell>
          <cell r="K11491">
            <v>7.92</v>
          </cell>
          <cell r="M11491">
            <v>44</v>
          </cell>
        </row>
        <row r="11492">
          <cell r="D11492" t="str">
            <v>PICI</v>
          </cell>
          <cell r="E11492">
            <v>44500</v>
          </cell>
          <cell r="J11492">
            <v>15</v>
          </cell>
          <cell r="K11492">
            <v>6.32</v>
          </cell>
          <cell r="M11492">
            <v>35.11</v>
          </cell>
        </row>
        <row r="11493">
          <cell r="D11493" t="str">
            <v>PICI</v>
          </cell>
          <cell r="E11493">
            <v>44500</v>
          </cell>
          <cell r="J11493">
            <v>20</v>
          </cell>
          <cell r="K11493">
            <v>8.98</v>
          </cell>
          <cell r="M11493">
            <v>49.9</v>
          </cell>
        </row>
        <row r="11494">
          <cell r="D11494" t="str">
            <v>PICI</v>
          </cell>
          <cell r="E11494">
            <v>44500</v>
          </cell>
          <cell r="J11494">
            <v>15</v>
          </cell>
          <cell r="K11494">
            <v>7.18</v>
          </cell>
          <cell r="M11494">
            <v>39.9</v>
          </cell>
        </row>
        <row r="11495">
          <cell r="D11495" t="str">
            <v>NORTH SHOPPING</v>
          </cell>
          <cell r="E11495">
            <v>44500</v>
          </cell>
          <cell r="J11495">
            <v>0</v>
          </cell>
          <cell r="K11495">
            <v>0</v>
          </cell>
          <cell r="M11495">
            <v>0</v>
          </cell>
        </row>
        <row r="11496">
          <cell r="D11496" t="str">
            <v>NORTH SHOPPING</v>
          </cell>
          <cell r="E11496">
            <v>44500</v>
          </cell>
          <cell r="J11496">
            <v>49.9</v>
          </cell>
          <cell r="K11496">
            <v>21.58</v>
          </cell>
          <cell r="M11496">
            <v>119.9</v>
          </cell>
        </row>
        <row r="11497">
          <cell r="D11497" t="str">
            <v>NORTH SHOPPING</v>
          </cell>
          <cell r="E11497">
            <v>44500</v>
          </cell>
          <cell r="J11497">
            <v>59.9</v>
          </cell>
          <cell r="K11497">
            <v>23.74</v>
          </cell>
          <cell r="M11497">
            <v>131.91</v>
          </cell>
        </row>
        <row r="11498">
          <cell r="D11498" t="str">
            <v>NORTH SHOPPING</v>
          </cell>
          <cell r="E11498">
            <v>44500</v>
          </cell>
          <cell r="J11498">
            <v>44.9</v>
          </cell>
          <cell r="K11498">
            <v>19.78</v>
          </cell>
          <cell r="M11498">
            <v>108.99</v>
          </cell>
        </row>
        <row r="11499">
          <cell r="D11499" t="str">
            <v>NORTH SHOPPING</v>
          </cell>
          <cell r="E11499">
            <v>44500</v>
          </cell>
          <cell r="J11499">
            <v>54.9</v>
          </cell>
          <cell r="K11499">
            <v>22.16</v>
          </cell>
          <cell r="M11499">
            <v>123.11</v>
          </cell>
        </row>
        <row r="11500">
          <cell r="D11500" t="str">
            <v>NORTH SHOPPING</v>
          </cell>
          <cell r="E11500">
            <v>44500</v>
          </cell>
          <cell r="J11500">
            <v>34.9</v>
          </cell>
          <cell r="K11500">
            <v>16.18</v>
          </cell>
          <cell r="M11500">
            <v>89.9</v>
          </cell>
        </row>
        <row r="11501">
          <cell r="D11501" t="str">
            <v>NORTH SHOPPING</v>
          </cell>
          <cell r="E11501">
            <v>44500</v>
          </cell>
          <cell r="J11501">
            <v>38.9</v>
          </cell>
          <cell r="K11501">
            <v>17.98</v>
          </cell>
          <cell r="M11501">
            <v>99.9</v>
          </cell>
        </row>
        <row r="11502">
          <cell r="D11502" t="str">
            <v>NORTH SHOPPING</v>
          </cell>
          <cell r="E11502">
            <v>44500</v>
          </cell>
          <cell r="J11502">
            <v>73.900000000000006</v>
          </cell>
          <cell r="K11502">
            <v>30.49</v>
          </cell>
          <cell r="M11502">
            <v>163.92</v>
          </cell>
        </row>
        <row r="11503">
          <cell r="D11503" t="str">
            <v>NORTH SHOPPING</v>
          </cell>
          <cell r="E11503">
            <v>44500</v>
          </cell>
          <cell r="J11503">
            <v>78.900000000000006</v>
          </cell>
          <cell r="K11503">
            <v>42.53</v>
          </cell>
          <cell r="M11503">
            <v>233.91</v>
          </cell>
        </row>
        <row r="11504">
          <cell r="D11504" t="str">
            <v>NORTH SHOPPING</v>
          </cell>
          <cell r="E11504">
            <v>44500</v>
          </cell>
          <cell r="J11504">
            <v>78.900000000000006</v>
          </cell>
          <cell r="K11504">
            <v>42.53</v>
          </cell>
          <cell r="M11504">
            <v>233.91</v>
          </cell>
        </row>
        <row r="11505">
          <cell r="D11505" t="str">
            <v>NORTH SHOPPING</v>
          </cell>
          <cell r="E11505">
            <v>44500</v>
          </cell>
          <cell r="J11505">
            <v>49.9</v>
          </cell>
          <cell r="K11505">
            <v>25.18</v>
          </cell>
          <cell r="M11505">
            <v>139.9</v>
          </cell>
        </row>
        <row r="11506">
          <cell r="D11506" t="str">
            <v>NORTH SHOPPING</v>
          </cell>
          <cell r="E11506">
            <v>44500</v>
          </cell>
          <cell r="J11506">
            <v>71.900000000000006</v>
          </cell>
          <cell r="K11506">
            <v>22.5</v>
          </cell>
          <cell r="M11506">
            <v>125</v>
          </cell>
        </row>
        <row r="11507">
          <cell r="D11507" t="str">
            <v>NORTH SHOPPING</v>
          </cell>
          <cell r="E11507">
            <v>44500</v>
          </cell>
          <cell r="J11507">
            <v>36.53</v>
          </cell>
          <cell r="K11507">
            <v>25.18</v>
          </cell>
          <cell r="M11507">
            <v>139.9</v>
          </cell>
        </row>
        <row r="11508">
          <cell r="D11508" t="str">
            <v>NORTH SHOPPING</v>
          </cell>
          <cell r="E11508">
            <v>44500</v>
          </cell>
          <cell r="J11508">
            <v>52.41</v>
          </cell>
          <cell r="K11508">
            <v>22.16</v>
          </cell>
          <cell r="M11508">
            <v>123.11</v>
          </cell>
        </row>
        <row r="11509">
          <cell r="D11509" t="str">
            <v>NORTH SHOPPING</v>
          </cell>
          <cell r="E11509">
            <v>44500</v>
          </cell>
          <cell r="J11509">
            <v>65</v>
          </cell>
          <cell r="K11509">
            <v>46.78</v>
          </cell>
          <cell r="M11509">
            <v>259.89999999999998</v>
          </cell>
        </row>
        <row r="11510">
          <cell r="D11510" t="str">
            <v>NORTH SHOPPING</v>
          </cell>
          <cell r="E11510">
            <v>44500</v>
          </cell>
          <cell r="J11510">
            <v>60</v>
          </cell>
          <cell r="K11510">
            <v>38.24</v>
          </cell>
          <cell r="M11510">
            <v>212.42</v>
          </cell>
        </row>
        <row r="11511">
          <cell r="D11511" t="str">
            <v>NORTH SHOPPING</v>
          </cell>
          <cell r="E11511">
            <v>44500</v>
          </cell>
          <cell r="J11511">
            <v>52.41</v>
          </cell>
          <cell r="K11511">
            <v>23.38</v>
          </cell>
          <cell r="M11511">
            <v>129.9</v>
          </cell>
        </row>
        <row r="11512">
          <cell r="D11512" t="str">
            <v>NORTH SHOPPING</v>
          </cell>
          <cell r="E11512">
            <v>44500</v>
          </cell>
          <cell r="J11512">
            <v>50</v>
          </cell>
          <cell r="K11512">
            <v>38</v>
          </cell>
          <cell r="M11512">
            <v>211.11</v>
          </cell>
        </row>
        <row r="11513">
          <cell r="D11513" t="str">
            <v>NORTH SHOPPING</v>
          </cell>
          <cell r="E11513">
            <v>44500</v>
          </cell>
          <cell r="J11513">
            <v>57.56</v>
          </cell>
          <cell r="K11513">
            <v>44.64</v>
          </cell>
          <cell r="M11513">
            <v>123.11</v>
          </cell>
        </row>
        <row r="11514">
          <cell r="D11514" t="str">
            <v>NORTH SHOPPING</v>
          </cell>
          <cell r="E11514">
            <v>44500</v>
          </cell>
          <cell r="J11514">
            <v>57.47</v>
          </cell>
          <cell r="K11514">
            <v>25.18</v>
          </cell>
          <cell r="M11514">
            <v>139.9</v>
          </cell>
        </row>
        <row r="11515">
          <cell r="D11515" t="str">
            <v>NORTH SHOPPING</v>
          </cell>
          <cell r="E11515">
            <v>44500</v>
          </cell>
          <cell r="J11515">
            <v>50</v>
          </cell>
          <cell r="K11515">
            <v>12.59</v>
          </cell>
          <cell r="M11515">
            <v>69.95</v>
          </cell>
        </row>
        <row r="11516">
          <cell r="D11516" t="str">
            <v>NORTH SHOPPING</v>
          </cell>
          <cell r="E11516">
            <v>44500</v>
          </cell>
          <cell r="J11516">
            <v>34</v>
          </cell>
          <cell r="K11516">
            <v>17.420000000000002</v>
          </cell>
          <cell r="M11516">
            <v>91.18</v>
          </cell>
        </row>
        <row r="11517">
          <cell r="D11517" t="str">
            <v>NORTH SHOPPING</v>
          </cell>
          <cell r="E11517">
            <v>44500</v>
          </cell>
          <cell r="J11517">
            <v>34</v>
          </cell>
          <cell r="K11517">
            <v>13.26</v>
          </cell>
          <cell r="M11517">
            <v>73.099999999999994</v>
          </cell>
        </row>
        <row r="11518">
          <cell r="D11518" t="str">
            <v>NORTH SHOPPING</v>
          </cell>
          <cell r="E11518">
            <v>44500</v>
          </cell>
          <cell r="J11518">
            <v>150</v>
          </cell>
          <cell r="K11518">
            <v>87.99</v>
          </cell>
          <cell r="M11518">
            <v>488.36</v>
          </cell>
        </row>
        <row r="11519">
          <cell r="D11519" t="str">
            <v>NORTH SHOPPING</v>
          </cell>
          <cell r="E11519">
            <v>44500</v>
          </cell>
          <cell r="J11519">
            <v>132</v>
          </cell>
          <cell r="K11519">
            <v>58.03</v>
          </cell>
          <cell r="M11519">
            <v>317.14</v>
          </cell>
        </row>
        <row r="11520">
          <cell r="D11520" t="str">
            <v>NORTH SHOPPING</v>
          </cell>
          <cell r="E11520">
            <v>44500</v>
          </cell>
          <cell r="J11520">
            <v>157.80000000000001</v>
          </cell>
          <cell r="K11520">
            <v>81.510000000000005</v>
          </cell>
          <cell r="M11520">
            <v>441.82</v>
          </cell>
        </row>
        <row r="11521">
          <cell r="D11521" t="str">
            <v>NORTH SHOPPING</v>
          </cell>
          <cell r="E11521">
            <v>44500</v>
          </cell>
          <cell r="J11521">
            <v>117.8</v>
          </cell>
          <cell r="K11521">
            <v>50.36</v>
          </cell>
          <cell r="M11521">
            <v>279.8</v>
          </cell>
        </row>
        <row r="11522">
          <cell r="D11522" t="str">
            <v>NORTH SHOPPING</v>
          </cell>
          <cell r="E11522">
            <v>44500</v>
          </cell>
          <cell r="J11522">
            <v>120</v>
          </cell>
          <cell r="K11522">
            <v>76.36</v>
          </cell>
          <cell r="M11522">
            <v>417.34</v>
          </cell>
        </row>
        <row r="11523">
          <cell r="D11523" t="str">
            <v>NORTH SHOPPING</v>
          </cell>
          <cell r="E11523">
            <v>44500</v>
          </cell>
          <cell r="J11523">
            <v>115.12</v>
          </cell>
          <cell r="K11523">
            <v>53.96</v>
          </cell>
          <cell r="M11523">
            <v>299.8</v>
          </cell>
        </row>
        <row r="11524">
          <cell r="D11524" t="str">
            <v>NORTH SHOPPING</v>
          </cell>
          <cell r="E11524">
            <v>44500</v>
          </cell>
          <cell r="J11524">
            <v>100</v>
          </cell>
          <cell r="K11524">
            <v>75.459999999999994</v>
          </cell>
          <cell r="M11524">
            <v>412.62</v>
          </cell>
        </row>
        <row r="11525">
          <cell r="D11525" t="str">
            <v>NORTH SHOPPING</v>
          </cell>
          <cell r="E11525">
            <v>44500</v>
          </cell>
          <cell r="J11525">
            <v>100</v>
          </cell>
          <cell r="K11525">
            <v>25.18</v>
          </cell>
          <cell r="M11525">
            <v>139.9</v>
          </cell>
        </row>
        <row r="11526">
          <cell r="D11526" t="str">
            <v>NORTH SHOPPING</v>
          </cell>
          <cell r="E11526">
            <v>44500</v>
          </cell>
          <cell r="J11526">
            <v>110</v>
          </cell>
          <cell r="K11526">
            <v>50.36</v>
          </cell>
          <cell r="M11526">
            <v>279.8</v>
          </cell>
        </row>
        <row r="11527">
          <cell r="D11527" t="str">
            <v>NORTH SHOPPING</v>
          </cell>
          <cell r="E11527">
            <v>44500</v>
          </cell>
          <cell r="J11527">
            <v>145.07999999999998</v>
          </cell>
          <cell r="K11527">
            <v>66.960000000000008</v>
          </cell>
          <cell r="M11527">
            <v>369.24</v>
          </cell>
        </row>
        <row r="11528">
          <cell r="D11528" t="str">
            <v>NORTH SHOPPING</v>
          </cell>
          <cell r="E11528">
            <v>44500</v>
          </cell>
          <cell r="J11528">
            <v>269.70000000000005</v>
          </cell>
          <cell r="K11528">
            <v>130.47989999999999</v>
          </cell>
          <cell r="M11528">
            <v>722.52</v>
          </cell>
        </row>
        <row r="11529">
          <cell r="D11529" t="str">
            <v>NORTH SHOPPING</v>
          </cell>
          <cell r="E11529">
            <v>44500</v>
          </cell>
          <cell r="J11529">
            <v>233.70000000000002</v>
          </cell>
          <cell r="K11529">
            <v>179.99009999999998</v>
          </cell>
          <cell r="M11529">
            <v>732.93000000000006</v>
          </cell>
        </row>
        <row r="11530">
          <cell r="D11530" t="str">
            <v>NORTH SHOPPING</v>
          </cell>
          <cell r="E11530">
            <v>44500</v>
          </cell>
          <cell r="J11530">
            <v>207</v>
          </cell>
          <cell r="K11530">
            <v>124.3599</v>
          </cell>
          <cell r="M11530">
            <v>690.90000000000009</v>
          </cell>
        </row>
        <row r="11531">
          <cell r="D11531" t="str">
            <v>NORTH SHOPPING</v>
          </cell>
          <cell r="E11531">
            <v>44500</v>
          </cell>
          <cell r="J11531">
            <v>207</v>
          </cell>
          <cell r="K11531">
            <v>75.539999999999992</v>
          </cell>
          <cell r="M11531">
            <v>419.70000000000005</v>
          </cell>
        </row>
        <row r="11532">
          <cell r="D11532" t="str">
            <v>NORTH SHOPPING</v>
          </cell>
          <cell r="E11532">
            <v>44500</v>
          </cell>
          <cell r="J11532">
            <v>170.7</v>
          </cell>
          <cell r="K11532">
            <v>72.519900000000007</v>
          </cell>
          <cell r="M11532">
            <v>402.90000000000003</v>
          </cell>
        </row>
        <row r="11533">
          <cell r="D11533" t="str">
            <v>NORTH SHOPPING</v>
          </cell>
          <cell r="E11533">
            <v>44500</v>
          </cell>
          <cell r="J11533">
            <v>180</v>
          </cell>
          <cell r="K11533">
            <v>120.53999999999999</v>
          </cell>
          <cell r="M11533">
            <v>669.72</v>
          </cell>
        </row>
        <row r="11534">
          <cell r="D11534" t="str">
            <v>NORTH SHOPPING</v>
          </cell>
          <cell r="E11534">
            <v>44500</v>
          </cell>
          <cell r="J11534">
            <v>180</v>
          </cell>
          <cell r="K11534">
            <v>115.8201</v>
          </cell>
          <cell r="M11534">
            <v>629.76</v>
          </cell>
        </row>
        <row r="11535">
          <cell r="D11535" t="str">
            <v>NORTH SHOPPING</v>
          </cell>
          <cell r="E11535">
            <v>44500</v>
          </cell>
          <cell r="J11535">
            <v>299.60000000000002</v>
          </cell>
          <cell r="K11535">
            <v>174.52</v>
          </cell>
          <cell r="M11535">
            <v>969.6</v>
          </cell>
        </row>
        <row r="11536">
          <cell r="D11536" t="str">
            <v>NORTH SHOPPING</v>
          </cell>
          <cell r="E11536">
            <v>44500</v>
          </cell>
          <cell r="J11536">
            <v>299.60000000000002</v>
          </cell>
          <cell r="K11536">
            <v>269.88</v>
          </cell>
          <cell r="M11536">
            <v>999.6</v>
          </cell>
        </row>
        <row r="11537">
          <cell r="D11537" t="str">
            <v>NORTH SHOPPING</v>
          </cell>
          <cell r="E11537">
            <v>44500</v>
          </cell>
          <cell r="J11537">
            <v>399.5</v>
          </cell>
          <cell r="K11537">
            <v>248.79000000000002</v>
          </cell>
          <cell r="M11537">
            <v>1118.0999999999999</v>
          </cell>
        </row>
        <row r="11538">
          <cell r="D11538" t="str">
            <v>NORTH SHOPPING</v>
          </cell>
          <cell r="E11538">
            <v>44500</v>
          </cell>
          <cell r="J11538">
            <v>374.5</v>
          </cell>
          <cell r="K11538">
            <v>221.26000000000002</v>
          </cell>
          <cell r="M11538">
            <v>1227.45</v>
          </cell>
        </row>
        <row r="11539">
          <cell r="D11539" t="str">
            <v>NORTH SHOPPING</v>
          </cell>
          <cell r="E11539">
            <v>44500</v>
          </cell>
          <cell r="J11539">
            <v>374.5</v>
          </cell>
          <cell r="K11539">
            <v>269.89</v>
          </cell>
          <cell r="M11539">
            <v>1249.5</v>
          </cell>
        </row>
        <row r="11540">
          <cell r="D11540" t="str">
            <v>NORTH SHOPPING</v>
          </cell>
          <cell r="E11540">
            <v>44500</v>
          </cell>
          <cell r="J11540">
            <v>324.5</v>
          </cell>
          <cell r="K11540">
            <v>148.07</v>
          </cell>
          <cell r="M11540">
            <v>699.5</v>
          </cell>
        </row>
        <row r="11541">
          <cell r="D11541" t="str">
            <v>NORTH SHOPPING</v>
          </cell>
          <cell r="E11541">
            <v>44500</v>
          </cell>
          <cell r="J11541">
            <v>287.35000000000002</v>
          </cell>
          <cell r="K11541">
            <v>134.91</v>
          </cell>
          <cell r="M11541">
            <v>749.5</v>
          </cell>
        </row>
        <row r="11542">
          <cell r="D11542" t="str">
            <v>NORTH SHOPPING</v>
          </cell>
          <cell r="E11542">
            <v>44500</v>
          </cell>
          <cell r="J11542">
            <v>240</v>
          </cell>
          <cell r="K11542">
            <v>135.76</v>
          </cell>
          <cell r="M11542">
            <v>618.29999999999995</v>
          </cell>
        </row>
        <row r="11543">
          <cell r="D11543" t="str">
            <v>NORTH SHOPPING</v>
          </cell>
          <cell r="E11543">
            <v>44500</v>
          </cell>
          <cell r="J11543">
            <v>359.4</v>
          </cell>
          <cell r="K11543">
            <v>216.69</v>
          </cell>
          <cell r="M11543">
            <v>1191.8399999999999</v>
          </cell>
        </row>
        <row r="11544">
          <cell r="D11544" t="str">
            <v>NORTH SHOPPING</v>
          </cell>
          <cell r="E11544">
            <v>44500</v>
          </cell>
          <cell r="J11544">
            <v>314.45999999999998</v>
          </cell>
          <cell r="K11544">
            <v>144.82980000000001</v>
          </cell>
          <cell r="M11544">
            <v>802.02</v>
          </cell>
        </row>
        <row r="11545">
          <cell r="D11545" t="str">
            <v>NORTH SHOPPING</v>
          </cell>
          <cell r="E11545">
            <v>44500</v>
          </cell>
          <cell r="J11545">
            <v>454.30000000000007</v>
          </cell>
          <cell r="K11545">
            <v>333.69</v>
          </cell>
          <cell r="M11545">
            <v>1607.3400000000001</v>
          </cell>
        </row>
        <row r="11546">
          <cell r="D11546" t="str">
            <v>NORTH SHOPPING</v>
          </cell>
          <cell r="E11546">
            <v>44500</v>
          </cell>
          <cell r="J11546">
            <v>524.30000000000007</v>
          </cell>
          <cell r="K11546">
            <v>165.0103</v>
          </cell>
          <cell r="M11546">
            <v>915.46</v>
          </cell>
        </row>
        <row r="11547">
          <cell r="D11547" t="str">
            <v>NORTH SHOPPING</v>
          </cell>
          <cell r="E11547">
            <v>44500</v>
          </cell>
          <cell r="J11547">
            <v>423.28999999999996</v>
          </cell>
          <cell r="K11547">
            <v>230.25029999999998</v>
          </cell>
          <cell r="M11547">
            <v>1119.3</v>
          </cell>
        </row>
        <row r="11548">
          <cell r="D11548" t="str">
            <v>NORTH SHOPPING</v>
          </cell>
          <cell r="E11548">
            <v>44500</v>
          </cell>
          <cell r="J11548">
            <v>512.1</v>
          </cell>
          <cell r="K11548">
            <v>370.98</v>
          </cell>
          <cell r="M11548">
            <v>1793.25</v>
          </cell>
        </row>
        <row r="11549">
          <cell r="D11549" t="str">
            <v>NORTH SHOPPING</v>
          </cell>
          <cell r="E11549">
            <v>44500</v>
          </cell>
          <cell r="J11549">
            <v>449.55</v>
          </cell>
          <cell r="K11549">
            <v>273.14010000000002</v>
          </cell>
          <cell r="M11549">
            <v>1126.8</v>
          </cell>
        </row>
        <row r="11550">
          <cell r="D11550" t="str">
            <v>NORTH SHOPPING</v>
          </cell>
          <cell r="E11550">
            <v>44500</v>
          </cell>
          <cell r="J11550">
            <v>599</v>
          </cell>
          <cell r="K11550">
            <v>346.46000000000004</v>
          </cell>
          <cell r="M11550">
            <v>1745</v>
          </cell>
        </row>
        <row r="11551">
          <cell r="D11551" t="str">
            <v>NORTH SHOPPING</v>
          </cell>
          <cell r="E11551">
            <v>44500</v>
          </cell>
          <cell r="J11551">
            <v>660</v>
          </cell>
          <cell r="K11551">
            <v>443.33040000000005</v>
          </cell>
          <cell r="M11551">
            <v>2068.6799999999998</v>
          </cell>
        </row>
        <row r="11552">
          <cell r="D11552" t="str">
            <v>NORTH SHOPPING</v>
          </cell>
          <cell r="E11552">
            <v>44500</v>
          </cell>
          <cell r="J11552">
            <v>843.7</v>
          </cell>
          <cell r="K11552">
            <v>528.00020000000006</v>
          </cell>
          <cell r="M11552">
            <v>2917.2000000000003</v>
          </cell>
        </row>
        <row r="11553">
          <cell r="D11553" t="str">
            <v>NORTH SHOPPING</v>
          </cell>
          <cell r="E11553">
            <v>44500</v>
          </cell>
          <cell r="J11553">
            <v>843.7</v>
          </cell>
          <cell r="K11553">
            <v>583.94959999999992</v>
          </cell>
          <cell r="M11553">
            <v>3011.19</v>
          </cell>
        </row>
        <row r="11554">
          <cell r="D11554" t="str">
            <v>NORTH SHOPPING</v>
          </cell>
          <cell r="E11554">
            <v>44500</v>
          </cell>
          <cell r="J11554">
            <v>966</v>
          </cell>
          <cell r="K11554">
            <v>605.63020000000006</v>
          </cell>
          <cell r="M11554">
            <v>3099.8799999999997</v>
          </cell>
        </row>
        <row r="11555">
          <cell r="D11555" t="str">
            <v>NORTH SHOPPING</v>
          </cell>
          <cell r="E11555">
            <v>44500</v>
          </cell>
          <cell r="J11555">
            <v>1057.5</v>
          </cell>
          <cell r="K11555">
            <v>694.57950000000005</v>
          </cell>
          <cell r="M11555">
            <v>3590.25</v>
          </cell>
        </row>
        <row r="11556">
          <cell r="D11556" t="str">
            <v>NORTH SHOPPING</v>
          </cell>
          <cell r="E11556">
            <v>44500</v>
          </cell>
          <cell r="J11556">
            <v>1269</v>
          </cell>
          <cell r="K11556">
            <v>448.74</v>
          </cell>
          <cell r="M11556">
            <v>2490.2999999999997</v>
          </cell>
        </row>
        <row r="11557">
          <cell r="D11557" t="str">
            <v>NORTH SHOPPING</v>
          </cell>
          <cell r="E11557">
            <v>44500</v>
          </cell>
          <cell r="J11557">
            <v>960</v>
          </cell>
          <cell r="K11557">
            <v>542.84</v>
          </cell>
          <cell r="M11557">
            <v>2735.2</v>
          </cell>
        </row>
        <row r="11558">
          <cell r="D11558" t="str">
            <v>NORTH SHOPPING</v>
          </cell>
          <cell r="E11558">
            <v>44500</v>
          </cell>
          <cell r="J11558">
            <v>960</v>
          </cell>
          <cell r="K11558">
            <v>523.97</v>
          </cell>
          <cell r="M11558">
            <v>2769.8</v>
          </cell>
        </row>
        <row r="11559">
          <cell r="D11559" t="str">
            <v>NORTH SHOPPING</v>
          </cell>
          <cell r="E11559">
            <v>44500</v>
          </cell>
          <cell r="J11559">
            <v>1677.6000000000001</v>
          </cell>
          <cell r="K11559">
            <v>1024.98</v>
          </cell>
          <cell r="M11559">
            <v>5418.4800000000005</v>
          </cell>
        </row>
        <row r="11560">
          <cell r="D11560" t="str">
            <v>NORTH SHOPPING</v>
          </cell>
          <cell r="E11560">
            <v>44500</v>
          </cell>
          <cell r="J11560">
            <v>1320</v>
          </cell>
          <cell r="K11560">
            <v>810.10079999999994</v>
          </cell>
          <cell r="M11560">
            <v>4301.76</v>
          </cell>
        </row>
        <row r="11561">
          <cell r="D11561" t="str">
            <v>NORTH SHOPPING</v>
          </cell>
          <cell r="E11561">
            <v>44500</v>
          </cell>
          <cell r="J11561">
            <v>1903.5</v>
          </cell>
          <cell r="K11561">
            <v>1200.771</v>
          </cell>
          <cell r="M11561">
            <v>6370.65</v>
          </cell>
        </row>
        <row r="11562">
          <cell r="D11562" t="str">
            <v>NORTH SHOPPING</v>
          </cell>
          <cell r="E11562">
            <v>44500</v>
          </cell>
          <cell r="J11562">
            <v>1348.65</v>
          </cell>
          <cell r="K11562">
            <v>741.83040000000005</v>
          </cell>
          <cell r="M11562">
            <v>3701.7</v>
          </cell>
        </row>
        <row r="11563">
          <cell r="D11563" t="str">
            <v>NORTH SHOPPING</v>
          </cell>
          <cell r="E11563">
            <v>44500</v>
          </cell>
          <cell r="J11563">
            <v>2508</v>
          </cell>
          <cell r="K11563">
            <v>1265.2213999999999</v>
          </cell>
          <cell r="M11563">
            <v>6807.32</v>
          </cell>
        </row>
        <row r="11564">
          <cell r="D11564" t="str">
            <v>NORTH SHOPPING</v>
          </cell>
          <cell r="E11564">
            <v>44500</v>
          </cell>
          <cell r="J11564">
            <v>2050</v>
          </cell>
          <cell r="K11564">
            <v>1419.5101999999999</v>
          </cell>
          <cell r="M11564">
            <v>6767.05</v>
          </cell>
        </row>
        <row r="11565">
          <cell r="D11565" t="str">
            <v>NORTH SHOPPING</v>
          </cell>
          <cell r="E11565">
            <v>44500</v>
          </cell>
          <cell r="J11565">
            <v>2050</v>
          </cell>
          <cell r="K11565">
            <v>1398.9486999999999</v>
          </cell>
          <cell r="M11565">
            <v>6836.34</v>
          </cell>
        </row>
        <row r="11566">
          <cell r="D11566" t="str">
            <v>NORTH SHOPPING</v>
          </cell>
          <cell r="E11566">
            <v>44500</v>
          </cell>
          <cell r="J11566">
            <v>5672.9000000000005</v>
          </cell>
          <cell r="K11566">
            <v>3287.3426000000004</v>
          </cell>
          <cell r="M11566">
            <v>16380.41</v>
          </cell>
        </row>
        <row r="11567">
          <cell r="D11567" t="str">
            <v>NORTH SHOPPING</v>
          </cell>
          <cell r="E11567">
            <v>44500</v>
          </cell>
          <cell r="J11567">
            <v>0</v>
          </cell>
          <cell r="K11567">
            <v>0</v>
          </cell>
          <cell r="M11567">
            <v>0</v>
          </cell>
        </row>
        <row r="11568">
          <cell r="D11568" t="str">
            <v>NORTH SHOPPING</v>
          </cell>
          <cell r="E11568">
            <v>44500</v>
          </cell>
          <cell r="J11568">
            <v>53.11</v>
          </cell>
          <cell r="K11568">
            <v>23.38</v>
          </cell>
          <cell r="M11568">
            <v>129.9</v>
          </cell>
        </row>
        <row r="11569">
          <cell r="D11569" t="str">
            <v>NORTH SHOPPING</v>
          </cell>
          <cell r="E11569">
            <v>44500</v>
          </cell>
          <cell r="J11569">
            <v>51.21</v>
          </cell>
          <cell r="K11569">
            <v>23.38</v>
          </cell>
          <cell r="M11569">
            <v>129.9</v>
          </cell>
        </row>
        <row r="11570">
          <cell r="D11570" t="str">
            <v>NORTH SHOPPING</v>
          </cell>
          <cell r="E11570">
            <v>44500</v>
          </cell>
          <cell r="J11570">
            <v>43.5</v>
          </cell>
          <cell r="K11570">
            <v>15.82</v>
          </cell>
          <cell r="M11570">
            <v>87.91</v>
          </cell>
        </row>
        <row r="11571">
          <cell r="D11571" t="str">
            <v>NORTH SHOPPING</v>
          </cell>
          <cell r="E11571">
            <v>44500</v>
          </cell>
          <cell r="J11571">
            <v>133.68</v>
          </cell>
          <cell r="K11571">
            <v>55.389899999999997</v>
          </cell>
          <cell r="M11571">
            <v>307.70999999999998</v>
          </cell>
        </row>
        <row r="11572">
          <cell r="D11572" t="str">
            <v>NORTH SHOPPING</v>
          </cell>
          <cell r="E11572">
            <v>44500</v>
          </cell>
          <cell r="J11572">
            <v>127.97999999999999</v>
          </cell>
          <cell r="K11572">
            <v>71.919899999999998</v>
          </cell>
          <cell r="M11572">
            <v>299.70000000000005</v>
          </cell>
        </row>
        <row r="11573">
          <cell r="D11573" t="str">
            <v>NORTH SHOPPING</v>
          </cell>
          <cell r="E11573">
            <v>44500</v>
          </cell>
          <cell r="J11573">
            <v>178.24</v>
          </cell>
          <cell r="K11573">
            <v>76.17</v>
          </cell>
          <cell r="M11573">
            <v>423.12</v>
          </cell>
        </row>
        <row r="11574">
          <cell r="D11574" t="str">
            <v>NORTH SHOPPING</v>
          </cell>
          <cell r="E11574">
            <v>44500</v>
          </cell>
          <cell r="J11574">
            <v>0</v>
          </cell>
          <cell r="K11574">
            <v>0</v>
          </cell>
          <cell r="M11574">
            <v>0</v>
          </cell>
        </row>
        <row r="11575">
          <cell r="D11575" t="str">
            <v>NORTH SHOPPING</v>
          </cell>
          <cell r="E11575">
            <v>44500</v>
          </cell>
          <cell r="J11575">
            <v>49.9</v>
          </cell>
          <cell r="K11575">
            <v>16.18</v>
          </cell>
          <cell r="M11575">
            <v>89.9</v>
          </cell>
        </row>
        <row r="11576">
          <cell r="D11576" t="str">
            <v>NORTH SHOPPING</v>
          </cell>
          <cell r="E11576">
            <v>44500</v>
          </cell>
          <cell r="J11576">
            <v>66.900000000000006</v>
          </cell>
          <cell r="K11576">
            <v>27.52</v>
          </cell>
          <cell r="M11576">
            <v>152.91</v>
          </cell>
        </row>
        <row r="11577">
          <cell r="D11577" t="str">
            <v>NORTH SHOPPING</v>
          </cell>
          <cell r="E11577">
            <v>44500</v>
          </cell>
          <cell r="J11577">
            <v>57.47</v>
          </cell>
          <cell r="K11577">
            <v>26.98</v>
          </cell>
          <cell r="M11577">
            <v>149.9</v>
          </cell>
        </row>
        <row r="11578">
          <cell r="D11578" t="str">
            <v>NORTH SHOPPING</v>
          </cell>
          <cell r="E11578">
            <v>44500</v>
          </cell>
          <cell r="J11578">
            <v>55</v>
          </cell>
          <cell r="K11578">
            <v>25.18</v>
          </cell>
          <cell r="M11578">
            <v>139.9</v>
          </cell>
        </row>
        <row r="11579">
          <cell r="D11579" t="str">
            <v>NORTH SHOPPING</v>
          </cell>
          <cell r="E11579">
            <v>44500</v>
          </cell>
          <cell r="J11579">
            <v>54</v>
          </cell>
          <cell r="K11579">
            <v>25.18</v>
          </cell>
          <cell r="M11579">
            <v>139.9</v>
          </cell>
        </row>
        <row r="11580">
          <cell r="D11580" t="str">
            <v>NORTH SHOPPING</v>
          </cell>
          <cell r="E11580">
            <v>44500</v>
          </cell>
          <cell r="J11580">
            <v>110</v>
          </cell>
          <cell r="K11580">
            <v>50.36</v>
          </cell>
          <cell r="M11580">
            <v>279.8</v>
          </cell>
        </row>
        <row r="11581">
          <cell r="D11581" t="str">
            <v>NORTH SHOPPING</v>
          </cell>
          <cell r="E11581">
            <v>44500</v>
          </cell>
          <cell r="J11581">
            <v>171</v>
          </cell>
          <cell r="K11581">
            <v>48.54</v>
          </cell>
          <cell r="M11581">
            <v>269.70000000000005</v>
          </cell>
        </row>
        <row r="11582">
          <cell r="D11582" t="str">
            <v>NORTH SHOPPING</v>
          </cell>
          <cell r="E11582">
            <v>44500</v>
          </cell>
          <cell r="J11582">
            <v>171</v>
          </cell>
          <cell r="K11582">
            <v>75.549899999999994</v>
          </cell>
          <cell r="M11582">
            <v>419.70000000000005</v>
          </cell>
        </row>
        <row r="11583">
          <cell r="D11583" t="str">
            <v>NORTH SHOPPING</v>
          </cell>
          <cell r="E11583">
            <v>44500</v>
          </cell>
          <cell r="J11583">
            <v>165</v>
          </cell>
          <cell r="K11583">
            <v>97.700099999999992</v>
          </cell>
          <cell r="M11583">
            <v>402.90000000000003</v>
          </cell>
        </row>
        <row r="11584">
          <cell r="D11584" t="str">
            <v>NORTH SHOPPING</v>
          </cell>
          <cell r="E11584">
            <v>44500</v>
          </cell>
          <cell r="J11584">
            <v>165</v>
          </cell>
          <cell r="K11584">
            <v>97.700099999999992</v>
          </cell>
          <cell r="M11584">
            <v>402.90000000000003</v>
          </cell>
        </row>
        <row r="11585">
          <cell r="D11585" t="str">
            <v>NORTH SHOPPING</v>
          </cell>
          <cell r="E11585">
            <v>44500</v>
          </cell>
          <cell r="J11585">
            <v>347.15999999999997</v>
          </cell>
          <cell r="K11585">
            <v>155.9502</v>
          </cell>
          <cell r="M11585">
            <v>864.78</v>
          </cell>
        </row>
        <row r="11586">
          <cell r="D11586" t="str">
            <v>NORTH SHOPPING</v>
          </cell>
          <cell r="E11586">
            <v>44500</v>
          </cell>
          <cell r="J11586">
            <v>52.9</v>
          </cell>
          <cell r="K11586">
            <v>19.78</v>
          </cell>
          <cell r="M11586">
            <v>109.9</v>
          </cell>
        </row>
        <row r="11587">
          <cell r="D11587" t="str">
            <v>NORTH SHOPPING</v>
          </cell>
          <cell r="E11587">
            <v>44500</v>
          </cell>
          <cell r="J11587">
            <v>54.9</v>
          </cell>
          <cell r="K11587">
            <v>19.78</v>
          </cell>
          <cell r="M11587">
            <v>109.9</v>
          </cell>
        </row>
        <row r="11588">
          <cell r="D11588" t="str">
            <v>NORTH SHOPPING</v>
          </cell>
          <cell r="E11588">
            <v>44500</v>
          </cell>
          <cell r="J11588">
            <v>34.950000000000003</v>
          </cell>
          <cell r="K11588">
            <v>12.59</v>
          </cell>
          <cell r="M11588">
            <v>69.95</v>
          </cell>
        </row>
        <row r="11589">
          <cell r="D11589" t="str">
            <v>NORTH SHOPPING</v>
          </cell>
          <cell r="E11589">
            <v>44500</v>
          </cell>
          <cell r="J11589">
            <v>99.8</v>
          </cell>
          <cell r="K11589">
            <v>37.58</v>
          </cell>
          <cell r="M11589">
            <v>208.82</v>
          </cell>
        </row>
        <row r="11590">
          <cell r="D11590" t="str">
            <v>NORTH SHOPPING</v>
          </cell>
          <cell r="E11590">
            <v>44500</v>
          </cell>
          <cell r="J11590">
            <v>69.900000000000006</v>
          </cell>
          <cell r="K11590">
            <v>25.18</v>
          </cell>
          <cell r="M11590">
            <v>139.9</v>
          </cell>
        </row>
        <row r="11591">
          <cell r="D11591" t="str">
            <v>NORTH SHOPPING</v>
          </cell>
          <cell r="E11591">
            <v>44500</v>
          </cell>
          <cell r="J11591">
            <v>-61.9</v>
          </cell>
          <cell r="K11591">
            <v>0</v>
          </cell>
          <cell r="M11591">
            <v>-149.9</v>
          </cell>
        </row>
        <row r="11592">
          <cell r="D11592" t="str">
            <v>NORTH SHOPPING</v>
          </cell>
          <cell r="E11592">
            <v>44500</v>
          </cell>
          <cell r="J11592">
            <v>61.9</v>
          </cell>
          <cell r="K11592">
            <v>23.74</v>
          </cell>
          <cell r="M11592">
            <v>131.91</v>
          </cell>
        </row>
        <row r="11593">
          <cell r="D11593" t="str">
            <v>NORTH SHOPPING</v>
          </cell>
          <cell r="E11593">
            <v>44500</v>
          </cell>
          <cell r="J11593">
            <v>61.9</v>
          </cell>
          <cell r="K11593">
            <v>26.98</v>
          </cell>
          <cell r="M11593">
            <v>149.9</v>
          </cell>
        </row>
        <row r="11594">
          <cell r="D11594" t="str">
            <v>NORTH SHOPPING</v>
          </cell>
          <cell r="E11594">
            <v>44500</v>
          </cell>
          <cell r="J11594">
            <v>185.7</v>
          </cell>
          <cell r="K11594">
            <v>96.950099999999992</v>
          </cell>
          <cell r="M11594">
            <v>398.73</v>
          </cell>
        </row>
        <row r="11595">
          <cell r="D11595" t="str">
            <v>NORTH SHOPPING</v>
          </cell>
          <cell r="E11595">
            <v>44500</v>
          </cell>
          <cell r="J11595">
            <v>50</v>
          </cell>
          <cell r="K11595">
            <v>21.58</v>
          </cell>
          <cell r="M11595">
            <v>119.9</v>
          </cell>
        </row>
        <row r="11596">
          <cell r="D11596" t="str">
            <v>NORTH SHOPPING</v>
          </cell>
          <cell r="E11596">
            <v>44500</v>
          </cell>
          <cell r="J11596">
            <v>89.8</v>
          </cell>
          <cell r="K11596">
            <v>41</v>
          </cell>
          <cell r="M11596">
            <v>227.82</v>
          </cell>
        </row>
        <row r="11597">
          <cell r="D11597" t="str">
            <v>NORTH SHOPPING</v>
          </cell>
          <cell r="E11597">
            <v>44500</v>
          </cell>
          <cell r="J11597">
            <v>12.74</v>
          </cell>
          <cell r="K11597">
            <v>7.18</v>
          </cell>
          <cell r="M11597">
            <v>39.9</v>
          </cell>
        </row>
        <row r="11598">
          <cell r="D11598" t="str">
            <v>NORTH SHOPPING</v>
          </cell>
          <cell r="E11598">
            <v>44500</v>
          </cell>
          <cell r="J11598">
            <v>615.1</v>
          </cell>
          <cell r="K11598">
            <v>229.91</v>
          </cell>
          <cell r="M11598">
            <v>1277.3</v>
          </cell>
        </row>
        <row r="11599">
          <cell r="D11599" t="str">
            <v>NORTH SHOPPING</v>
          </cell>
          <cell r="E11599">
            <v>44500</v>
          </cell>
          <cell r="J11599">
            <v>24.04</v>
          </cell>
          <cell r="K11599">
            <v>10.78</v>
          </cell>
          <cell r="M11599">
            <v>59.9</v>
          </cell>
        </row>
        <row r="11600">
          <cell r="D11600" t="str">
            <v>NORTH SHOPPING</v>
          </cell>
          <cell r="E11600">
            <v>44500</v>
          </cell>
          <cell r="J11600">
            <v>21.34</v>
          </cell>
          <cell r="K11600">
            <v>16.18</v>
          </cell>
          <cell r="M11600">
            <v>89.91</v>
          </cell>
        </row>
        <row r="11601">
          <cell r="D11601" t="str">
            <v>NORTH SHOPPING</v>
          </cell>
          <cell r="E11601">
            <v>44500</v>
          </cell>
          <cell r="J11601">
            <v>25</v>
          </cell>
          <cell r="K11601">
            <v>9.49</v>
          </cell>
          <cell r="M11601">
            <v>52.71</v>
          </cell>
        </row>
        <row r="11602">
          <cell r="D11602" t="str">
            <v>NORTH SHOPPING</v>
          </cell>
          <cell r="E11602">
            <v>44500</v>
          </cell>
          <cell r="J11602">
            <v>26</v>
          </cell>
          <cell r="K11602">
            <v>10.78</v>
          </cell>
          <cell r="M11602">
            <v>59.9</v>
          </cell>
        </row>
        <row r="11603">
          <cell r="D11603" t="str">
            <v>NORTH SHOPPING</v>
          </cell>
          <cell r="E11603">
            <v>44500</v>
          </cell>
          <cell r="J11603">
            <v>16</v>
          </cell>
          <cell r="K11603">
            <v>7.18</v>
          </cell>
          <cell r="M11603">
            <v>39.9</v>
          </cell>
        </row>
        <row r="11604">
          <cell r="D11604" t="str">
            <v>NORTH SHOPPING</v>
          </cell>
          <cell r="E11604">
            <v>44500</v>
          </cell>
          <cell r="J11604">
            <v>30</v>
          </cell>
          <cell r="K11604">
            <v>13.4</v>
          </cell>
          <cell r="M11604">
            <v>73.599999999999994</v>
          </cell>
        </row>
        <row r="11605">
          <cell r="D11605" t="str">
            <v>NORTH SHOPPING</v>
          </cell>
          <cell r="E11605">
            <v>44500</v>
          </cell>
          <cell r="J11605">
            <v>29.9</v>
          </cell>
          <cell r="K11605">
            <v>11.07</v>
          </cell>
          <cell r="M11605">
            <v>61.51</v>
          </cell>
        </row>
        <row r="11606">
          <cell r="D11606" t="str">
            <v>NORTH SHOPPING</v>
          </cell>
          <cell r="E11606">
            <v>44500</v>
          </cell>
          <cell r="J11606">
            <v>19.899999999999999</v>
          </cell>
          <cell r="K11606">
            <v>10.78</v>
          </cell>
          <cell r="M11606">
            <v>59.9</v>
          </cell>
        </row>
        <row r="11607">
          <cell r="D11607" t="str">
            <v>NORTH SHOPPING</v>
          </cell>
          <cell r="E11607">
            <v>44500</v>
          </cell>
          <cell r="J11607">
            <v>23.9</v>
          </cell>
          <cell r="K11607">
            <v>9.49</v>
          </cell>
          <cell r="M11607">
            <v>52.71</v>
          </cell>
        </row>
        <row r="11608">
          <cell r="D11608" t="str">
            <v>NORTH SHOPPING</v>
          </cell>
          <cell r="E11608">
            <v>44500</v>
          </cell>
          <cell r="J11608">
            <v>23.9</v>
          </cell>
          <cell r="K11608">
            <v>10.78</v>
          </cell>
          <cell r="M11608">
            <v>59.9</v>
          </cell>
        </row>
        <row r="11609">
          <cell r="D11609" t="str">
            <v>NORTH SHOPPING</v>
          </cell>
          <cell r="E11609">
            <v>44500</v>
          </cell>
          <cell r="J11609">
            <v>35.9</v>
          </cell>
          <cell r="K11609">
            <v>16.18</v>
          </cell>
          <cell r="M11609">
            <v>89.9</v>
          </cell>
        </row>
        <row r="11610">
          <cell r="D11610" t="str">
            <v>NORTH SHOPPING</v>
          </cell>
          <cell r="E11610">
            <v>44500</v>
          </cell>
          <cell r="J11610">
            <v>35.9</v>
          </cell>
          <cell r="K11610">
            <v>16.18</v>
          </cell>
          <cell r="M11610">
            <v>89.9</v>
          </cell>
        </row>
        <row r="11611">
          <cell r="D11611" t="str">
            <v>NORTH SHOPPING</v>
          </cell>
          <cell r="E11611">
            <v>44500</v>
          </cell>
          <cell r="J11611">
            <v>35.9</v>
          </cell>
          <cell r="K11611">
            <v>16.18</v>
          </cell>
          <cell r="M11611">
            <v>89.9</v>
          </cell>
        </row>
        <row r="11612">
          <cell r="D11612" t="str">
            <v>NORTH SHOPPING</v>
          </cell>
          <cell r="E11612">
            <v>44500</v>
          </cell>
          <cell r="J11612">
            <v>15.9</v>
          </cell>
          <cell r="K11612">
            <v>7.18</v>
          </cell>
          <cell r="M11612">
            <v>39.9</v>
          </cell>
        </row>
        <row r="11613">
          <cell r="D11613" t="str">
            <v>NORTH SHOPPING</v>
          </cell>
          <cell r="E11613">
            <v>44500</v>
          </cell>
          <cell r="J11613">
            <v>22</v>
          </cell>
          <cell r="K11613">
            <v>10.78</v>
          </cell>
          <cell r="M11613">
            <v>59.9</v>
          </cell>
        </row>
        <row r="11614">
          <cell r="D11614" t="str">
            <v>NORTH SHOPPING</v>
          </cell>
          <cell r="E11614">
            <v>44500</v>
          </cell>
          <cell r="J11614">
            <v>29.9</v>
          </cell>
          <cell r="K11614">
            <v>12.58</v>
          </cell>
          <cell r="M11614">
            <v>69.900000000000006</v>
          </cell>
        </row>
        <row r="11615">
          <cell r="D11615" t="str">
            <v>NORTH SHOPPING</v>
          </cell>
          <cell r="E11615">
            <v>44500</v>
          </cell>
          <cell r="J11615">
            <v>49.9</v>
          </cell>
          <cell r="K11615">
            <v>16.18</v>
          </cell>
          <cell r="M11615">
            <v>89.9</v>
          </cell>
        </row>
        <row r="11616">
          <cell r="D11616" t="str">
            <v>NORTH SHOPPING</v>
          </cell>
          <cell r="E11616">
            <v>44500</v>
          </cell>
          <cell r="J11616">
            <v>39.9</v>
          </cell>
          <cell r="K11616">
            <v>17.98</v>
          </cell>
          <cell r="M11616">
            <v>99.9</v>
          </cell>
        </row>
        <row r="11617">
          <cell r="D11617" t="str">
            <v>NORTH SHOPPING</v>
          </cell>
          <cell r="E11617">
            <v>44500</v>
          </cell>
          <cell r="J11617">
            <v>19.899999999999999</v>
          </cell>
          <cell r="K11617">
            <v>8.98</v>
          </cell>
          <cell r="M11617">
            <v>49.9</v>
          </cell>
        </row>
        <row r="11618">
          <cell r="D11618" t="str">
            <v>NORTH SHOPPING</v>
          </cell>
          <cell r="E11618">
            <v>44500</v>
          </cell>
          <cell r="J11618">
            <v>19.899999999999999</v>
          </cell>
          <cell r="K11618">
            <v>8.98</v>
          </cell>
          <cell r="M11618">
            <v>49.9</v>
          </cell>
        </row>
        <row r="11619">
          <cell r="D11619" t="str">
            <v>NORTH SHOPPING</v>
          </cell>
          <cell r="E11619">
            <v>44500</v>
          </cell>
          <cell r="J11619">
            <v>89.8</v>
          </cell>
          <cell r="K11619">
            <v>35.96</v>
          </cell>
          <cell r="M11619">
            <v>199.8</v>
          </cell>
        </row>
        <row r="11620">
          <cell r="D11620" t="str">
            <v>NORTH SHOPPING</v>
          </cell>
          <cell r="E11620">
            <v>44500</v>
          </cell>
          <cell r="J11620">
            <v>105</v>
          </cell>
          <cell r="K11620">
            <v>48.54</v>
          </cell>
          <cell r="M11620">
            <v>269.70000000000005</v>
          </cell>
        </row>
        <row r="11621">
          <cell r="D11621" t="str">
            <v>NORTH SHOPPING</v>
          </cell>
          <cell r="E11621">
            <v>44500</v>
          </cell>
          <cell r="J11621">
            <v>135.6</v>
          </cell>
          <cell r="K11621">
            <v>49.06</v>
          </cell>
          <cell r="M11621">
            <v>272.60000000000002</v>
          </cell>
        </row>
        <row r="11622">
          <cell r="D11622" t="str">
            <v>NORTH SHOPPING</v>
          </cell>
          <cell r="E11622">
            <v>44500</v>
          </cell>
          <cell r="J11622">
            <v>199.5</v>
          </cell>
          <cell r="K11622">
            <v>95.51</v>
          </cell>
          <cell r="M11622">
            <v>439.79999999999995</v>
          </cell>
        </row>
        <row r="11623">
          <cell r="D11623" t="str">
            <v>NORTH SHOPPING</v>
          </cell>
          <cell r="E11623">
            <v>44500</v>
          </cell>
          <cell r="J11623">
            <v>24.9</v>
          </cell>
          <cell r="K11623">
            <v>10.78</v>
          </cell>
          <cell r="M11623">
            <v>59.9</v>
          </cell>
        </row>
        <row r="11624">
          <cell r="D11624" t="str">
            <v>NORTH SHOPPING</v>
          </cell>
          <cell r="E11624">
            <v>44500</v>
          </cell>
          <cell r="J11624">
            <v>89.8</v>
          </cell>
          <cell r="K11624">
            <v>35.96</v>
          </cell>
          <cell r="M11624">
            <v>199.8</v>
          </cell>
        </row>
        <row r="11625">
          <cell r="D11625" t="str">
            <v>NORTH SHOPPING</v>
          </cell>
          <cell r="E11625">
            <v>44500</v>
          </cell>
          <cell r="J11625">
            <v>14</v>
          </cell>
          <cell r="K11625">
            <v>6.3</v>
          </cell>
          <cell r="M11625">
            <v>35</v>
          </cell>
        </row>
        <row r="11626">
          <cell r="D11626" t="str">
            <v>NORTH SHOPPING</v>
          </cell>
          <cell r="E11626">
            <v>44500</v>
          </cell>
          <cell r="J11626">
            <v>44.9</v>
          </cell>
          <cell r="K11626">
            <v>16.18</v>
          </cell>
          <cell r="M11626">
            <v>89.91</v>
          </cell>
        </row>
        <row r="11627">
          <cell r="D11627" t="str">
            <v>NORTH SHOPPING</v>
          </cell>
          <cell r="E11627">
            <v>44500</v>
          </cell>
          <cell r="J11627">
            <v>26.23</v>
          </cell>
          <cell r="K11627">
            <v>11.86</v>
          </cell>
          <cell r="M11627">
            <v>65.900000000000006</v>
          </cell>
        </row>
        <row r="11628">
          <cell r="D11628" t="str">
            <v>NORTH SHOPPING</v>
          </cell>
          <cell r="E11628">
            <v>44500</v>
          </cell>
          <cell r="J11628">
            <v>35</v>
          </cell>
          <cell r="K11628">
            <v>14.36</v>
          </cell>
          <cell r="M11628">
            <v>79.8</v>
          </cell>
        </row>
        <row r="11629">
          <cell r="D11629" t="str">
            <v>NORTH SHOPPING</v>
          </cell>
          <cell r="E11629">
            <v>44500</v>
          </cell>
          <cell r="J11629">
            <v>47.8</v>
          </cell>
          <cell r="K11629">
            <v>17.96</v>
          </cell>
          <cell r="M11629">
            <v>99.8</v>
          </cell>
        </row>
        <row r="11630">
          <cell r="D11630" t="str">
            <v>NORTH SHOPPING</v>
          </cell>
          <cell r="E11630">
            <v>44500</v>
          </cell>
          <cell r="J11630">
            <v>35</v>
          </cell>
          <cell r="K11630">
            <v>14.36</v>
          </cell>
          <cell r="M11630">
            <v>79.8</v>
          </cell>
        </row>
        <row r="11631">
          <cell r="D11631" t="str">
            <v>NORTH SHOPPING</v>
          </cell>
          <cell r="E11631">
            <v>44500</v>
          </cell>
          <cell r="J11631">
            <v>17.98</v>
          </cell>
          <cell r="K11631">
            <v>8.24</v>
          </cell>
          <cell r="M11631">
            <v>45.8</v>
          </cell>
        </row>
        <row r="11632">
          <cell r="D11632" t="str">
            <v>NORTH SHOPPING</v>
          </cell>
          <cell r="E11632">
            <v>44500</v>
          </cell>
          <cell r="J11632">
            <v>52.46</v>
          </cell>
          <cell r="K11632">
            <v>23.72</v>
          </cell>
          <cell r="M11632">
            <v>131.80000000000001</v>
          </cell>
        </row>
        <row r="11633">
          <cell r="D11633" t="str">
            <v>NORTH SHOPPING</v>
          </cell>
          <cell r="E11633">
            <v>44500</v>
          </cell>
          <cell r="J11633">
            <v>52.5</v>
          </cell>
          <cell r="K11633">
            <v>21.549900000000001</v>
          </cell>
          <cell r="M11633">
            <v>119.69999999999999</v>
          </cell>
        </row>
        <row r="11634">
          <cell r="D11634" t="str">
            <v>NORTH SHOPPING</v>
          </cell>
          <cell r="E11634">
            <v>44500</v>
          </cell>
          <cell r="J11634">
            <v>58.199999999999996</v>
          </cell>
          <cell r="K11634">
            <v>26.94</v>
          </cell>
          <cell r="M11634">
            <v>149.69999999999999</v>
          </cell>
        </row>
        <row r="11635">
          <cell r="D11635" t="str">
            <v>NORTH SHOPPING</v>
          </cell>
          <cell r="E11635">
            <v>44500</v>
          </cell>
          <cell r="J11635">
            <v>56</v>
          </cell>
          <cell r="K11635">
            <v>23.34</v>
          </cell>
          <cell r="M11635">
            <v>128.08000000000001</v>
          </cell>
        </row>
        <row r="11636">
          <cell r="D11636" t="str">
            <v>NORTH SHOPPING</v>
          </cell>
          <cell r="E11636">
            <v>44500</v>
          </cell>
          <cell r="J11636">
            <v>77.599999999999994</v>
          </cell>
          <cell r="K11636">
            <v>34.85</v>
          </cell>
          <cell r="M11636">
            <v>193.6</v>
          </cell>
        </row>
        <row r="11637">
          <cell r="D11637" t="str">
            <v>NORTH SHOPPING</v>
          </cell>
          <cell r="E11637">
            <v>44500</v>
          </cell>
          <cell r="J11637">
            <v>77.599999999999994</v>
          </cell>
          <cell r="K11637">
            <v>35.92</v>
          </cell>
          <cell r="M11637">
            <v>199.6</v>
          </cell>
        </row>
        <row r="11638">
          <cell r="D11638" t="str">
            <v>NORTH SHOPPING</v>
          </cell>
          <cell r="E11638">
            <v>44500</v>
          </cell>
          <cell r="J11638">
            <v>119.5</v>
          </cell>
          <cell r="K11638">
            <v>44.900000000000006</v>
          </cell>
          <cell r="M11638">
            <v>249.5</v>
          </cell>
        </row>
        <row r="11639">
          <cell r="D11639" t="str">
            <v>NORTH SHOPPING</v>
          </cell>
          <cell r="E11639">
            <v>44500</v>
          </cell>
          <cell r="J11639">
            <v>119.5</v>
          </cell>
          <cell r="K11639">
            <v>43.78</v>
          </cell>
          <cell r="M11639">
            <v>242.3</v>
          </cell>
        </row>
        <row r="11640">
          <cell r="D11640" t="str">
            <v>NORTH SHOPPING</v>
          </cell>
          <cell r="E11640">
            <v>44500</v>
          </cell>
          <cell r="J11640">
            <v>17.399999999999999</v>
          </cell>
          <cell r="K11640">
            <v>10.029999999999999</v>
          </cell>
          <cell r="M11640">
            <v>55.08</v>
          </cell>
        </row>
        <row r="11641">
          <cell r="D11641" t="str">
            <v>NORTH SHOPPING</v>
          </cell>
          <cell r="E11641">
            <v>44500</v>
          </cell>
          <cell r="J11641">
            <v>15</v>
          </cell>
          <cell r="K11641">
            <v>7.18</v>
          </cell>
          <cell r="M11641">
            <v>39.9</v>
          </cell>
        </row>
        <row r="11642">
          <cell r="D11642" t="str">
            <v>NORTH SHOPPING</v>
          </cell>
          <cell r="E11642">
            <v>44500</v>
          </cell>
          <cell r="J11642">
            <v>15</v>
          </cell>
          <cell r="K11642">
            <v>7.18</v>
          </cell>
          <cell r="M11642">
            <v>39.9</v>
          </cell>
        </row>
        <row r="11643">
          <cell r="D11643" t="str">
            <v>NORTH SHOPPING</v>
          </cell>
          <cell r="E11643">
            <v>44500</v>
          </cell>
          <cell r="J11643">
            <v>29</v>
          </cell>
          <cell r="K11643">
            <v>12.58</v>
          </cell>
          <cell r="M11643">
            <v>69.900000000000006</v>
          </cell>
        </row>
        <row r="11644">
          <cell r="D11644" t="str">
            <v>NORTH SHOPPING</v>
          </cell>
          <cell r="E11644">
            <v>44500</v>
          </cell>
          <cell r="J11644">
            <v>29</v>
          </cell>
          <cell r="K11644">
            <v>12.58</v>
          </cell>
          <cell r="M11644">
            <v>69.900000000000006</v>
          </cell>
        </row>
        <row r="11645">
          <cell r="D11645" t="str">
            <v>NORTH SHOPPING</v>
          </cell>
          <cell r="E11645">
            <v>44500</v>
          </cell>
          <cell r="J11645">
            <v>26.9</v>
          </cell>
          <cell r="K11645">
            <v>9.6999999999999993</v>
          </cell>
          <cell r="M11645">
            <v>53.91</v>
          </cell>
        </row>
        <row r="11646">
          <cell r="D11646" t="str">
            <v>NORTH SHOPPING</v>
          </cell>
          <cell r="E11646">
            <v>44500</v>
          </cell>
          <cell r="J11646">
            <v>45.41</v>
          </cell>
          <cell r="K11646">
            <v>21.58</v>
          </cell>
          <cell r="M11646">
            <v>119.9</v>
          </cell>
        </row>
        <row r="11647">
          <cell r="D11647" t="str">
            <v>NORTH SHOPPING</v>
          </cell>
          <cell r="E11647">
            <v>44500</v>
          </cell>
          <cell r="J11647">
            <v>109</v>
          </cell>
          <cell r="K11647">
            <v>40.57</v>
          </cell>
          <cell r="M11647">
            <v>225.4</v>
          </cell>
        </row>
        <row r="11648">
          <cell r="D11648" t="str">
            <v>NORTH SHOPPING</v>
          </cell>
          <cell r="E11648">
            <v>44500</v>
          </cell>
          <cell r="J11648">
            <v>28.9</v>
          </cell>
          <cell r="K11648">
            <v>9.49</v>
          </cell>
          <cell r="M11648">
            <v>52.71</v>
          </cell>
        </row>
        <row r="11649">
          <cell r="D11649" t="str">
            <v>NORTH SHOPPING</v>
          </cell>
          <cell r="E11649">
            <v>44500</v>
          </cell>
          <cell r="J11649">
            <v>9.35</v>
          </cell>
          <cell r="K11649">
            <v>3.17</v>
          </cell>
          <cell r="M11649">
            <v>17.59</v>
          </cell>
        </row>
        <row r="11650">
          <cell r="D11650" t="str">
            <v>NORTH SHOPPING</v>
          </cell>
          <cell r="E11650">
            <v>44500</v>
          </cell>
          <cell r="J11650">
            <v>23.76</v>
          </cell>
          <cell r="K11650">
            <v>6.11</v>
          </cell>
          <cell r="M11650">
            <v>33.92</v>
          </cell>
        </row>
        <row r="11651">
          <cell r="D11651" t="str">
            <v>NORTH SHOPPING</v>
          </cell>
          <cell r="E11651">
            <v>44500</v>
          </cell>
          <cell r="J11651">
            <v>20</v>
          </cell>
          <cell r="K11651">
            <v>8.08</v>
          </cell>
          <cell r="M11651">
            <v>44.91</v>
          </cell>
        </row>
        <row r="11652">
          <cell r="D11652" t="str">
            <v>NORTH SHOPPING</v>
          </cell>
          <cell r="E11652">
            <v>44500</v>
          </cell>
          <cell r="J11652">
            <v>7.9</v>
          </cell>
          <cell r="K11652">
            <v>3.58</v>
          </cell>
          <cell r="M11652">
            <v>19.899999999999999</v>
          </cell>
        </row>
        <row r="11653">
          <cell r="D11653" t="str">
            <v>NORTH SHOPPING</v>
          </cell>
          <cell r="E11653">
            <v>44500</v>
          </cell>
          <cell r="J11653">
            <v>7.9</v>
          </cell>
          <cell r="K11653">
            <v>3.15</v>
          </cell>
          <cell r="M11653">
            <v>17.510000000000002</v>
          </cell>
        </row>
        <row r="11654">
          <cell r="D11654" t="str">
            <v>NORTH SHOPPING</v>
          </cell>
          <cell r="E11654">
            <v>44500</v>
          </cell>
          <cell r="J11654">
            <v>6.75</v>
          </cell>
          <cell r="K11654">
            <v>3.15</v>
          </cell>
          <cell r="M11654">
            <v>17.510000000000002</v>
          </cell>
        </row>
        <row r="11655">
          <cell r="D11655" t="str">
            <v>NORTH SHOPPING</v>
          </cell>
          <cell r="E11655">
            <v>44500</v>
          </cell>
          <cell r="J11655">
            <v>4.7</v>
          </cell>
          <cell r="K11655">
            <v>3.15</v>
          </cell>
          <cell r="M11655">
            <v>17.510000000000002</v>
          </cell>
        </row>
        <row r="11656">
          <cell r="D11656" t="str">
            <v>NORTH SHOPPING</v>
          </cell>
          <cell r="E11656">
            <v>44500</v>
          </cell>
          <cell r="J11656">
            <v>9.9</v>
          </cell>
          <cell r="K11656">
            <v>3.07</v>
          </cell>
          <cell r="M11656">
            <v>16.579999999999998</v>
          </cell>
        </row>
        <row r="11657">
          <cell r="D11657" t="str">
            <v>NORTH SHOPPING</v>
          </cell>
          <cell r="E11657">
            <v>44500</v>
          </cell>
          <cell r="J11657">
            <v>9.9</v>
          </cell>
          <cell r="K11657">
            <v>3.58</v>
          </cell>
          <cell r="M11657">
            <v>19.899999999999999</v>
          </cell>
        </row>
        <row r="11658">
          <cell r="D11658" t="str">
            <v>NORTH SHOPPING</v>
          </cell>
          <cell r="E11658">
            <v>44500</v>
          </cell>
          <cell r="J11658">
            <v>9.9</v>
          </cell>
          <cell r="K11658">
            <v>3.58</v>
          </cell>
          <cell r="M11658">
            <v>19.899999999999999</v>
          </cell>
        </row>
        <row r="11659">
          <cell r="D11659" t="str">
            <v>NORTH SHOPPING</v>
          </cell>
          <cell r="E11659">
            <v>44500</v>
          </cell>
          <cell r="J11659">
            <v>22.38</v>
          </cell>
          <cell r="K11659">
            <v>7.9</v>
          </cell>
          <cell r="M11659">
            <v>43.91</v>
          </cell>
        </row>
        <row r="11660">
          <cell r="D11660" t="str">
            <v>NORTH SHOPPING</v>
          </cell>
          <cell r="E11660">
            <v>44500</v>
          </cell>
          <cell r="J11660">
            <v>12.6</v>
          </cell>
          <cell r="K11660">
            <v>5.38</v>
          </cell>
          <cell r="M11660">
            <v>29.9</v>
          </cell>
        </row>
        <row r="11661">
          <cell r="D11661" t="str">
            <v>NORTH SHOPPING</v>
          </cell>
          <cell r="E11661">
            <v>44500</v>
          </cell>
          <cell r="J11661">
            <v>7.5</v>
          </cell>
          <cell r="K11661">
            <v>3.58</v>
          </cell>
          <cell r="M11661">
            <v>19.899999999999999</v>
          </cell>
        </row>
        <row r="11662">
          <cell r="D11662" t="str">
            <v>NORTH SHOPPING</v>
          </cell>
          <cell r="E11662">
            <v>44500</v>
          </cell>
          <cell r="J11662">
            <v>7.5</v>
          </cell>
          <cell r="K11662">
            <v>3.22</v>
          </cell>
          <cell r="M11662">
            <v>17.91</v>
          </cell>
        </row>
        <row r="11663">
          <cell r="D11663" t="str">
            <v>NORTH SHOPPING</v>
          </cell>
          <cell r="E11663">
            <v>44500</v>
          </cell>
          <cell r="J11663">
            <v>7.5</v>
          </cell>
          <cell r="K11663">
            <v>3.58</v>
          </cell>
          <cell r="M11663">
            <v>19.899999999999999</v>
          </cell>
        </row>
        <row r="11664">
          <cell r="D11664" t="str">
            <v>NORTH SHOPPING</v>
          </cell>
          <cell r="E11664">
            <v>44500</v>
          </cell>
          <cell r="J11664">
            <v>8</v>
          </cell>
          <cell r="K11664">
            <v>3.58</v>
          </cell>
          <cell r="M11664">
            <v>19.899999999999999</v>
          </cell>
        </row>
        <row r="11665">
          <cell r="D11665" t="str">
            <v>NORTH SHOPPING</v>
          </cell>
          <cell r="E11665">
            <v>44500</v>
          </cell>
          <cell r="J11665">
            <v>8</v>
          </cell>
          <cell r="K11665">
            <v>3.58</v>
          </cell>
          <cell r="M11665">
            <v>19.899999999999999</v>
          </cell>
        </row>
        <row r="11666">
          <cell r="D11666" t="str">
            <v>NORTH SHOPPING</v>
          </cell>
          <cell r="E11666">
            <v>44500</v>
          </cell>
          <cell r="J11666">
            <v>8</v>
          </cell>
          <cell r="K11666">
            <v>3.58</v>
          </cell>
          <cell r="M11666">
            <v>19.899999999999999</v>
          </cell>
        </row>
        <row r="11667">
          <cell r="D11667" t="str">
            <v>NORTH SHOPPING</v>
          </cell>
          <cell r="E11667">
            <v>44500</v>
          </cell>
          <cell r="J11667">
            <v>8</v>
          </cell>
          <cell r="K11667">
            <v>3.15</v>
          </cell>
          <cell r="M11667">
            <v>17.510000000000002</v>
          </cell>
        </row>
        <row r="11668">
          <cell r="D11668" t="str">
            <v>NORTH SHOPPING</v>
          </cell>
          <cell r="E11668">
            <v>44500</v>
          </cell>
          <cell r="J11668">
            <v>8</v>
          </cell>
          <cell r="K11668">
            <v>3.15</v>
          </cell>
          <cell r="M11668">
            <v>17.510000000000002</v>
          </cell>
        </row>
        <row r="11669">
          <cell r="D11669" t="str">
            <v>NORTH SHOPPING</v>
          </cell>
          <cell r="E11669">
            <v>44500</v>
          </cell>
          <cell r="J11669">
            <v>8</v>
          </cell>
          <cell r="K11669">
            <v>3.58</v>
          </cell>
          <cell r="M11669">
            <v>19.899999999999999</v>
          </cell>
        </row>
        <row r="11670">
          <cell r="D11670" t="str">
            <v>NORTH SHOPPING</v>
          </cell>
          <cell r="E11670">
            <v>44500</v>
          </cell>
          <cell r="J11670">
            <v>13.79</v>
          </cell>
          <cell r="K11670">
            <v>6.28</v>
          </cell>
          <cell r="M11670">
            <v>34.9</v>
          </cell>
        </row>
        <row r="11671">
          <cell r="D11671" t="str">
            <v>NORTH SHOPPING</v>
          </cell>
          <cell r="E11671">
            <v>44500</v>
          </cell>
          <cell r="J11671">
            <v>13.79</v>
          </cell>
          <cell r="K11671">
            <v>7.18</v>
          </cell>
          <cell r="M11671">
            <v>39.9</v>
          </cell>
        </row>
        <row r="11672">
          <cell r="D11672" t="str">
            <v>NORTH SHOPPING</v>
          </cell>
          <cell r="E11672">
            <v>44500</v>
          </cell>
          <cell r="J11672">
            <v>16</v>
          </cell>
          <cell r="K11672">
            <v>6.8</v>
          </cell>
          <cell r="M11672">
            <v>37.82</v>
          </cell>
        </row>
        <row r="11673">
          <cell r="D11673" t="str">
            <v>NORTH SHOPPING</v>
          </cell>
          <cell r="E11673">
            <v>44500</v>
          </cell>
          <cell r="J11673">
            <v>15</v>
          </cell>
          <cell r="K11673">
            <v>6.85</v>
          </cell>
          <cell r="M11673">
            <v>37.9</v>
          </cell>
        </row>
        <row r="11674">
          <cell r="D11674" t="str">
            <v>NORTH SHOPPING</v>
          </cell>
          <cell r="E11674">
            <v>44500</v>
          </cell>
          <cell r="J11674">
            <v>15</v>
          </cell>
          <cell r="K11674">
            <v>7.16</v>
          </cell>
          <cell r="M11674">
            <v>39.799999999999997</v>
          </cell>
        </row>
        <row r="11675">
          <cell r="D11675" t="str">
            <v>NORTH SHOPPING</v>
          </cell>
          <cell r="E11675">
            <v>44500</v>
          </cell>
          <cell r="J11675">
            <v>16</v>
          </cell>
          <cell r="K11675">
            <v>6.65</v>
          </cell>
          <cell r="M11675">
            <v>36.479999999999997</v>
          </cell>
        </row>
        <row r="11676">
          <cell r="D11676" t="str">
            <v>NORTH SHOPPING</v>
          </cell>
          <cell r="E11676">
            <v>44500</v>
          </cell>
          <cell r="J11676">
            <v>32</v>
          </cell>
          <cell r="K11676">
            <v>12.68</v>
          </cell>
          <cell r="M11676">
            <v>68.84</v>
          </cell>
        </row>
        <row r="11677">
          <cell r="D11677" t="str">
            <v>NORTH SHOPPING</v>
          </cell>
          <cell r="E11677">
            <v>44500</v>
          </cell>
          <cell r="J11677">
            <v>37.5</v>
          </cell>
          <cell r="K11677">
            <v>16.439999999999998</v>
          </cell>
          <cell r="M11677">
            <v>90.35</v>
          </cell>
        </row>
        <row r="11678">
          <cell r="D11678" t="str">
            <v>NORTH SHOPPING</v>
          </cell>
          <cell r="E11678">
            <v>44500</v>
          </cell>
          <cell r="J11678">
            <v>35.9</v>
          </cell>
          <cell r="K11678">
            <v>13.85</v>
          </cell>
          <cell r="M11678">
            <v>74.8</v>
          </cell>
        </row>
        <row r="11679">
          <cell r="D11679" t="str">
            <v>NORTH SHOPPING</v>
          </cell>
          <cell r="E11679">
            <v>44500</v>
          </cell>
          <cell r="J11679">
            <v>49.8</v>
          </cell>
          <cell r="K11679">
            <v>25.16</v>
          </cell>
          <cell r="M11679">
            <v>139.80000000000001</v>
          </cell>
        </row>
        <row r="11680">
          <cell r="D11680" t="str">
            <v>NORTH SHOPPING</v>
          </cell>
          <cell r="E11680">
            <v>44500</v>
          </cell>
          <cell r="J11680">
            <v>77.44</v>
          </cell>
          <cell r="K11680">
            <v>34.83</v>
          </cell>
          <cell r="M11680">
            <v>193.52</v>
          </cell>
        </row>
        <row r="11681">
          <cell r="D11681" t="str">
            <v>NORTH SHOPPING</v>
          </cell>
          <cell r="E11681">
            <v>44500</v>
          </cell>
          <cell r="J11681">
            <v>102.3</v>
          </cell>
          <cell r="K11681">
            <v>36.42</v>
          </cell>
          <cell r="M11681">
            <v>202.31</v>
          </cell>
        </row>
        <row r="11682">
          <cell r="D11682" t="str">
            <v>NORTH SHOPPING</v>
          </cell>
          <cell r="E11682">
            <v>44500</v>
          </cell>
          <cell r="J11682">
            <v>26.4</v>
          </cell>
          <cell r="K11682">
            <v>12.58</v>
          </cell>
          <cell r="M11682">
            <v>69.900000000000006</v>
          </cell>
        </row>
        <row r="11683">
          <cell r="D11683" t="str">
            <v>NORTH SHOPPING</v>
          </cell>
          <cell r="E11683">
            <v>44500</v>
          </cell>
          <cell r="J11683">
            <v>11</v>
          </cell>
          <cell r="K11683">
            <v>5.04</v>
          </cell>
          <cell r="M11683">
            <v>28.02</v>
          </cell>
        </row>
        <row r="11684">
          <cell r="D11684" t="str">
            <v>NORTH SHOPPING</v>
          </cell>
          <cell r="E11684">
            <v>44500</v>
          </cell>
          <cell r="J11684">
            <v>139.80000000000001</v>
          </cell>
          <cell r="K11684">
            <v>46.76</v>
          </cell>
          <cell r="M11684">
            <v>259.8</v>
          </cell>
        </row>
        <row r="11685">
          <cell r="D11685" t="str">
            <v>NORTH SHOPPING</v>
          </cell>
          <cell r="E11685">
            <v>44500</v>
          </cell>
          <cell r="J11685">
            <v>67.98</v>
          </cell>
          <cell r="K11685">
            <v>32.339999999999996</v>
          </cell>
          <cell r="M11685">
            <v>179.7</v>
          </cell>
        </row>
        <row r="11686">
          <cell r="D11686" t="str">
            <v>NORTH SHOPPING</v>
          </cell>
          <cell r="E11686">
            <v>44500</v>
          </cell>
          <cell r="J11686">
            <v>19.36</v>
          </cell>
          <cell r="K11686">
            <v>7.18</v>
          </cell>
          <cell r="M11686">
            <v>39.9</v>
          </cell>
        </row>
        <row r="11687">
          <cell r="D11687" t="str">
            <v>NORTH SHOPPING</v>
          </cell>
          <cell r="E11687">
            <v>44500</v>
          </cell>
          <cell r="J11687">
            <v>7.26</v>
          </cell>
          <cell r="K11687">
            <v>4.41</v>
          </cell>
          <cell r="M11687">
            <v>24.47</v>
          </cell>
        </row>
        <row r="11688">
          <cell r="D11688" t="str">
            <v>NORTH SHOPPING</v>
          </cell>
          <cell r="E11688">
            <v>44500</v>
          </cell>
          <cell r="J11688">
            <v>14.3</v>
          </cell>
          <cell r="K11688">
            <v>5.38</v>
          </cell>
          <cell r="M11688">
            <v>29.9</v>
          </cell>
        </row>
        <row r="11689">
          <cell r="D11689" t="str">
            <v>NORTH SHOPPING</v>
          </cell>
          <cell r="E11689">
            <v>44500</v>
          </cell>
          <cell r="J11689">
            <v>10.89</v>
          </cell>
          <cell r="K11689">
            <v>4.5</v>
          </cell>
          <cell r="M11689">
            <v>25</v>
          </cell>
        </row>
        <row r="11690">
          <cell r="D11690" t="str">
            <v>NORTH SHOPPING</v>
          </cell>
          <cell r="E11690">
            <v>44500</v>
          </cell>
          <cell r="J11690">
            <v>16.899999999999999</v>
          </cell>
          <cell r="K11690">
            <v>5.92</v>
          </cell>
          <cell r="M11690">
            <v>32.9</v>
          </cell>
        </row>
        <row r="11691">
          <cell r="D11691" t="str">
            <v>NORTH SHOPPING</v>
          </cell>
          <cell r="E11691">
            <v>44500</v>
          </cell>
          <cell r="J11691">
            <v>19.899999999999999</v>
          </cell>
          <cell r="K11691">
            <v>8.1</v>
          </cell>
          <cell r="M11691">
            <v>45</v>
          </cell>
        </row>
        <row r="11692">
          <cell r="D11692" t="str">
            <v>NORTH SHOPPING</v>
          </cell>
          <cell r="E11692">
            <v>44500</v>
          </cell>
          <cell r="J11692">
            <v>14.54</v>
          </cell>
          <cell r="K11692">
            <v>8.3699999999999992</v>
          </cell>
          <cell r="M11692">
            <v>45.9</v>
          </cell>
        </row>
        <row r="11693">
          <cell r="D11693" t="str">
            <v>NORTH SHOPPING</v>
          </cell>
          <cell r="E11693">
            <v>44500</v>
          </cell>
          <cell r="J11693">
            <v>29.8</v>
          </cell>
          <cell r="K11693">
            <v>11.13</v>
          </cell>
          <cell r="M11693">
            <v>61.86</v>
          </cell>
        </row>
        <row r="11694">
          <cell r="D11694" t="str">
            <v>NORTH SHOPPING</v>
          </cell>
          <cell r="E11694">
            <v>44500</v>
          </cell>
          <cell r="J11694">
            <v>26.160000000000004</v>
          </cell>
          <cell r="K11694">
            <v>10.74</v>
          </cell>
          <cell r="M11694">
            <v>59.699999999999996</v>
          </cell>
        </row>
        <row r="11695">
          <cell r="D11695" t="str">
            <v>NORTH SHOPPING</v>
          </cell>
          <cell r="E11695">
            <v>44500</v>
          </cell>
          <cell r="J11695">
            <v>8.17</v>
          </cell>
          <cell r="K11695">
            <v>12.94</v>
          </cell>
          <cell r="M11695">
            <v>71.91</v>
          </cell>
        </row>
        <row r="11696">
          <cell r="D11696" t="str">
            <v>NORTH SHOPPING</v>
          </cell>
          <cell r="E11696">
            <v>44500</v>
          </cell>
          <cell r="J11696">
            <v>47.21</v>
          </cell>
          <cell r="K11696">
            <v>15.82</v>
          </cell>
          <cell r="M11696">
            <v>87.91</v>
          </cell>
        </row>
        <row r="11697">
          <cell r="D11697" t="str">
            <v>NORTH SHOPPING</v>
          </cell>
          <cell r="E11697">
            <v>44500</v>
          </cell>
          <cell r="J11697">
            <v>55.44</v>
          </cell>
          <cell r="K11697">
            <v>28.76</v>
          </cell>
          <cell r="M11697">
            <v>159.80000000000001</v>
          </cell>
        </row>
        <row r="11698">
          <cell r="D11698" t="str">
            <v>NORTH SHOPPING</v>
          </cell>
          <cell r="E11698">
            <v>44500</v>
          </cell>
          <cell r="J11698">
            <v>55.44</v>
          </cell>
          <cell r="K11698">
            <v>20.27</v>
          </cell>
          <cell r="M11698">
            <v>112.6</v>
          </cell>
        </row>
        <row r="11699">
          <cell r="D11699" t="str">
            <v>NORTH SHOPPING</v>
          </cell>
          <cell r="E11699">
            <v>44500</v>
          </cell>
          <cell r="J11699">
            <v>3.9</v>
          </cell>
          <cell r="K11699">
            <v>2</v>
          </cell>
          <cell r="M11699">
            <v>11.05</v>
          </cell>
        </row>
        <row r="11700">
          <cell r="D11700" t="str">
            <v>NORTH SHOPPING</v>
          </cell>
          <cell r="E11700">
            <v>44500</v>
          </cell>
          <cell r="J11700">
            <v>4.8</v>
          </cell>
          <cell r="K11700">
            <v>2.7</v>
          </cell>
          <cell r="M11700">
            <v>15</v>
          </cell>
        </row>
        <row r="11701">
          <cell r="D11701" t="str">
            <v>NORTH SHOPPING</v>
          </cell>
          <cell r="E11701">
            <v>44500</v>
          </cell>
          <cell r="J11701">
            <v>4.8</v>
          </cell>
          <cell r="K11701">
            <v>2.7</v>
          </cell>
          <cell r="M11701">
            <v>15</v>
          </cell>
        </row>
        <row r="11702">
          <cell r="D11702" t="str">
            <v>NORTH SHOPPING</v>
          </cell>
          <cell r="E11702">
            <v>44500</v>
          </cell>
          <cell r="J11702">
            <v>11.6</v>
          </cell>
          <cell r="K11702">
            <v>5.4</v>
          </cell>
          <cell r="M11702">
            <v>30</v>
          </cell>
        </row>
        <row r="11703">
          <cell r="D11703" t="str">
            <v>NORTH SHOPPING</v>
          </cell>
          <cell r="E11703">
            <v>44500</v>
          </cell>
          <cell r="J11703">
            <v>9.6</v>
          </cell>
          <cell r="K11703">
            <v>5.4</v>
          </cell>
          <cell r="M11703">
            <v>30</v>
          </cell>
        </row>
        <row r="11704">
          <cell r="D11704" t="str">
            <v>NORTH SHOPPING</v>
          </cell>
          <cell r="E11704">
            <v>44500</v>
          </cell>
          <cell r="J11704">
            <v>9.6</v>
          </cell>
          <cell r="K11704">
            <v>5.4</v>
          </cell>
          <cell r="M11704">
            <v>30</v>
          </cell>
        </row>
        <row r="11705">
          <cell r="D11705" t="str">
            <v>NORTH SHOPPING</v>
          </cell>
          <cell r="E11705">
            <v>44500</v>
          </cell>
          <cell r="J11705">
            <v>22.5</v>
          </cell>
          <cell r="K11705">
            <v>12.58</v>
          </cell>
          <cell r="M11705">
            <v>69.900000000000006</v>
          </cell>
        </row>
        <row r="11706">
          <cell r="D11706" t="str">
            <v>NORTH SHOPPING</v>
          </cell>
          <cell r="E11706">
            <v>44500</v>
          </cell>
          <cell r="J11706">
            <v>25</v>
          </cell>
          <cell r="K11706">
            <v>13.5</v>
          </cell>
          <cell r="M11706">
            <v>75</v>
          </cell>
        </row>
        <row r="11707">
          <cell r="D11707" t="str">
            <v>NORTH SHOPPING</v>
          </cell>
          <cell r="E11707">
            <v>44500</v>
          </cell>
          <cell r="J11707">
            <v>40</v>
          </cell>
          <cell r="K11707">
            <v>21.329599999999999</v>
          </cell>
          <cell r="M11707">
            <v>118.48</v>
          </cell>
        </row>
        <row r="11708">
          <cell r="D11708" t="str">
            <v>NORTH SHOPPING</v>
          </cell>
          <cell r="E11708">
            <v>44500</v>
          </cell>
          <cell r="J11708">
            <v>42.9</v>
          </cell>
          <cell r="K11708">
            <v>21.6799</v>
          </cell>
          <cell r="M11708">
            <v>119.02000000000001</v>
          </cell>
        </row>
        <row r="11709">
          <cell r="D11709" t="str">
            <v>NORTH SHOPPING</v>
          </cell>
          <cell r="E11709">
            <v>44500</v>
          </cell>
          <cell r="J11709">
            <v>12.99</v>
          </cell>
          <cell r="K11709">
            <v>6.32</v>
          </cell>
          <cell r="M11709">
            <v>35.11</v>
          </cell>
        </row>
        <row r="11710">
          <cell r="D11710" t="str">
            <v>NORTH SHOPPING</v>
          </cell>
          <cell r="E11710">
            <v>44500</v>
          </cell>
          <cell r="J11710">
            <v>62</v>
          </cell>
          <cell r="K11710">
            <v>23.65</v>
          </cell>
          <cell r="M11710">
            <v>131.4</v>
          </cell>
        </row>
        <row r="11711">
          <cell r="D11711" t="str">
            <v>NORTH SHOPPING</v>
          </cell>
          <cell r="E11711">
            <v>44500</v>
          </cell>
          <cell r="J11711">
            <v>71.900000000000006</v>
          </cell>
          <cell r="K11711">
            <v>32.380000000000003</v>
          </cell>
          <cell r="M11711">
            <v>179.9</v>
          </cell>
        </row>
        <row r="11712">
          <cell r="D11712" t="str">
            <v>NORTH SHOPPING</v>
          </cell>
          <cell r="E11712">
            <v>44500</v>
          </cell>
          <cell r="J11712">
            <v>68.900000000000006</v>
          </cell>
          <cell r="K11712">
            <v>30.58</v>
          </cell>
          <cell r="M11712">
            <v>169.9</v>
          </cell>
        </row>
        <row r="11713">
          <cell r="D11713" t="str">
            <v>NORTH SHOPPING</v>
          </cell>
          <cell r="E11713">
            <v>44500</v>
          </cell>
          <cell r="J11713">
            <v>143.80000000000001</v>
          </cell>
          <cell r="K11713">
            <v>64.760000000000005</v>
          </cell>
          <cell r="M11713">
            <v>359.8</v>
          </cell>
        </row>
        <row r="11714">
          <cell r="D11714" t="str">
            <v>NORTH SHOPPING</v>
          </cell>
          <cell r="E11714">
            <v>44500</v>
          </cell>
          <cell r="J11714">
            <v>137.80000000000001</v>
          </cell>
          <cell r="K11714">
            <v>56.58</v>
          </cell>
          <cell r="M11714">
            <v>314.32</v>
          </cell>
        </row>
        <row r="11715">
          <cell r="D11715" t="str">
            <v>NORTH SHOPPING</v>
          </cell>
          <cell r="E11715">
            <v>44500</v>
          </cell>
          <cell r="J11715">
            <v>137.80000000000001</v>
          </cell>
          <cell r="K11715">
            <v>61.16</v>
          </cell>
          <cell r="M11715">
            <v>339.8</v>
          </cell>
        </row>
        <row r="11716">
          <cell r="D11716" t="str">
            <v>NORTH SHOPPING</v>
          </cell>
          <cell r="E11716">
            <v>44500</v>
          </cell>
          <cell r="J11716">
            <v>575.20000000000005</v>
          </cell>
          <cell r="K11716">
            <v>255.1696</v>
          </cell>
          <cell r="M11716">
            <v>1417.6</v>
          </cell>
        </row>
        <row r="11717">
          <cell r="D11717" t="str">
            <v>NORTH SHOPPING</v>
          </cell>
          <cell r="E11717">
            <v>44500</v>
          </cell>
          <cell r="J11717">
            <v>31.9</v>
          </cell>
          <cell r="K11717">
            <v>14.38</v>
          </cell>
          <cell r="M11717">
            <v>79.900000000000006</v>
          </cell>
        </row>
        <row r="11718">
          <cell r="D11718" t="str">
            <v>NORTH SHOPPING</v>
          </cell>
          <cell r="E11718">
            <v>44500</v>
          </cell>
          <cell r="J11718">
            <v>13.9</v>
          </cell>
          <cell r="K11718">
            <v>6.32</v>
          </cell>
          <cell r="M11718">
            <v>35.11</v>
          </cell>
        </row>
        <row r="11719">
          <cell r="D11719" t="str">
            <v>NORTH SHOPPING</v>
          </cell>
          <cell r="E11719">
            <v>44500</v>
          </cell>
          <cell r="J11719">
            <v>13.9</v>
          </cell>
          <cell r="K11719">
            <v>7.18</v>
          </cell>
          <cell r="M11719">
            <v>39.9</v>
          </cell>
        </row>
        <row r="11720">
          <cell r="D11720" t="str">
            <v>NORTH SHOPPING</v>
          </cell>
          <cell r="E11720">
            <v>44500</v>
          </cell>
          <cell r="J11720">
            <v>10</v>
          </cell>
          <cell r="K11720">
            <v>3.96</v>
          </cell>
          <cell r="M11720">
            <v>22</v>
          </cell>
        </row>
        <row r="11721">
          <cell r="D11721" t="str">
            <v>NORTH SHOPPING</v>
          </cell>
          <cell r="E11721">
            <v>44500</v>
          </cell>
          <cell r="J11721">
            <v>20</v>
          </cell>
          <cell r="K11721">
            <v>8.98</v>
          </cell>
          <cell r="M11721">
            <v>49.9</v>
          </cell>
        </row>
        <row r="11722">
          <cell r="D11722" t="str">
            <v>NORTH SHOPPING</v>
          </cell>
          <cell r="E11722">
            <v>44500</v>
          </cell>
          <cell r="J11722">
            <v>15</v>
          </cell>
          <cell r="K11722">
            <v>7.18</v>
          </cell>
          <cell r="M11722">
            <v>39.9</v>
          </cell>
        </row>
        <row r="11723">
          <cell r="D11723" t="str">
            <v>RIOMAR KENNEDY</v>
          </cell>
          <cell r="E11723">
            <v>44500</v>
          </cell>
          <cell r="J11723">
            <v>-52.41</v>
          </cell>
          <cell r="K11723">
            <v>0</v>
          </cell>
          <cell r="M11723">
            <v>-129.9</v>
          </cell>
        </row>
        <row r="11724">
          <cell r="D11724" t="str">
            <v>RIOMAR KENNEDY</v>
          </cell>
          <cell r="E11724">
            <v>44500</v>
          </cell>
          <cell r="J11724">
            <v>0</v>
          </cell>
          <cell r="K11724">
            <v>0</v>
          </cell>
          <cell r="M11724">
            <v>0</v>
          </cell>
        </row>
        <row r="11725">
          <cell r="D11725" t="str">
            <v>RIOMAR KENNEDY</v>
          </cell>
          <cell r="E11725">
            <v>44500</v>
          </cell>
          <cell r="J11725">
            <v>0</v>
          </cell>
          <cell r="K11725">
            <v>0</v>
          </cell>
          <cell r="M11725">
            <v>0</v>
          </cell>
        </row>
        <row r="11726">
          <cell r="D11726" t="str">
            <v>RIOMAR KENNEDY</v>
          </cell>
          <cell r="E11726">
            <v>44500</v>
          </cell>
          <cell r="J11726">
            <v>17</v>
          </cell>
          <cell r="K11726">
            <v>6.31</v>
          </cell>
          <cell r="M11726">
            <v>34.409999999999997</v>
          </cell>
        </row>
        <row r="11727">
          <cell r="D11727" t="str">
            <v>RIOMAR KENNEDY</v>
          </cell>
          <cell r="E11727">
            <v>44500</v>
          </cell>
          <cell r="J11727">
            <v>20</v>
          </cell>
          <cell r="K11727">
            <v>5.99</v>
          </cell>
          <cell r="M11727">
            <v>24.95</v>
          </cell>
        </row>
        <row r="11728">
          <cell r="D11728" t="str">
            <v>RIOMAR KENNEDY</v>
          </cell>
          <cell r="E11728">
            <v>44500</v>
          </cell>
          <cell r="J11728">
            <v>62.91</v>
          </cell>
          <cell r="K11728">
            <v>24.47</v>
          </cell>
          <cell r="M11728">
            <v>135.91999999999999</v>
          </cell>
        </row>
        <row r="11729">
          <cell r="D11729" t="str">
            <v>RIOMAR KENNEDY</v>
          </cell>
          <cell r="E11729">
            <v>44500</v>
          </cell>
          <cell r="J11729">
            <v>54.9</v>
          </cell>
          <cell r="K11729">
            <v>22.66</v>
          </cell>
          <cell r="M11729">
            <v>125.91</v>
          </cell>
        </row>
        <row r="11730">
          <cell r="D11730" t="str">
            <v>RIOMAR KENNEDY</v>
          </cell>
          <cell r="E11730">
            <v>44500</v>
          </cell>
          <cell r="J11730">
            <v>48.36</v>
          </cell>
          <cell r="K11730">
            <v>20.58</v>
          </cell>
          <cell r="M11730">
            <v>114.32</v>
          </cell>
        </row>
        <row r="11731">
          <cell r="D11731" t="str">
            <v>RIOMAR KENNEDY</v>
          </cell>
          <cell r="E11731">
            <v>44500</v>
          </cell>
          <cell r="J11731">
            <v>66.900000000000006</v>
          </cell>
          <cell r="K11731">
            <v>28.78</v>
          </cell>
          <cell r="M11731">
            <v>159.9</v>
          </cell>
        </row>
        <row r="11732">
          <cell r="D11732" t="str">
            <v>RIOMAR KENNEDY</v>
          </cell>
          <cell r="E11732">
            <v>44500</v>
          </cell>
          <cell r="J11732">
            <v>72.900000000000006</v>
          </cell>
          <cell r="K11732">
            <v>22.5</v>
          </cell>
          <cell r="M11732">
            <v>125</v>
          </cell>
        </row>
        <row r="11733">
          <cell r="D11733" t="str">
            <v>RIOMAR KENNEDY</v>
          </cell>
          <cell r="E11733">
            <v>44500</v>
          </cell>
          <cell r="J11733">
            <v>56.9</v>
          </cell>
          <cell r="K11733">
            <v>22.5</v>
          </cell>
          <cell r="M11733">
            <v>125</v>
          </cell>
        </row>
        <row r="11734">
          <cell r="D11734" t="str">
            <v>RIOMAR KENNEDY</v>
          </cell>
          <cell r="E11734">
            <v>44500</v>
          </cell>
          <cell r="J11734">
            <v>59.9</v>
          </cell>
          <cell r="K11734">
            <v>32.380000000000003</v>
          </cell>
          <cell r="M11734">
            <v>179.9</v>
          </cell>
        </row>
        <row r="11735">
          <cell r="D11735" t="str">
            <v>RIOMAR KENNEDY</v>
          </cell>
          <cell r="E11735">
            <v>44500</v>
          </cell>
          <cell r="J11735">
            <v>74.900000000000006</v>
          </cell>
          <cell r="K11735">
            <v>22.5</v>
          </cell>
          <cell r="M11735">
            <v>125</v>
          </cell>
        </row>
        <row r="11736">
          <cell r="D11736" t="str">
            <v>RIOMAR KENNEDY</v>
          </cell>
          <cell r="E11736">
            <v>44500</v>
          </cell>
          <cell r="J11736">
            <v>69</v>
          </cell>
          <cell r="K11736">
            <v>25.18</v>
          </cell>
          <cell r="M11736">
            <v>139.9</v>
          </cell>
        </row>
        <row r="11737">
          <cell r="D11737" t="str">
            <v>RIOMAR KENNEDY</v>
          </cell>
          <cell r="E11737">
            <v>44500</v>
          </cell>
          <cell r="J11737">
            <v>49.9</v>
          </cell>
          <cell r="K11737">
            <v>50.36</v>
          </cell>
          <cell r="M11737">
            <v>139.9</v>
          </cell>
        </row>
        <row r="11738">
          <cell r="D11738" t="str">
            <v>RIOMAR KENNEDY</v>
          </cell>
          <cell r="E11738">
            <v>44500</v>
          </cell>
          <cell r="J11738">
            <v>49.9</v>
          </cell>
          <cell r="K11738">
            <v>25.18</v>
          </cell>
          <cell r="M11738">
            <v>139.9</v>
          </cell>
        </row>
        <row r="11739">
          <cell r="D11739" t="str">
            <v>RIOMAR KENNEDY</v>
          </cell>
          <cell r="E11739">
            <v>44500</v>
          </cell>
          <cell r="J11739">
            <v>56.9</v>
          </cell>
          <cell r="K11739">
            <v>22.5</v>
          </cell>
          <cell r="M11739">
            <v>125</v>
          </cell>
        </row>
        <row r="11740">
          <cell r="D11740" t="str">
            <v>RIOMAR KENNEDY</v>
          </cell>
          <cell r="E11740">
            <v>44500</v>
          </cell>
          <cell r="J11740">
            <v>56.9</v>
          </cell>
          <cell r="K11740">
            <v>22.5</v>
          </cell>
          <cell r="M11740">
            <v>125</v>
          </cell>
        </row>
        <row r="11741">
          <cell r="D11741" t="str">
            <v>RIOMAR KENNEDY</v>
          </cell>
          <cell r="E11741">
            <v>44500</v>
          </cell>
          <cell r="J11741">
            <v>69.900000000000006</v>
          </cell>
          <cell r="K11741">
            <v>25.18</v>
          </cell>
          <cell r="M11741">
            <v>139.9</v>
          </cell>
        </row>
        <row r="11742">
          <cell r="D11742" t="str">
            <v>RIOMAR KENNEDY</v>
          </cell>
          <cell r="E11742">
            <v>44500</v>
          </cell>
          <cell r="J11742">
            <v>119.9</v>
          </cell>
          <cell r="K11742">
            <v>46.78</v>
          </cell>
          <cell r="M11742">
            <v>259.89999999999998</v>
          </cell>
        </row>
        <row r="11743">
          <cell r="D11743" t="str">
            <v>RIOMAR KENNEDY</v>
          </cell>
          <cell r="E11743">
            <v>44500</v>
          </cell>
          <cell r="J11743">
            <v>52.41</v>
          </cell>
          <cell r="K11743">
            <v>22.16</v>
          </cell>
          <cell r="M11743">
            <v>123.11</v>
          </cell>
        </row>
        <row r="11744">
          <cell r="D11744" t="str">
            <v>RIOMAR KENNEDY</v>
          </cell>
          <cell r="E11744">
            <v>44500</v>
          </cell>
          <cell r="J11744">
            <v>60</v>
          </cell>
          <cell r="K11744">
            <v>38.119999999999997</v>
          </cell>
          <cell r="M11744">
            <v>204.92</v>
          </cell>
        </row>
        <row r="11745">
          <cell r="D11745" t="str">
            <v>RIOMAR KENNEDY</v>
          </cell>
          <cell r="E11745">
            <v>44500</v>
          </cell>
          <cell r="J11745">
            <v>65</v>
          </cell>
          <cell r="K11745">
            <v>46.78</v>
          </cell>
          <cell r="M11745">
            <v>259.89999999999998</v>
          </cell>
        </row>
        <row r="11746">
          <cell r="D11746" t="str">
            <v>RIOMAR KENNEDY</v>
          </cell>
          <cell r="E11746">
            <v>44500</v>
          </cell>
          <cell r="J11746">
            <v>50</v>
          </cell>
          <cell r="K11746">
            <v>38</v>
          </cell>
          <cell r="M11746">
            <v>211.11</v>
          </cell>
        </row>
        <row r="11747">
          <cell r="D11747" t="str">
            <v>RIOMAR KENNEDY</v>
          </cell>
          <cell r="E11747">
            <v>44500</v>
          </cell>
          <cell r="J11747">
            <v>57.56</v>
          </cell>
          <cell r="K11747">
            <v>22.66</v>
          </cell>
          <cell r="M11747">
            <v>125.91</v>
          </cell>
        </row>
        <row r="11748">
          <cell r="D11748" t="str">
            <v>RIOMAR KENNEDY</v>
          </cell>
          <cell r="E11748">
            <v>44500</v>
          </cell>
          <cell r="J11748">
            <v>50</v>
          </cell>
          <cell r="K11748">
            <v>12.59</v>
          </cell>
          <cell r="M11748">
            <v>69.95</v>
          </cell>
        </row>
        <row r="11749">
          <cell r="D11749" t="str">
            <v>RIOMAR KENNEDY</v>
          </cell>
          <cell r="E11749">
            <v>44500</v>
          </cell>
          <cell r="J11749">
            <v>55</v>
          </cell>
          <cell r="K11749">
            <v>22.16</v>
          </cell>
          <cell r="M11749">
            <v>123.11</v>
          </cell>
        </row>
        <row r="11750">
          <cell r="D11750" t="str">
            <v>RIOMAR KENNEDY</v>
          </cell>
          <cell r="E11750">
            <v>44500</v>
          </cell>
          <cell r="J11750">
            <v>55</v>
          </cell>
          <cell r="K11750">
            <v>25.18</v>
          </cell>
          <cell r="M11750">
            <v>139.9</v>
          </cell>
        </row>
        <row r="11751">
          <cell r="D11751" t="str">
            <v>RIOMAR KENNEDY</v>
          </cell>
          <cell r="E11751">
            <v>44500</v>
          </cell>
          <cell r="J11751">
            <v>34</v>
          </cell>
          <cell r="K11751">
            <v>16.11</v>
          </cell>
          <cell r="M11751">
            <v>87</v>
          </cell>
        </row>
        <row r="11752">
          <cell r="D11752" t="str">
            <v>RIOMAR KENNEDY</v>
          </cell>
          <cell r="E11752">
            <v>44500</v>
          </cell>
          <cell r="J11752">
            <v>132</v>
          </cell>
          <cell r="K11752">
            <v>64.94</v>
          </cell>
          <cell r="M11752">
            <v>360.82</v>
          </cell>
        </row>
        <row r="11753">
          <cell r="D11753" t="str">
            <v>RIOMAR KENNEDY</v>
          </cell>
          <cell r="E11753">
            <v>44500</v>
          </cell>
          <cell r="J11753">
            <v>149.80000000000001</v>
          </cell>
          <cell r="K11753">
            <v>129.54</v>
          </cell>
          <cell r="M11753">
            <v>469.82</v>
          </cell>
        </row>
        <row r="11754">
          <cell r="D11754" t="str">
            <v>RIOMAR KENNEDY</v>
          </cell>
          <cell r="E11754">
            <v>44500</v>
          </cell>
          <cell r="J11754">
            <v>138</v>
          </cell>
          <cell r="K11754">
            <v>86.36</v>
          </cell>
          <cell r="M11754">
            <v>479.8</v>
          </cell>
        </row>
        <row r="11755">
          <cell r="D11755" t="str">
            <v>RIOMAR KENNEDY</v>
          </cell>
          <cell r="E11755">
            <v>44500</v>
          </cell>
          <cell r="J11755">
            <v>139.80000000000001</v>
          </cell>
          <cell r="K11755">
            <v>74.98</v>
          </cell>
          <cell r="M11755">
            <v>399.84</v>
          </cell>
        </row>
        <row r="11756">
          <cell r="D11756" t="str">
            <v>RIOMAR KENNEDY</v>
          </cell>
          <cell r="E11756">
            <v>44500</v>
          </cell>
          <cell r="J11756">
            <v>132</v>
          </cell>
          <cell r="K11756">
            <v>45</v>
          </cell>
          <cell r="M11756">
            <v>250</v>
          </cell>
        </row>
        <row r="11757">
          <cell r="D11757" t="str">
            <v>RIOMAR KENNEDY</v>
          </cell>
          <cell r="E11757">
            <v>44500</v>
          </cell>
          <cell r="J11757">
            <v>117.8</v>
          </cell>
          <cell r="K11757">
            <v>47.34</v>
          </cell>
          <cell r="M11757">
            <v>263</v>
          </cell>
        </row>
        <row r="11758">
          <cell r="D11758" t="str">
            <v>RIOMAR KENNEDY</v>
          </cell>
          <cell r="E11758">
            <v>44500</v>
          </cell>
          <cell r="J11758">
            <v>119.8</v>
          </cell>
          <cell r="K11758">
            <v>50.36</v>
          </cell>
          <cell r="M11758">
            <v>279.8</v>
          </cell>
        </row>
        <row r="11759">
          <cell r="D11759" t="str">
            <v>RIOMAR KENNEDY</v>
          </cell>
          <cell r="E11759">
            <v>44500</v>
          </cell>
          <cell r="J11759">
            <v>99.8</v>
          </cell>
          <cell r="K11759">
            <v>47.84</v>
          </cell>
          <cell r="M11759">
            <v>265.82</v>
          </cell>
        </row>
        <row r="11760">
          <cell r="D11760" t="str">
            <v>RIOMAR KENNEDY</v>
          </cell>
          <cell r="E11760">
            <v>44500</v>
          </cell>
          <cell r="J11760">
            <v>120</v>
          </cell>
          <cell r="K11760">
            <v>83.1</v>
          </cell>
          <cell r="M11760">
            <v>454.82</v>
          </cell>
        </row>
        <row r="11761">
          <cell r="D11761" t="str">
            <v>RIOMAR KENNEDY</v>
          </cell>
          <cell r="E11761">
            <v>44500</v>
          </cell>
          <cell r="J11761">
            <v>225</v>
          </cell>
          <cell r="K11761">
            <v>122.6799</v>
          </cell>
          <cell r="M11761">
            <v>674.73</v>
          </cell>
        </row>
        <row r="11762">
          <cell r="D11762" t="str">
            <v>RIOMAR KENNEDY</v>
          </cell>
          <cell r="E11762">
            <v>44500</v>
          </cell>
          <cell r="J11762">
            <v>236.70000000000002</v>
          </cell>
          <cell r="K11762">
            <v>116.9499</v>
          </cell>
          <cell r="M11762">
            <v>623.76</v>
          </cell>
        </row>
        <row r="11763">
          <cell r="D11763" t="str">
            <v>RIOMAR KENNEDY</v>
          </cell>
          <cell r="E11763">
            <v>44500</v>
          </cell>
          <cell r="J11763">
            <v>207</v>
          </cell>
          <cell r="K11763">
            <v>129.54</v>
          </cell>
          <cell r="M11763">
            <v>719.7</v>
          </cell>
        </row>
        <row r="11764">
          <cell r="D11764" t="str">
            <v>RIOMAR KENNEDY</v>
          </cell>
          <cell r="E11764">
            <v>44500</v>
          </cell>
          <cell r="J11764">
            <v>176.7</v>
          </cell>
          <cell r="K11764">
            <v>72.519900000000007</v>
          </cell>
          <cell r="M11764">
            <v>402.90000000000003</v>
          </cell>
        </row>
        <row r="11765">
          <cell r="D11765" t="str">
            <v>RIOMAR KENNEDY</v>
          </cell>
          <cell r="E11765">
            <v>44500</v>
          </cell>
          <cell r="J11765">
            <v>215.70000000000002</v>
          </cell>
          <cell r="K11765">
            <v>90</v>
          </cell>
          <cell r="M11765">
            <v>375</v>
          </cell>
        </row>
        <row r="11766">
          <cell r="D11766" t="str">
            <v>RIOMAR KENNEDY</v>
          </cell>
          <cell r="E11766">
            <v>44500</v>
          </cell>
          <cell r="J11766">
            <v>180</v>
          </cell>
          <cell r="K11766">
            <v>128.81010000000001</v>
          </cell>
          <cell r="M11766">
            <v>710.25</v>
          </cell>
        </row>
        <row r="11767">
          <cell r="D11767" t="str">
            <v>RIOMAR KENNEDY</v>
          </cell>
          <cell r="E11767">
            <v>44500</v>
          </cell>
          <cell r="J11767">
            <v>180</v>
          </cell>
          <cell r="K11767">
            <v>117.66</v>
          </cell>
          <cell r="M11767">
            <v>646.79999999999995</v>
          </cell>
        </row>
        <row r="11768">
          <cell r="D11768" t="str">
            <v>RIOMAR KENNEDY</v>
          </cell>
          <cell r="E11768">
            <v>44500</v>
          </cell>
          <cell r="J11768">
            <v>172.41</v>
          </cell>
          <cell r="K11768">
            <v>134.91</v>
          </cell>
          <cell r="M11768">
            <v>449.70000000000005</v>
          </cell>
        </row>
        <row r="11769">
          <cell r="D11769" t="str">
            <v>RIOMAR KENNEDY</v>
          </cell>
          <cell r="E11769">
            <v>44500</v>
          </cell>
          <cell r="J11769">
            <v>100</v>
          </cell>
          <cell r="K11769">
            <v>21.7</v>
          </cell>
          <cell r="M11769">
            <v>118.28</v>
          </cell>
        </row>
        <row r="11770">
          <cell r="D11770" t="str">
            <v>RIOMAR KENNEDY</v>
          </cell>
          <cell r="E11770">
            <v>44500</v>
          </cell>
          <cell r="J11770">
            <v>319.60000000000002</v>
          </cell>
          <cell r="K11770">
            <v>173.19</v>
          </cell>
          <cell r="M11770">
            <v>962.12</v>
          </cell>
        </row>
        <row r="11771">
          <cell r="D11771" t="str">
            <v>RIOMAR KENNEDY</v>
          </cell>
          <cell r="E11771">
            <v>44500</v>
          </cell>
          <cell r="J11771">
            <v>311.60000000000002</v>
          </cell>
          <cell r="K11771">
            <v>219.76</v>
          </cell>
          <cell r="M11771">
            <v>953.84</v>
          </cell>
        </row>
        <row r="11772">
          <cell r="D11772" t="str">
            <v>RIOMAR KENNEDY</v>
          </cell>
          <cell r="E11772">
            <v>44500</v>
          </cell>
          <cell r="J11772">
            <v>264</v>
          </cell>
          <cell r="K11772">
            <v>90</v>
          </cell>
          <cell r="M11772">
            <v>500</v>
          </cell>
        </row>
        <row r="11773">
          <cell r="D11773" t="str">
            <v>RIOMAR KENNEDY</v>
          </cell>
          <cell r="E11773">
            <v>44500</v>
          </cell>
          <cell r="J11773">
            <v>227.6</v>
          </cell>
          <cell r="K11773">
            <v>97.71</v>
          </cell>
          <cell r="M11773">
            <v>542.79999999999995</v>
          </cell>
        </row>
        <row r="11774">
          <cell r="D11774" t="str">
            <v>RIOMAR KENNEDY</v>
          </cell>
          <cell r="E11774">
            <v>44500</v>
          </cell>
          <cell r="J11774">
            <v>240</v>
          </cell>
          <cell r="K11774">
            <v>158.66999999999999</v>
          </cell>
          <cell r="M11774">
            <v>874.64</v>
          </cell>
        </row>
        <row r="11775">
          <cell r="D11775" t="str">
            <v>RIOMAR KENNEDY</v>
          </cell>
          <cell r="E11775">
            <v>44500</v>
          </cell>
          <cell r="J11775">
            <v>230.24</v>
          </cell>
          <cell r="K11775">
            <v>128.16</v>
          </cell>
          <cell r="M11775">
            <v>562.12</v>
          </cell>
        </row>
        <row r="11776">
          <cell r="D11776" t="str">
            <v>RIOMAR KENNEDY</v>
          </cell>
          <cell r="E11776">
            <v>44500</v>
          </cell>
          <cell r="J11776">
            <v>374.5</v>
          </cell>
          <cell r="K11776">
            <v>224.89999999999998</v>
          </cell>
          <cell r="M11776">
            <v>1249.5</v>
          </cell>
        </row>
        <row r="11777">
          <cell r="D11777" t="str">
            <v>RIOMAR KENNEDY</v>
          </cell>
          <cell r="E11777">
            <v>44500</v>
          </cell>
          <cell r="J11777">
            <v>324.5</v>
          </cell>
          <cell r="K11777">
            <v>276.40999999999997</v>
          </cell>
          <cell r="M11777">
            <v>1030.3499999999999</v>
          </cell>
        </row>
        <row r="11778">
          <cell r="D11778" t="str">
            <v>RIOMAR KENNEDY</v>
          </cell>
          <cell r="E11778">
            <v>44500</v>
          </cell>
          <cell r="J11778">
            <v>524.30000000000007</v>
          </cell>
          <cell r="K11778">
            <v>306.2801</v>
          </cell>
          <cell r="M11778">
            <v>1696.52</v>
          </cell>
        </row>
        <row r="11779">
          <cell r="D11779" t="str">
            <v>RIOMAR KENNEDY</v>
          </cell>
          <cell r="E11779">
            <v>44500</v>
          </cell>
          <cell r="J11779">
            <v>455.2</v>
          </cell>
          <cell r="K11779">
            <v>376.26</v>
          </cell>
          <cell r="M11779">
            <v>1603.84</v>
          </cell>
        </row>
        <row r="11780">
          <cell r="D11780" t="str">
            <v>RIOMAR KENNEDY</v>
          </cell>
          <cell r="E11780">
            <v>44500</v>
          </cell>
          <cell r="J11780">
            <v>480</v>
          </cell>
          <cell r="K11780">
            <v>377.3904</v>
          </cell>
          <cell r="M11780">
            <v>1846.72</v>
          </cell>
        </row>
        <row r="11781">
          <cell r="D11781" t="str">
            <v>RIOMAR KENNEDY</v>
          </cell>
          <cell r="E11781">
            <v>44500</v>
          </cell>
          <cell r="J11781">
            <v>749</v>
          </cell>
          <cell r="K11781">
            <v>513.99</v>
          </cell>
          <cell r="M11781">
            <v>2354.4</v>
          </cell>
        </row>
        <row r="11782">
          <cell r="D11782" t="str">
            <v>RIOMAR KENNEDY</v>
          </cell>
          <cell r="E11782">
            <v>44500</v>
          </cell>
          <cell r="J11782">
            <v>749</v>
          </cell>
          <cell r="K11782">
            <v>240.73000000000002</v>
          </cell>
          <cell r="M11782">
            <v>1337.4</v>
          </cell>
        </row>
        <row r="11783">
          <cell r="D11783" t="str">
            <v>RIOMAR KENNEDY</v>
          </cell>
          <cell r="E11783">
            <v>44500</v>
          </cell>
          <cell r="J11783">
            <v>604.70000000000005</v>
          </cell>
          <cell r="K11783">
            <v>363.99</v>
          </cell>
          <cell r="M11783">
            <v>1541.3</v>
          </cell>
        </row>
        <row r="11784">
          <cell r="D11784" t="str">
            <v>RIOMAR KENNEDY</v>
          </cell>
          <cell r="E11784">
            <v>44500</v>
          </cell>
          <cell r="J11784">
            <v>718.8</v>
          </cell>
          <cell r="K11784">
            <v>509.96039999999994</v>
          </cell>
          <cell r="M11784">
            <v>2357.2799999999997</v>
          </cell>
        </row>
        <row r="11785">
          <cell r="D11785" t="str">
            <v>RIOMAR KENNEDY</v>
          </cell>
          <cell r="E11785">
            <v>44500</v>
          </cell>
          <cell r="J11785">
            <v>718.8</v>
          </cell>
          <cell r="K11785">
            <v>350.43959999999998</v>
          </cell>
          <cell r="M11785">
            <v>1910.04</v>
          </cell>
        </row>
        <row r="11786">
          <cell r="D11786" t="str">
            <v>RIOMAR KENNEDY</v>
          </cell>
          <cell r="E11786">
            <v>44500</v>
          </cell>
          <cell r="J11786">
            <v>628.91999999999996</v>
          </cell>
          <cell r="K11786">
            <v>316.5</v>
          </cell>
          <cell r="M11786">
            <v>1616.52</v>
          </cell>
        </row>
        <row r="11787">
          <cell r="D11787" t="str">
            <v>RIOMAR KENNEDY</v>
          </cell>
          <cell r="E11787">
            <v>44500</v>
          </cell>
          <cell r="J11787">
            <v>649.35</v>
          </cell>
          <cell r="K11787">
            <v>290.46030000000002</v>
          </cell>
          <cell r="M11787">
            <v>1612.9099999999999</v>
          </cell>
        </row>
        <row r="11788">
          <cell r="D11788" t="str">
            <v>RIOMAR KENNEDY</v>
          </cell>
          <cell r="E11788">
            <v>44500</v>
          </cell>
          <cell r="J11788">
            <v>672</v>
          </cell>
          <cell r="K11788">
            <v>345.09019999999998</v>
          </cell>
          <cell r="M11788">
            <v>1785.14</v>
          </cell>
        </row>
        <row r="11789">
          <cell r="D11789" t="str">
            <v>RIOMAR KENNEDY</v>
          </cell>
          <cell r="E11789">
            <v>44500</v>
          </cell>
          <cell r="J11789">
            <v>1038.4000000000001</v>
          </cell>
          <cell r="K11789">
            <v>428.73919999999998</v>
          </cell>
          <cell r="M11789">
            <v>2096.48</v>
          </cell>
        </row>
        <row r="11790">
          <cell r="D11790" t="str">
            <v>RIOMAR KENNEDY</v>
          </cell>
          <cell r="E11790">
            <v>44500</v>
          </cell>
          <cell r="J11790">
            <v>1168.2</v>
          </cell>
          <cell r="K11790">
            <v>702.23940000000005</v>
          </cell>
          <cell r="M11790">
            <v>3848.22</v>
          </cell>
        </row>
        <row r="11791">
          <cell r="D11791" t="str">
            <v>RIOMAR KENNEDY</v>
          </cell>
          <cell r="E11791">
            <v>44500</v>
          </cell>
          <cell r="J11791">
            <v>864</v>
          </cell>
          <cell r="K11791">
            <v>497.57940000000002</v>
          </cell>
          <cell r="M11791">
            <v>2484.54</v>
          </cell>
        </row>
        <row r="11792">
          <cell r="D11792" t="str">
            <v>RIOMAR KENNEDY</v>
          </cell>
          <cell r="E11792">
            <v>44500</v>
          </cell>
          <cell r="J11792">
            <v>1339.5</v>
          </cell>
          <cell r="K11792">
            <v>463.52020000000005</v>
          </cell>
          <cell r="M11792">
            <v>2572.9799999999996</v>
          </cell>
        </row>
        <row r="11793">
          <cell r="D11793" t="str">
            <v>RIOMAR KENNEDY</v>
          </cell>
          <cell r="E11793">
            <v>44500</v>
          </cell>
          <cell r="J11793">
            <v>999</v>
          </cell>
          <cell r="K11793">
            <v>597.81999999999994</v>
          </cell>
          <cell r="M11793">
            <v>2605.4</v>
          </cell>
        </row>
        <row r="11794">
          <cell r="D11794" t="str">
            <v>RIOMAR KENNEDY</v>
          </cell>
          <cell r="E11794">
            <v>44500</v>
          </cell>
          <cell r="J11794">
            <v>1008</v>
          </cell>
          <cell r="K11794">
            <v>637.35</v>
          </cell>
          <cell r="M11794">
            <v>2841.3</v>
          </cell>
        </row>
        <row r="11795">
          <cell r="D11795" t="str">
            <v>RIOMAR KENNEDY</v>
          </cell>
          <cell r="E11795">
            <v>44500</v>
          </cell>
          <cell r="J11795">
            <v>1427.8000000000002</v>
          </cell>
          <cell r="K11795">
            <v>978.26080000000002</v>
          </cell>
          <cell r="M11795">
            <v>4662.46</v>
          </cell>
        </row>
        <row r="11796">
          <cell r="D11796" t="str">
            <v>RIOMAR KENNEDY</v>
          </cell>
          <cell r="E11796">
            <v>44500</v>
          </cell>
          <cell r="J11796">
            <v>1607.7</v>
          </cell>
          <cell r="K11796">
            <v>998.57029999999997</v>
          </cell>
          <cell r="M11796">
            <v>4993.5300000000007</v>
          </cell>
        </row>
        <row r="11797">
          <cell r="D11797" t="str">
            <v>RIOMAR KENNEDY</v>
          </cell>
          <cell r="E11797">
            <v>44500</v>
          </cell>
          <cell r="J11797">
            <v>1725</v>
          </cell>
          <cell r="K11797">
            <v>980.45</v>
          </cell>
          <cell r="M11797">
            <v>5365.5</v>
          </cell>
        </row>
        <row r="11798">
          <cell r="D11798" t="str">
            <v>RIOMAR KENNEDY</v>
          </cell>
          <cell r="E11798">
            <v>44500</v>
          </cell>
          <cell r="J11798">
            <v>1762.5</v>
          </cell>
          <cell r="K11798">
            <v>1217.2</v>
          </cell>
          <cell r="M11798">
            <v>5714.5</v>
          </cell>
        </row>
        <row r="11799">
          <cell r="D11799" t="str">
            <v>RIOMAR KENNEDY</v>
          </cell>
          <cell r="E11799">
            <v>44500</v>
          </cell>
          <cell r="J11799">
            <v>1705</v>
          </cell>
          <cell r="K11799">
            <v>1014.4904999999999</v>
          </cell>
          <cell r="M11799">
            <v>5425.3099999999995</v>
          </cell>
        </row>
        <row r="11800">
          <cell r="D11800" t="str">
            <v>RIOMAR KENNEDY</v>
          </cell>
          <cell r="E11800">
            <v>44500</v>
          </cell>
          <cell r="J11800">
            <v>1700</v>
          </cell>
          <cell r="K11800">
            <v>1264.3001999999999</v>
          </cell>
          <cell r="M11800">
            <v>5749.7400000000007</v>
          </cell>
        </row>
        <row r="11801">
          <cell r="D11801" t="str">
            <v>RIOMAR KENNEDY</v>
          </cell>
          <cell r="E11801">
            <v>44500</v>
          </cell>
          <cell r="J11801">
            <v>2467.5</v>
          </cell>
          <cell r="K11801">
            <v>1662.7904999999998</v>
          </cell>
          <cell r="M11801">
            <v>8185.1</v>
          </cell>
        </row>
        <row r="11802">
          <cell r="D11802" t="str">
            <v>RIOMAR KENNEDY</v>
          </cell>
          <cell r="E11802">
            <v>44500</v>
          </cell>
          <cell r="J11802">
            <v>3300</v>
          </cell>
          <cell r="K11802">
            <v>1721.88</v>
          </cell>
          <cell r="M11802">
            <v>8719.5</v>
          </cell>
        </row>
        <row r="11803">
          <cell r="D11803" t="str">
            <v>RIOMAR KENNEDY</v>
          </cell>
          <cell r="E11803">
            <v>44500</v>
          </cell>
          <cell r="J11803">
            <v>3190</v>
          </cell>
          <cell r="K11803">
            <v>1815.7074</v>
          </cell>
          <cell r="M11803">
            <v>10013.700000000001</v>
          </cell>
        </row>
        <row r="11804">
          <cell r="D11804" t="str">
            <v>RIOMAR KENNEDY</v>
          </cell>
          <cell r="E11804">
            <v>44500</v>
          </cell>
          <cell r="J11804">
            <v>3900</v>
          </cell>
          <cell r="K11804">
            <v>2728.4477999999999</v>
          </cell>
          <cell r="M11804">
            <v>13129.740000000002</v>
          </cell>
        </row>
        <row r="11805">
          <cell r="D11805" t="str">
            <v>RIOMAR KENNEDY</v>
          </cell>
          <cell r="E11805">
            <v>44500</v>
          </cell>
          <cell r="J11805">
            <v>9108.6</v>
          </cell>
          <cell r="K11805">
            <v>5259.732</v>
          </cell>
          <cell r="M11805">
            <v>25905.360000000001</v>
          </cell>
        </row>
        <row r="11806">
          <cell r="D11806" t="str">
            <v>RIOMAR KENNEDY</v>
          </cell>
          <cell r="E11806">
            <v>44500</v>
          </cell>
          <cell r="J11806">
            <v>20</v>
          </cell>
          <cell r="K11806">
            <v>8.34</v>
          </cell>
          <cell r="M11806">
            <v>46.07</v>
          </cell>
        </row>
        <row r="11807">
          <cell r="D11807" t="str">
            <v>RIOMAR KENNEDY</v>
          </cell>
          <cell r="E11807">
            <v>44500</v>
          </cell>
          <cell r="J11807">
            <v>44.56</v>
          </cell>
          <cell r="K11807">
            <v>19.78</v>
          </cell>
          <cell r="M11807">
            <v>109.9</v>
          </cell>
        </row>
        <row r="11808">
          <cell r="D11808" t="str">
            <v>RIOMAR KENNEDY</v>
          </cell>
          <cell r="E11808">
            <v>44500</v>
          </cell>
          <cell r="J11808">
            <v>42.66</v>
          </cell>
          <cell r="K11808">
            <v>17.98</v>
          </cell>
          <cell r="M11808">
            <v>99.9</v>
          </cell>
        </row>
        <row r="11809">
          <cell r="D11809" t="str">
            <v>RIOMAR KENNEDY</v>
          </cell>
          <cell r="E11809">
            <v>44500</v>
          </cell>
          <cell r="J11809">
            <v>17</v>
          </cell>
          <cell r="K11809">
            <v>8.31</v>
          </cell>
          <cell r="M11809">
            <v>41.99</v>
          </cell>
        </row>
        <row r="11810">
          <cell r="D11810" t="str">
            <v>RIOMAR KENNEDY</v>
          </cell>
          <cell r="E11810">
            <v>44500</v>
          </cell>
          <cell r="J11810">
            <v>106.22</v>
          </cell>
          <cell r="K11810">
            <v>93.53</v>
          </cell>
          <cell r="M11810">
            <v>259.8</v>
          </cell>
        </row>
        <row r="11811">
          <cell r="D11811" t="str">
            <v>RIOMAR KENNEDY</v>
          </cell>
          <cell r="E11811">
            <v>44500</v>
          </cell>
          <cell r="J11811">
            <v>-55</v>
          </cell>
          <cell r="K11811">
            <v>0</v>
          </cell>
          <cell r="M11811">
            <v>-139.9</v>
          </cell>
        </row>
        <row r="11812">
          <cell r="D11812" t="str">
            <v>RIOMAR KENNEDY</v>
          </cell>
          <cell r="E11812">
            <v>44500</v>
          </cell>
          <cell r="J11812">
            <v>57</v>
          </cell>
          <cell r="K11812">
            <v>25.18</v>
          </cell>
          <cell r="M11812">
            <v>139.9</v>
          </cell>
        </row>
        <row r="11813">
          <cell r="D11813" t="str">
            <v>RIOMAR KENNEDY</v>
          </cell>
          <cell r="E11813">
            <v>44500</v>
          </cell>
          <cell r="J11813">
            <v>44.56</v>
          </cell>
          <cell r="K11813">
            <v>25.18</v>
          </cell>
          <cell r="M11813">
            <v>139.9</v>
          </cell>
        </row>
        <row r="11814">
          <cell r="D11814" t="str">
            <v>RIOMAR KENNEDY</v>
          </cell>
          <cell r="E11814">
            <v>44500</v>
          </cell>
          <cell r="J11814">
            <v>55</v>
          </cell>
          <cell r="K11814">
            <v>21.41</v>
          </cell>
          <cell r="M11814">
            <v>118.92</v>
          </cell>
        </row>
        <row r="11815">
          <cell r="D11815" t="str">
            <v>RIOMAR KENNEDY</v>
          </cell>
          <cell r="E11815">
            <v>44500</v>
          </cell>
          <cell r="J11815">
            <v>55</v>
          </cell>
          <cell r="K11815">
            <v>25.18</v>
          </cell>
          <cell r="M11815">
            <v>139.9</v>
          </cell>
        </row>
        <row r="11816">
          <cell r="D11816" t="str">
            <v>RIOMAR KENNEDY</v>
          </cell>
          <cell r="E11816">
            <v>44500</v>
          </cell>
          <cell r="J11816">
            <v>54</v>
          </cell>
          <cell r="K11816">
            <v>22.16</v>
          </cell>
          <cell r="M11816">
            <v>123.11</v>
          </cell>
        </row>
        <row r="11817">
          <cell r="D11817" t="str">
            <v>RIOMAR KENNEDY</v>
          </cell>
          <cell r="E11817">
            <v>44500</v>
          </cell>
          <cell r="J11817">
            <v>43</v>
          </cell>
          <cell r="K11817">
            <v>19.78</v>
          </cell>
          <cell r="M11817">
            <v>109.9</v>
          </cell>
        </row>
        <row r="11818">
          <cell r="D11818" t="str">
            <v>RIOMAR KENNEDY</v>
          </cell>
          <cell r="E11818">
            <v>44500</v>
          </cell>
          <cell r="J11818">
            <v>165</v>
          </cell>
          <cell r="K11818">
            <v>73.02</v>
          </cell>
          <cell r="M11818">
            <v>405.72</v>
          </cell>
        </row>
        <row r="11819">
          <cell r="D11819" t="str">
            <v>RIOMAR KENNEDY</v>
          </cell>
          <cell r="E11819">
            <v>44500</v>
          </cell>
          <cell r="J11819">
            <v>162</v>
          </cell>
          <cell r="K11819">
            <v>75.539999999999992</v>
          </cell>
          <cell r="M11819">
            <v>419.70000000000005</v>
          </cell>
        </row>
        <row r="11820">
          <cell r="D11820" t="str">
            <v>RIOMAR KENNEDY</v>
          </cell>
          <cell r="E11820">
            <v>44500</v>
          </cell>
          <cell r="J11820">
            <v>220</v>
          </cell>
          <cell r="K11820">
            <v>100.72</v>
          </cell>
          <cell r="M11820">
            <v>559.6</v>
          </cell>
        </row>
        <row r="11821">
          <cell r="D11821" t="str">
            <v>RIOMAR KENNEDY</v>
          </cell>
          <cell r="E11821">
            <v>44500</v>
          </cell>
          <cell r="J11821">
            <v>289.3</v>
          </cell>
          <cell r="K11821">
            <v>131.44999999999999</v>
          </cell>
          <cell r="M11821">
            <v>727.45</v>
          </cell>
        </row>
        <row r="11822">
          <cell r="D11822" t="str">
            <v>RIOMAR KENNEDY</v>
          </cell>
          <cell r="E11822">
            <v>44500</v>
          </cell>
          <cell r="J11822">
            <v>112</v>
          </cell>
          <cell r="K11822">
            <v>47.5</v>
          </cell>
          <cell r="M11822">
            <v>263.91000000000003</v>
          </cell>
        </row>
        <row r="11823">
          <cell r="D11823" t="str">
            <v>RIOMAR KENNEDY</v>
          </cell>
          <cell r="E11823">
            <v>44500</v>
          </cell>
          <cell r="J11823">
            <v>46.9</v>
          </cell>
          <cell r="K11823">
            <v>16.18</v>
          </cell>
          <cell r="M11823">
            <v>89.91</v>
          </cell>
        </row>
        <row r="11824">
          <cell r="D11824" t="str">
            <v>RIOMAR KENNEDY</v>
          </cell>
          <cell r="E11824">
            <v>44500</v>
          </cell>
          <cell r="J11824">
            <v>49.9</v>
          </cell>
          <cell r="K11824">
            <v>17.41</v>
          </cell>
          <cell r="M11824">
            <v>96.71</v>
          </cell>
        </row>
        <row r="11825">
          <cell r="D11825" t="str">
            <v>RIOMAR KENNEDY</v>
          </cell>
          <cell r="E11825">
            <v>44500</v>
          </cell>
          <cell r="J11825">
            <v>34.950000000000003</v>
          </cell>
          <cell r="K11825">
            <v>12.59</v>
          </cell>
          <cell r="M11825">
            <v>69.95</v>
          </cell>
        </row>
        <row r="11826">
          <cell r="D11826" t="str">
            <v>RIOMAR KENNEDY</v>
          </cell>
          <cell r="E11826">
            <v>44500</v>
          </cell>
          <cell r="J11826">
            <v>105.8</v>
          </cell>
          <cell r="K11826">
            <v>35.21</v>
          </cell>
          <cell r="M11826">
            <v>195.62</v>
          </cell>
        </row>
        <row r="11827">
          <cell r="D11827" t="str">
            <v>RIOMAR KENNEDY</v>
          </cell>
          <cell r="E11827">
            <v>44500</v>
          </cell>
          <cell r="J11827">
            <v>109.8</v>
          </cell>
          <cell r="K11827">
            <v>34.520000000000003</v>
          </cell>
          <cell r="M11827">
            <v>189.42</v>
          </cell>
        </row>
        <row r="11828">
          <cell r="D11828" t="str">
            <v>RIOMAR KENNEDY</v>
          </cell>
          <cell r="E11828">
            <v>44500</v>
          </cell>
          <cell r="J11828">
            <v>61.9</v>
          </cell>
          <cell r="K11828">
            <v>26.98</v>
          </cell>
          <cell r="M11828">
            <v>149.9</v>
          </cell>
        </row>
        <row r="11829">
          <cell r="D11829" t="str">
            <v>RIOMAR KENNEDY</v>
          </cell>
          <cell r="E11829">
            <v>44500</v>
          </cell>
          <cell r="J11829">
            <v>61.9</v>
          </cell>
          <cell r="K11829">
            <v>22.16</v>
          </cell>
          <cell r="M11829">
            <v>123.11</v>
          </cell>
        </row>
        <row r="11830">
          <cell r="D11830" t="str">
            <v>RIOMAR KENNEDY</v>
          </cell>
          <cell r="E11830">
            <v>44500</v>
          </cell>
          <cell r="J11830">
            <v>61.9</v>
          </cell>
          <cell r="K11830">
            <v>26.98</v>
          </cell>
          <cell r="M11830">
            <v>149.9</v>
          </cell>
        </row>
        <row r="11831">
          <cell r="D11831" t="str">
            <v>RIOMAR KENNEDY</v>
          </cell>
          <cell r="E11831">
            <v>44500</v>
          </cell>
          <cell r="J11831">
            <v>18.489999999999998</v>
          </cell>
          <cell r="K11831">
            <v>8.98</v>
          </cell>
          <cell r="M11831">
            <v>49.9</v>
          </cell>
        </row>
        <row r="11832">
          <cell r="D11832" t="str">
            <v>RIOMAR KENNEDY</v>
          </cell>
          <cell r="E11832">
            <v>44500</v>
          </cell>
          <cell r="J11832">
            <v>18.489999999999998</v>
          </cell>
          <cell r="K11832">
            <v>8.98</v>
          </cell>
          <cell r="M11832">
            <v>49.9</v>
          </cell>
        </row>
        <row r="11833">
          <cell r="D11833" t="str">
            <v>RIOMAR KENNEDY</v>
          </cell>
          <cell r="E11833">
            <v>44500</v>
          </cell>
          <cell r="J11833">
            <v>12.74</v>
          </cell>
          <cell r="K11833">
            <v>6.22</v>
          </cell>
          <cell r="M11833">
            <v>33.71</v>
          </cell>
        </row>
        <row r="11834">
          <cell r="D11834" t="str">
            <v>RIOMAR KENNEDY</v>
          </cell>
          <cell r="E11834">
            <v>44500</v>
          </cell>
          <cell r="J11834">
            <v>12.74</v>
          </cell>
          <cell r="K11834">
            <v>7.18</v>
          </cell>
          <cell r="M11834">
            <v>39.9</v>
          </cell>
        </row>
        <row r="11835">
          <cell r="D11835" t="str">
            <v>RIOMAR KENNEDY</v>
          </cell>
          <cell r="E11835">
            <v>44500</v>
          </cell>
          <cell r="J11835">
            <v>59.9</v>
          </cell>
          <cell r="K11835">
            <v>19.239999999999998</v>
          </cell>
          <cell r="M11835">
            <v>105.32</v>
          </cell>
        </row>
        <row r="11836">
          <cell r="D11836" t="str">
            <v>RIOMAR KENNEDY</v>
          </cell>
          <cell r="E11836">
            <v>44500</v>
          </cell>
          <cell r="J11836">
            <v>246.04</v>
          </cell>
          <cell r="K11836">
            <v>99.52</v>
          </cell>
          <cell r="M11836">
            <v>552.6</v>
          </cell>
        </row>
        <row r="11837">
          <cell r="D11837" t="str">
            <v>RIOMAR KENNEDY</v>
          </cell>
          <cell r="E11837">
            <v>44500</v>
          </cell>
          <cell r="J11837">
            <v>52</v>
          </cell>
          <cell r="K11837">
            <v>21.56</v>
          </cell>
          <cell r="M11837">
            <v>119.8</v>
          </cell>
        </row>
        <row r="11838">
          <cell r="D11838" t="str">
            <v>RIOMAR KENNEDY</v>
          </cell>
          <cell r="E11838">
            <v>44500</v>
          </cell>
          <cell r="J11838">
            <v>100</v>
          </cell>
          <cell r="K11838">
            <v>40.56</v>
          </cell>
          <cell r="M11838">
            <v>224.76</v>
          </cell>
        </row>
        <row r="11839">
          <cell r="D11839" t="str">
            <v>RIOMAR KENNEDY</v>
          </cell>
          <cell r="E11839">
            <v>44500</v>
          </cell>
          <cell r="J11839">
            <v>64</v>
          </cell>
          <cell r="K11839">
            <v>27.79</v>
          </cell>
          <cell r="M11839">
            <v>153.68</v>
          </cell>
        </row>
        <row r="11840">
          <cell r="D11840" t="str">
            <v>RIOMAR KENNEDY</v>
          </cell>
          <cell r="E11840">
            <v>44500</v>
          </cell>
          <cell r="J11840">
            <v>75</v>
          </cell>
          <cell r="K11840">
            <v>33.519999999999996</v>
          </cell>
          <cell r="M11840">
            <v>186.25</v>
          </cell>
        </row>
        <row r="11841">
          <cell r="D11841" t="str">
            <v>RIOMAR KENNEDY</v>
          </cell>
          <cell r="E11841">
            <v>44500</v>
          </cell>
          <cell r="J11841">
            <v>19.899999999999999</v>
          </cell>
          <cell r="K11841">
            <v>9.26</v>
          </cell>
          <cell r="M11841">
            <v>50.02</v>
          </cell>
        </row>
        <row r="11842">
          <cell r="D11842" t="str">
            <v>RIOMAR KENNEDY</v>
          </cell>
          <cell r="E11842">
            <v>44500</v>
          </cell>
          <cell r="J11842">
            <v>23.9</v>
          </cell>
          <cell r="K11842">
            <v>9.49</v>
          </cell>
          <cell r="M11842">
            <v>52.71</v>
          </cell>
        </row>
        <row r="11843">
          <cell r="D11843" t="str">
            <v>RIOMAR KENNEDY</v>
          </cell>
          <cell r="E11843">
            <v>44500</v>
          </cell>
          <cell r="J11843">
            <v>35.9</v>
          </cell>
          <cell r="K11843">
            <v>16.18</v>
          </cell>
          <cell r="M11843">
            <v>89.9</v>
          </cell>
        </row>
        <row r="11844">
          <cell r="D11844" t="str">
            <v>RIOMAR KENNEDY</v>
          </cell>
          <cell r="E11844">
            <v>44500</v>
          </cell>
          <cell r="J11844">
            <v>35.9</v>
          </cell>
          <cell r="K11844">
            <v>16.18</v>
          </cell>
          <cell r="M11844">
            <v>89.9</v>
          </cell>
        </row>
        <row r="11845">
          <cell r="D11845" t="str">
            <v>RIOMAR KENNEDY</v>
          </cell>
          <cell r="E11845">
            <v>44500</v>
          </cell>
          <cell r="J11845">
            <v>35.9</v>
          </cell>
          <cell r="K11845">
            <v>16.18</v>
          </cell>
          <cell r="M11845">
            <v>89.9</v>
          </cell>
        </row>
        <row r="11846">
          <cell r="D11846" t="str">
            <v>RIOMAR KENNEDY</v>
          </cell>
          <cell r="E11846">
            <v>44500</v>
          </cell>
          <cell r="J11846">
            <v>49.9</v>
          </cell>
          <cell r="K11846">
            <v>18.350000000000001</v>
          </cell>
          <cell r="M11846">
            <v>101.92</v>
          </cell>
        </row>
        <row r="11847">
          <cell r="D11847" t="str">
            <v>RIOMAR KENNEDY</v>
          </cell>
          <cell r="E11847">
            <v>44500</v>
          </cell>
          <cell r="J11847">
            <v>22</v>
          </cell>
          <cell r="K11847">
            <v>10.78</v>
          </cell>
          <cell r="M11847">
            <v>59.9</v>
          </cell>
        </row>
        <row r="11848">
          <cell r="D11848" t="str">
            <v>RIOMAR KENNEDY</v>
          </cell>
          <cell r="E11848">
            <v>44500</v>
          </cell>
          <cell r="J11848">
            <v>56</v>
          </cell>
          <cell r="K11848">
            <v>23.65</v>
          </cell>
          <cell r="M11848">
            <v>131.4</v>
          </cell>
        </row>
        <row r="11849">
          <cell r="D11849" t="str">
            <v>RIOMAR KENNEDY</v>
          </cell>
          <cell r="E11849">
            <v>44500</v>
          </cell>
          <cell r="J11849">
            <v>35</v>
          </cell>
          <cell r="K11849">
            <v>14.56</v>
          </cell>
          <cell r="M11849">
            <v>80.91</v>
          </cell>
        </row>
        <row r="11850">
          <cell r="D11850" t="str">
            <v>RIOMAR KENNEDY</v>
          </cell>
          <cell r="E11850">
            <v>44500</v>
          </cell>
          <cell r="J11850">
            <v>99.8</v>
          </cell>
          <cell r="K11850">
            <v>32.36</v>
          </cell>
          <cell r="M11850">
            <v>179.8</v>
          </cell>
        </row>
        <row r="11851">
          <cell r="D11851" t="str">
            <v>RIOMAR KENNEDY</v>
          </cell>
          <cell r="E11851">
            <v>44500</v>
          </cell>
          <cell r="J11851">
            <v>129.80000000000001</v>
          </cell>
          <cell r="K11851">
            <v>36.96</v>
          </cell>
          <cell r="M11851">
            <v>205.32</v>
          </cell>
        </row>
        <row r="11852">
          <cell r="D11852" t="str">
            <v>RIOMAR KENNEDY</v>
          </cell>
          <cell r="E11852">
            <v>44500</v>
          </cell>
          <cell r="J11852">
            <v>101.69999999999999</v>
          </cell>
          <cell r="K11852">
            <v>37.74</v>
          </cell>
          <cell r="M11852">
            <v>209.70000000000002</v>
          </cell>
        </row>
        <row r="11853">
          <cell r="D11853" t="str">
            <v>RIOMAR KENNEDY</v>
          </cell>
          <cell r="E11853">
            <v>44500</v>
          </cell>
          <cell r="J11853">
            <v>134.69999999999999</v>
          </cell>
          <cell r="K11853">
            <v>51.890100000000004</v>
          </cell>
          <cell r="M11853">
            <v>286.86</v>
          </cell>
        </row>
        <row r="11854">
          <cell r="D11854" t="str">
            <v>RIOMAR KENNEDY</v>
          </cell>
          <cell r="E11854">
            <v>44500</v>
          </cell>
          <cell r="J11854">
            <v>199.5</v>
          </cell>
          <cell r="K11854">
            <v>80.900000000000006</v>
          </cell>
          <cell r="M11854">
            <v>449.5</v>
          </cell>
        </row>
        <row r="11855">
          <cell r="D11855" t="str">
            <v>RIOMAR KENNEDY</v>
          </cell>
          <cell r="E11855">
            <v>44500</v>
          </cell>
          <cell r="J11855">
            <v>13.2</v>
          </cell>
          <cell r="K11855">
            <v>7.18</v>
          </cell>
          <cell r="M11855">
            <v>39.9</v>
          </cell>
        </row>
        <row r="11856">
          <cell r="D11856" t="str">
            <v>RIOMAR KENNEDY</v>
          </cell>
          <cell r="E11856">
            <v>44500</v>
          </cell>
          <cell r="J11856">
            <v>44.9</v>
          </cell>
          <cell r="K11856">
            <v>16.18</v>
          </cell>
          <cell r="M11856">
            <v>89.91</v>
          </cell>
        </row>
        <row r="11857">
          <cell r="D11857" t="str">
            <v>RIOMAR KENNEDY</v>
          </cell>
          <cell r="E11857">
            <v>44500</v>
          </cell>
          <cell r="J11857">
            <v>-14</v>
          </cell>
          <cell r="K11857">
            <v>0</v>
          </cell>
          <cell r="M11857">
            <v>-35</v>
          </cell>
        </row>
        <row r="11858">
          <cell r="D11858" t="str">
            <v>RIOMAR KENNEDY</v>
          </cell>
          <cell r="E11858">
            <v>44500</v>
          </cell>
          <cell r="J11858">
            <v>14</v>
          </cell>
          <cell r="K11858">
            <v>6.3</v>
          </cell>
          <cell r="M11858">
            <v>35</v>
          </cell>
        </row>
        <row r="11859">
          <cell r="D11859" t="str">
            <v>RIOMAR KENNEDY</v>
          </cell>
          <cell r="E11859">
            <v>44500</v>
          </cell>
          <cell r="J11859">
            <v>13.2</v>
          </cell>
          <cell r="K11859">
            <v>6.3</v>
          </cell>
          <cell r="M11859">
            <v>35</v>
          </cell>
        </row>
        <row r="11860">
          <cell r="D11860" t="str">
            <v>RIOMAR KENNEDY</v>
          </cell>
          <cell r="E11860">
            <v>44500</v>
          </cell>
          <cell r="J11860">
            <v>17.5</v>
          </cell>
          <cell r="K11860">
            <v>6.58</v>
          </cell>
          <cell r="M11860">
            <v>36.270000000000003</v>
          </cell>
        </row>
        <row r="11861">
          <cell r="D11861" t="str">
            <v>RIOMAR KENNEDY</v>
          </cell>
          <cell r="E11861">
            <v>44500</v>
          </cell>
          <cell r="J11861">
            <v>44.9</v>
          </cell>
          <cell r="K11861">
            <v>17.98</v>
          </cell>
          <cell r="M11861">
            <v>99.9</v>
          </cell>
        </row>
        <row r="11862">
          <cell r="D11862" t="str">
            <v>RIOMAR KENNEDY</v>
          </cell>
          <cell r="E11862">
            <v>44500</v>
          </cell>
          <cell r="J11862">
            <v>19.399999999999999</v>
          </cell>
          <cell r="K11862">
            <v>5.99</v>
          </cell>
          <cell r="M11862">
            <v>24.95</v>
          </cell>
        </row>
        <row r="11863">
          <cell r="D11863" t="str">
            <v>RIOMAR KENNEDY</v>
          </cell>
          <cell r="E11863">
            <v>44500</v>
          </cell>
          <cell r="J11863">
            <v>19.399999999999999</v>
          </cell>
          <cell r="K11863">
            <v>7.64</v>
          </cell>
          <cell r="M11863">
            <v>42.42</v>
          </cell>
        </row>
        <row r="11864">
          <cell r="D11864" t="str">
            <v>RIOMAR KENNEDY</v>
          </cell>
          <cell r="E11864">
            <v>44500</v>
          </cell>
          <cell r="J11864">
            <v>26.23</v>
          </cell>
          <cell r="K11864">
            <v>11.86</v>
          </cell>
          <cell r="M11864">
            <v>65.900000000000006</v>
          </cell>
        </row>
        <row r="11865">
          <cell r="D11865" t="str">
            <v>RIOMAR KENNEDY</v>
          </cell>
          <cell r="E11865">
            <v>44500</v>
          </cell>
          <cell r="J11865">
            <v>21.53</v>
          </cell>
          <cell r="K11865">
            <v>9.8800000000000008</v>
          </cell>
          <cell r="M11865">
            <v>54.9</v>
          </cell>
        </row>
        <row r="11866">
          <cell r="D11866" t="str">
            <v>RIOMAR KENNEDY</v>
          </cell>
          <cell r="E11866">
            <v>44500</v>
          </cell>
          <cell r="J11866">
            <v>35</v>
          </cell>
          <cell r="K11866">
            <v>20.68</v>
          </cell>
          <cell r="M11866">
            <v>75.02</v>
          </cell>
        </row>
        <row r="11867">
          <cell r="D11867" t="str">
            <v>RIOMAR KENNEDY</v>
          </cell>
          <cell r="E11867">
            <v>44500</v>
          </cell>
          <cell r="J11867">
            <v>46.82</v>
          </cell>
          <cell r="K11867">
            <v>18.649999999999999</v>
          </cell>
          <cell r="M11867">
            <v>102.64</v>
          </cell>
        </row>
        <row r="11868">
          <cell r="D11868" t="str">
            <v>RIOMAR KENNEDY</v>
          </cell>
          <cell r="E11868">
            <v>44500</v>
          </cell>
          <cell r="J11868">
            <v>43.06</v>
          </cell>
          <cell r="K11868">
            <v>19.760000000000002</v>
          </cell>
          <cell r="M11868">
            <v>109.8</v>
          </cell>
        </row>
        <row r="11869">
          <cell r="D11869" t="str">
            <v>RIOMAR KENNEDY</v>
          </cell>
          <cell r="E11869">
            <v>44500</v>
          </cell>
          <cell r="J11869">
            <v>52.5</v>
          </cell>
          <cell r="K11869">
            <v>26.160000000000004</v>
          </cell>
          <cell r="M11869">
            <v>105.03</v>
          </cell>
        </row>
        <row r="11870">
          <cell r="D11870" t="str">
            <v>RIOMAR KENNEDY</v>
          </cell>
          <cell r="E11870">
            <v>44500</v>
          </cell>
          <cell r="J11870">
            <v>58.199999999999996</v>
          </cell>
          <cell r="K11870">
            <v>35.919899999999998</v>
          </cell>
          <cell r="M11870">
            <v>154.05000000000001</v>
          </cell>
        </row>
        <row r="11871">
          <cell r="D11871" t="str">
            <v>RIOMAR KENNEDY</v>
          </cell>
          <cell r="E11871">
            <v>44500</v>
          </cell>
          <cell r="J11871">
            <v>119.5</v>
          </cell>
          <cell r="K11871">
            <v>50.72</v>
          </cell>
          <cell r="M11871">
            <v>231.95</v>
          </cell>
        </row>
        <row r="11872">
          <cell r="D11872" t="str">
            <v>RIOMAR KENNEDY</v>
          </cell>
          <cell r="E11872">
            <v>44500</v>
          </cell>
          <cell r="J11872">
            <v>119.5</v>
          </cell>
          <cell r="K11872">
            <v>42.92</v>
          </cell>
          <cell r="M11872">
            <v>238.5</v>
          </cell>
        </row>
        <row r="11873">
          <cell r="D11873" t="str">
            <v>RIOMAR KENNEDY</v>
          </cell>
          <cell r="E11873">
            <v>44500</v>
          </cell>
          <cell r="J11873">
            <v>44.95</v>
          </cell>
          <cell r="K11873">
            <v>20.61</v>
          </cell>
          <cell r="M11873">
            <v>114.5</v>
          </cell>
        </row>
        <row r="11874">
          <cell r="D11874" t="str">
            <v>RIOMAR KENNEDY</v>
          </cell>
          <cell r="E11874">
            <v>44500</v>
          </cell>
          <cell r="J11874">
            <v>143.39999999999998</v>
          </cell>
          <cell r="K11874">
            <v>52.019999999999996</v>
          </cell>
          <cell r="M11874">
            <v>287.82</v>
          </cell>
        </row>
        <row r="11875">
          <cell r="D11875" t="str">
            <v>RIOMAR KENNEDY</v>
          </cell>
          <cell r="E11875">
            <v>44500</v>
          </cell>
          <cell r="J11875">
            <v>17.399999999999999</v>
          </cell>
          <cell r="K11875">
            <v>10.06</v>
          </cell>
          <cell r="M11875">
            <v>55.24</v>
          </cell>
        </row>
        <row r="11876">
          <cell r="D11876" t="str">
            <v>RIOMAR KENNEDY</v>
          </cell>
          <cell r="E11876">
            <v>44500</v>
          </cell>
          <cell r="J11876">
            <v>15</v>
          </cell>
          <cell r="K11876">
            <v>6.32</v>
          </cell>
          <cell r="M11876">
            <v>35.11</v>
          </cell>
        </row>
        <row r="11877">
          <cell r="D11877" t="str">
            <v>RIOMAR KENNEDY</v>
          </cell>
          <cell r="E11877">
            <v>44500</v>
          </cell>
          <cell r="J11877">
            <v>15</v>
          </cell>
          <cell r="K11877">
            <v>6.46</v>
          </cell>
          <cell r="M11877">
            <v>35.909999999999997</v>
          </cell>
        </row>
        <row r="11878">
          <cell r="D11878" t="str">
            <v>RIOMAR KENNEDY</v>
          </cell>
          <cell r="E11878">
            <v>44500</v>
          </cell>
          <cell r="J11878">
            <v>15</v>
          </cell>
          <cell r="K11878">
            <v>6.32</v>
          </cell>
          <cell r="M11878">
            <v>35.11</v>
          </cell>
        </row>
        <row r="11879">
          <cell r="D11879" t="str">
            <v>RIOMAR KENNEDY</v>
          </cell>
          <cell r="E11879">
            <v>44500</v>
          </cell>
          <cell r="J11879">
            <v>29</v>
          </cell>
          <cell r="K11879">
            <v>12.58</v>
          </cell>
          <cell r="M11879">
            <v>69.900000000000006</v>
          </cell>
        </row>
        <row r="11880">
          <cell r="D11880" t="str">
            <v>RIOMAR KENNEDY</v>
          </cell>
          <cell r="E11880">
            <v>44500</v>
          </cell>
          <cell r="J11880">
            <v>29</v>
          </cell>
          <cell r="K11880">
            <v>12.58</v>
          </cell>
          <cell r="M11880">
            <v>69.900000000000006</v>
          </cell>
        </row>
        <row r="11881">
          <cell r="D11881" t="str">
            <v>RIOMAR KENNEDY</v>
          </cell>
          <cell r="E11881">
            <v>44500</v>
          </cell>
          <cell r="J11881">
            <v>26.9</v>
          </cell>
          <cell r="K11881">
            <v>10.78</v>
          </cell>
          <cell r="M11881">
            <v>59.9</v>
          </cell>
        </row>
        <row r="11882">
          <cell r="D11882" t="str">
            <v>RIOMAR KENNEDY</v>
          </cell>
          <cell r="E11882">
            <v>44500</v>
          </cell>
          <cell r="J11882">
            <v>54.5</v>
          </cell>
          <cell r="K11882">
            <v>21.58</v>
          </cell>
          <cell r="M11882">
            <v>119.9</v>
          </cell>
        </row>
        <row r="11883">
          <cell r="D11883" t="str">
            <v>RIOMAR KENNEDY</v>
          </cell>
          <cell r="E11883">
            <v>44500</v>
          </cell>
          <cell r="J11883">
            <v>60</v>
          </cell>
          <cell r="K11883">
            <v>23.38</v>
          </cell>
          <cell r="M11883">
            <v>129.9</v>
          </cell>
        </row>
        <row r="11884">
          <cell r="D11884" t="str">
            <v>RIOMAR KENNEDY</v>
          </cell>
          <cell r="E11884">
            <v>44500</v>
          </cell>
          <cell r="J11884">
            <v>180</v>
          </cell>
          <cell r="K11884">
            <v>61.47</v>
          </cell>
          <cell r="M11884">
            <v>341.4</v>
          </cell>
        </row>
        <row r="11885">
          <cell r="D11885" t="str">
            <v>RIOMAR KENNEDY</v>
          </cell>
          <cell r="E11885">
            <v>44500</v>
          </cell>
          <cell r="J11885">
            <v>120</v>
          </cell>
          <cell r="K11885">
            <v>45.72</v>
          </cell>
          <cell r="M11885">
            <v>253.96</v>
          </cell>
        </row>
        <row r="11886">
          <cell r="D11886" t="str">
            <v>RIOMAR KENNEDY</v>
          </cell>
          <cell r="E11886">
            <v>44500</v>
          </cell>
          <cell r="J11886">
            <v>21.9</v>
          </cell>
          <cell r="K11886">
            <v>10.78</v>
          </cell>
          <cell r="M11886">
            <v>59.9</v>
          </cell>
        </row>
        <row r="11887">
          <cell r="D11887" t="str">
            <v>RIOMAR KENNEDY</v>
          </cell>
          <cell r="E11887">
            <v>44500</v>
          </cell>
          <cell r="J11887">
            <v>10</v>
          </cell>
          <cell r="K11887">
            <v>4.4800000000000004</v>
          </cell>
          <cell r="M11887">
            <v>24.9</v>
          </cell>
        </row>
        <row r="11888">
          <cell r="D11888" t="str">
            <v>RIOMAR KENNEDY</v>
          </cell>
          <cell r="E11888">
            <v>44500</v>
          </cell>
          <cell r="J11888">
            <v>9.9</v>
          </cell>
          <cell r="K11888">
            <v>3.58</v>
          </cell>
          <cell r="M11888">
            <v>19.899999999999999</v>
          </cell>
        </row>
        <row r="11889">
          <cell r="D11889" t="str">
            <v>RIOMAR KENNEDY</v>
          </cell>
          <cell r="E11889">
            <v>44500</v>
          </cell>
          <cell r="J11889">
            <v>9.9</v>
          </cell>
          <cell r="K11889">
            <v>3.58</v>
          </cell>
          <cell r="M11889">
            <v>19.899999999999999</v>
          </cell>
        </row>
        <row r="11890">
          <cell r="D11890" t="str">
            <v>RIOMAR KENNEDY</v>
          </cell>
          <cell r="E11890">
            <v>44500</v>
          </cell>
          <cell r="J11890">
            <v>22.38</v>
          </cell>
          <cell r="K11890">
            <v>8.98</v>
          </cell>
          <cell r="M11890">
            <v>49.9</v>
          </cell>
        </row>
        <row r="11891">
          <cell r="D11891" t="str">
            <v>RIOMAR KENNEDY</v>
          </cell>
          <cell r="E11891">
            <v>44500</v>
          </cell>
          <cell r="J11891">
            <v>48</v>
          </cell>
          <cell r="K11891">
            <v>16.72</v>
          </cell>
          <cell r="M11891">
            <v>92.32</v>
          </cell>
        </row>
        <row r="11892">
          <cell r="D11892" t="str">
            <v>RIOMAR KENNEDY</v>
          </cell>
          <cell r="E11892">
            <v>44500</v>
          </cell>
          <cell r="J11892">
            <v>18.7</v>
          </cell>
          <cell r="K11892">
            <v>6.72</v>
          </cell>
          <cell r="M11892">
            <v>37.36</v>
          </cell>
        </row>
        <row r="11893">
          <cell r="D11893" t="str">
            <v>RIOMAR KENNEDY</v>
          </cell>
          <cell r="E11893">
            <v>44500</v>
          </cell>
          <cell r="J11893">
            <v>47.52</v>
          </cell>
          <cell r="K11893">
            <v>13.64</v>
          </cell>
          <cell r="M11893">
            <v>75.819999999999993</v>
          </cell>
        </row>
        <row r="11894">
          <cell r="D11894" t="str">
            <v>RIOMAR KENNEDY</v>
          </cell>
          <cell r="E11894">
            <v>44500</v>
          </cell>
          <cell r="J11894">
            <v>0</v>
          </cell>
          <cell r="K11894">
            <v>0</v>
          </cell>
          <cell r="M11894">
            <v>0</v>
          </cell>
        </row>
        <row r="11895">
          <cell r="D11895" t="str">
            <v>RIOMAR KENNEDY</v>
          </cell>
          <cell r="E11895">
            <v>44500</v>
          </cell>
          <cell r="J11895">
            <v>8</v>
          </cell>
          <cell r="K11895">
            <v>3.58</v>
          </cell>
          <cell r="M11895">
            <v>19.899999999999999</v>
          </cell>
        </row>
        <row r="11896">
          <cell r="D11896" t="str">
            <v>RIOMAR KENNEDY</v>
          </cell>
          <cell r="E11896">
            <v>44500</v>
          </cell>
          <cell r="J11896">
            <v>7.5</v>
          </cell>
          <cell r="K11896">
            <v>2.61</v>
          </cell>
          <cell r="M11896">
            <v>13.88</v>
          </cell>
        </row>
        <row r="11897">
          <cell r="D11897" t="str">
            <v>RIOMAR KENNEDY</v>
          </cell>
          <cell r="E11897">
            <v>44500</v>
          </cell>
          <cell r="J11897">
            <v>7.5</v>
          </cell>
          <cell r="K11897">
            <v>3.22</v>
          </cell>
          <cell r="M11897">
            <v>17.91</v>
          </cell>
        </row>
        <row r="11898">
          <cell r="D11898" t="str">
            <v>RIOMAR KENNEDY</v>
          </cell>
          <cell r="E11898">
            <v>44500</v>
          </cell>
          <cell r="J11898">
            <v>8</v>
          </cell>
          <cell r="K11898">
            <v>3.11</v>
          </cell>
          <cell r="M11898">
            <v>17.28</v>
          </cell>
        </row>
        <row r="11899">
          <cell r="D11899" t="str">
            <v>RIOMAR KENNEDY</v>
          </cell>
          <cell r="E11899">
            <v>44500</v>
          </cell>
          <cell r="J11899">
            <v>8</v>
          </cell>
          <cell r="K11899">
            <v>3.22</v>
          </cell>
          <cell r="M11899">
            <v>17.91</v>
          </cell>
        </row>
        <row r="11900">
          <cell r="D11900" t="str">
            <v>RIOMAR KENNEDY</v>
          </cell>
          <cell r="E11900">
            <v>44500</v>
          </cell>
          <cell r="J11900">
            <v>8</v>
          </cell>
          <cell r="K11900">
            <v>3.11</v>
          </cell>
          <cell r="M11900">
            <v>17.28</v>
          </cell>
        </row>
        <row r="11901">
          <cell r="D11901" t="str">
            <v>RIOMAR KENNEDY</v>
          </cell>
          <cell r="E11901">
            <v>44500</v>
          </cell>
          <cell r="J11901">
            <v>8.5</v>
          </cell>
          <cell r="K11901">
            <v>3.11</v>
          </cell>
          <cell r="M11901">
            <v>17.28</v>
          </cell>
        </row>
        <row r="11902">
          <cell r="D11902" t="str">
            <v>RIOMAR KENNEDY</v>
          </cell>
          <cell r="E11902">
            <v>44500</v>
          </cell>
          <cell r="J11902">
            <v>8</v>
          </cell>
          <cell r="K11902">
            <v>3.11</v>
          </cell>
          <cell r="M11902">
            <v>17.28</v>
          </cell>
        </row>
        <row r="11903">
          <cell r="D11903" t="str">
            <v>RIOMAR KENNEDY</v>
          </cell>
          <cell r="E11903">
            <v>44500</v>
          </cell>
          <cell r="J11903">
            <v>13.79</v>
          </cell>
          <cell r="K11903">
            <v>7.18</v>
          </cell>
          <cell r="M11903">
            <v>39.9</v>
          </cell>
        </row>
        <row r="11904">
          <cell r="D11904" t="str">
            <v>RIOMAR KENNEDY</v>
          </cell>
          <cell r="E11904">
            <v>44500</v>
          </cell>
          <cell r="J11904">
            <v>16.399999999999999</v>
          </cell>
          <cell r="K11904">
            <v>6.46</v>
          </cell>
          <cell r="M11904">
            <v>35.909999999999997</v>
          </cell>
        </row>
        <row r="11905">
          <cell r="D11905" t="str">
            <v>RIOMAR KENNEDY</v>
          </cell>
          <cell r="E11905">
            <v>44500</v>
          </cell>
          <cell r="J11905">
            <v>15</v>
          </cell>
          <cell r="K11905">
            <v>7.16</v>
          </cell>
          <cell r="M11905">
            <v>39.799999999999997</v>
          </cell>
        </row>
        <row r="11906">
          <cell r="D11906" t="str">
            <v>RIOMAR KENNEDY</v>
          </cell>
          <cell r="E11906">
            <v>44500</v>
          </cell>
          <cell r="J11906">
            <v>15</v>
          </cell>
          <cell r="K11906">
            <v>7.16</v>
          </cell>
          <cell r="M11906">
            <v>39.799999999999997</v>
          </cell>
        </row>
        <row r="11907">
          <cell r="D11907" t="str">
            <v>RIOMAR KENNEDY</v>
          </cell>
          <cell r="E11907">
            <v>44500</v>
          </cell>
          <cell r="J11907">
            <v>16</v>
          </cell>
          <cell r="K11907">
            <v>6.69</v>
          </cell>
          <cell r="M11907">
            <v>37.18</v>
          </cell>
        </row>
        <row r="11908">
          <cell r="D11908" t="str">
            <v>RIOMAR KENNEDY</v>
          </cell>
          <cell r="E11908">
            <v>44500</v>
          </cell>
          <cell r="J11908">
            <v>24</v>
          </cell>
          <cell r="K11908">
            <v>9.9099000000000004</v>
          </cell>
          <cell r="M11908">
            <v>55.08</v>
          </cell>
        </row>
        <row r="11909">
          <cell r="D11909" t="str">
            <v>RIOMAR KENNEDY</v>
          </cell>
          <cell r="E11909">
            <v>44500</v>
          </cell>
          <cell r="J11909">
            <v>22.5</v>
          </cell>
          <cell r="K11909">
            <v>9.6699000000000002</v>
          </cell>
          <cell r="M11909">
            <v>53.19</v>
          </cell>
        </row>
        <row r="11910">
          <cell r="D11910" t="str">
            <v>RIOMAR KENNEDY</v>
          </cell>
          <cell r="E11910">
            <v>44500</v>
          </cell>
          <cell r="J11910">
            <v>24</v>
          </cell>
          <cell r="K11910">
            <v>9.7401</v>
          </cell>
          <cell r="M11910">
            <v>54.09</v>
          </cell>
        </row>
        <row r="11911">
          <cell r="D11911" t="str">
            <v>RIOMAR KENNEDY</v>
          </cell>
          <cell r="E11911">
            <v>44500</v>
          </cell>
          <cell r="J11911">
            <v>24</v>
          </cell>
          <cell r="K11911">
            <v>8.8701000000000008</v>
          </cell>
          <cell r="M11911">
            <v>48.66</v>
          </cell>
        </row>
        <row r="11912">
          <cell r="D11912" t="str">
            <v>RIOMAR KENNEDY</v>
          </cell>
          <cell r="E11912">
            <v>44500</v>
          </cell>
          <cell r="J11912">
            <v>56</v>
          </cell>
          <cell r="K11912">
            <v>22.939699999999998</v>
          </cell>
          <cell r="M11912">
            <v>126.91</v>
          </cell>
        </row>
        <row r="11913">
          <cell r="D11913" t="str">
            <v>RIOMAR KENNEDY</v>
          </cell>
          <cell r="E11913">
            <v>44500</v>
          </cell>
          <cell r="J11913">
            <v>52.5</v>
          </cell>
          <cell r="K11913">
            <v>24.36</v>
          </cell>
          <cell r="M11913">
            <v>135.31</v>
          </cell>
        </row>
        <row r="11914">
          <cell r="D11914" t="str">
            <v>RIOMAR KENNEDY</v>
          </cell>
          <cell r="E11914">
            <v>44500</v>
          </cell>
          <cell r="J11914">
            <v>126</v>
          </cell>
          <cell r="K11914">
            <v>58.440600000000003</v>
          </cell>
          <cell r="M11914">
            <v>320.76</v>
          </cell>
        </row>
        <row r="11915">
          <cell r="D11915" t="str">
            <v>RIOMAR KENNEDY</v>
          </cell>
          <cell r="E11915">
            <v>44500</v>
          </cell>
          <cell r="J11915">
            <v>35.9</v>
          </cell>
          <cell r="K11915">
            <v>16.18</v>
          </cell>
          <cell r="M11915">
            <v>89.9</v>
          </cell>
        </row>
        <row r="11916">
          <cell r="D11916" t="str">
            <v>RIOMAR KENNEDY</v>
          </cell>
          <cell r="E11916">
            <v>44500</v>
          </cell>
          <cell r="J11916">
            <v>49.8</v>
          </cell>
          <cell r="K11916">
            <v>25.16</v>
          </cell>
          <cell r="M11916">
            <v>139.80000000000001</v>
          </cell>
        </row>
        <row r="11917">
          <cell r="D11917" t="str">
            <v>RIOMAR KENNEDY</v>
          </cell>
          <cell r="E11917">
            <v>44500</v>
          </cell>
          <cell r="J11917">
            <v>58.08</v>
          </cell>
          <cell r="K11917">
            <v>26.94</v>
          </cell>
          <cell r="M11917">
            <v>149.69999999999999</v>
          </cell>
        </row>
        <row r="11918">
          <cell r="D11918" t="str">
            <v>RIOMAR KENNEDY</v>
          </cell>
          <cell r="E11918">
            <v>44500</v>
          </cell>
          <cell r="J11918">
            <v>27.9</v>
          </cell>
          <cell r="K11918">
            <v>11.98</v>
          </cell>
          <cell r="M11918">
            <v>63.9</v>
          </cell>
        </row>
        <row r="11919">
          <cell r="D11919" t="str">
            <v>RIOMAR KENNEDY</v>
          </cell>
          <cell r="E11919">
            <v>44500</v>
          </cell>
          <cell r="J11919">
            <v>11</v>
          </cell>
          <cell r="K11919">
            <v>5.36</v>
          </cell>
          <cell r="M11919">
            <v>29.8</v>
          </cell>
        </row>
        <row r="11920">
          <cell r="D11920" t="str">
            <v>RIOMAR KENNEDY</v>
          </cell>
          <cell r="E11920">
            <v>44500</v>
          </cell>
          <cell r="J11920">
            <v>139.80000000000001</v>
          </cell>
          <cell r="K11920">
            <v>46.76</v>
          </cell>
          <cell r="M11920">
            <v>259.8</v>
          </cell>
        </row>
        <row r="11921">
          <cell r="D11921" t="str">
            <v>RIOMAR KENNEDY</v>
          </cell>
          <cell r="E11921">
            <v>44500</v>
          </cell>
          <cell r="J11921">
            <v>19.36</v>
          </cell>
          <cell r="K11921">
            <v>7.18</v>
          </cell>
          <cell r="M11921">
            <v>39.9</v>
          </cell>
        </row>
        <row r="11922">
          <cell r="D11922" t="str">
            <v>RIOMAR KENNEDY</v>
          </cell>
          <cell r="E11922">
            <v>44500</v>
          </cell>
          <cell r="J11922">
            <v>9.68</v>
          </cell>
          <cell r="K11922">
            <v>4.5</v>
          </cell>
          <cell r="M11922">
            <v>25</v>
          </cell>
        </row>
        <row r="11923">
          <cell r="D11923" t="str">
            <v>RIOMAR KENNEDY</v>
          </cell>
          <cell r="E11923">
            <v>44500</v>
          </cell>
          <cell r="J11923">
            <v>14.3</v>
          </cell>
          <cell r="K11923">
            <v>4.6100000000000003</v>
          </cell>
          <cell r="M11923">
            <v>24.92</v>
          </cell>
        </row>
        <row r="11924">
          <cell r="D11924" t="str">
            <v>RIOMAR KENNEDY</v>
          </cell>
          <cell r="E11924">
            <v>44500</v>
          </cell>
          <cell r="J11924">
            <v>10.89</v>
          </cell>
          <cell r="K11924">
            <v>3.88</v>
          </cell>
          <cell r="M11924">
            <v>21.02</v>
          </cell>
        </row>
        <row r="11925">
          <cell r="D11925" t="str">
            <v>RIOMAR KENNEDY</v>
          </cell>
          <cell r="E11925">
            <v>44500</v>
          </cell>
          <cell r="J11925">
            <v>8.7200000000000006</v>
          </cell>
          <cell r="K11925">
            <v>3.15</v>
          </cell>
          <cell r="M11925">
            <v>17.510000000000002</v>
          </cell>
        </row>
        <row r="11926">
          <cell r="D11926" t="str">
            <v>RIOMAR KENNEDY</v>
          </cell>
          <cell r="E11926">
            <v>44500</v>
          </cell>
          <cell r="J11926">
            <v>16.899999999999999</v>
          </cell>
          <cell r="K11926">
            <v>4.5199999999999996</v>
          </cell>
          <cell r="M11926">
            <v>24.76</v>
          </cell>
        </row>
        <row r="11927">
          <cell r="D11927" t="str">
            <v>RIOMAR KENNEDY</v>
          </cell>
          <cell r="E11927">
            <v>44500</v>
          </cell>
          <cell r="J11927">
            <v>14.54</v>
          </cell>
          <cell r="K11927">
            <v>8.41</v>
          </cell>
          <cell r="M11927">
            <v>46.72</v>
          </cell>
        </row>
        <row r="11928">
          <cell r="D11928" t="str">
            <v>RIOMAR KENNEDY</v>
          </cell>
          <cell r="E11928">
            <v>44500</v>
          </cell>
          <cell r="J11928">
            <v>27.72</v>
          </cell>
          <cell r="K11928">
            <v>10.78</v>
          </cell>
          <cell r="M11928">
            <v>59.9</v>
          </cell>
        </row>
        <row r="11929">
          <cell r="D11929" t="str">
            <v>RIOMAR KENNEDY</v>
          </cell>
          <cell r="E11929">
            <v>44500</v>
          </cell>
          <cell r="J11929">
            <v>55.44</v>
          </cell>
          <cell r="K11929">
            <v>41.53</v>
          </cell>
          <cell r="M11929">
            <v>149.68</v>
          </cell>
        </row>
        <row r="11930">
          <cell r="D11930" t="str">
            <v>RIOMAR KENNEDY</v>
          </cell>
          <cell r="E11930">
            <v>44500</v>
          </cell>
          <cell r="J11930">
            <v>141.63</v>
          </cell>
          <cell r="K11930">
            <v>70.119900000000001</v>
          </cell>
          <cell r="M11930">
            <v>289.70999999999998</v>
          </cell>
        </row>
        <row r="11931">
          <cell r="D11931" t="str">
            <v>RIOMAR KENNEDY</v>
          </cell>
          <cell r="E11931">
            <v>44500</v>
          </cell>
          <cell r="J11931">
            <v>3.9</v>
          </cell>
          <cell r="K11931">
            <v>1.9</v>
          </cell>
          <cell r="M11931">
            <v>10.56</v>
          </cell>
        </row>
        <row r="11932">
          <cell r="D11932" t="str">
            <v>RIOMAR KENNEDY</v>
          </cell>
          <cell r="E11932">
            <v>44500</v>
          </cell>
          <cell r="J11932">
            <v>9.6</v>
          </cell>
          <cell r="K11932">
            <v>5.23</v>
          </cell>
          <cell r="M11932">
            <v>29</v>
          </cell>
        </row>
        <row r="11933">
          <cell r="D11933" t="str">
            <v>RIOMAR KENNEDY</v>
          </cell>
          <cell r="E11933">
            <v>44500</v>
          </cell>
          <cell r="J11933">
            <v>14.399999999999999</v>
          </cell>
          <cell r="K11933">
            <v>7.2900000000000009</v>
          </cell>
          <cell r="M11933">
            <v>40.410000000000004</v>
          </cell>
        </row>
        <row r="11934">
          <cell r="D11934" t="str">
            <v>RIOMAR KENNEDY</v>
          </cell>
          <cell r="E11934">
            <v>44500</v>
          </cell>
          <cell r="J11934">
            <v>14.399999999999999</v>
          </cell>
          <cell r="K11934">
            <v>7.7799000000000005</v>
          </cell>
          <cell r="M11934">
            <v>43.2</v>
          </cell>
        </row>
        <row r="11935">
          <cell r="D11935" t="str">
            <v>RIOMAR KENNEDY</v>
          </cell>
          <cell r="E11935">
            <v>44500</v>
          </cell>
          <cell r="J11935">
            <v>22.5</v>
          </cell>
          <cell r="K11935">
            <v>12.780000000000001</v>
          </cell>
          <cell r="M11935">
            <v>70.599999999999994</v>
          </cell>
        </row>
        <row r="11936">
          <cell r="D11936" t="str">
            <v>RIOMAR KENNEDY</v>
          </cell>
          <cell r="E11936">
            <v>44500</v>
          </cell>
          <cell r="J11936">
            <v>30</v>
          </cell>
          <cell r="K11936">
            <v>15.48</v>
          </cell>
          <cell r="M11936">
            <v>85.56</v>
          </cell>
        </row>
        <row r="11937">
          <cell r="D11937" t="str">
            <v>RIOMAR KENNEDY</v>
          </cell>
          <cell r="E11937">
            <v>44500</v>
          </cell>
          <cell r="J11937">
            <v>30</v>
          </cell>
          <cell r="K11937">
            <v>15.559800000000001</v>
          </cell>
          <cell r="M11937">
            <v>86.4</v>
          </cell>
        </row>
        <row r="11938">
          <cell r="D11938" t="str">
            <v>RIOMAR KENNEDY</v>
          </cell>
          <cell r="E11938">
            <v>44500</v>
          </cell>
          <cell r="J11938">
            <v>31</v>
          </cell>
          <cell r="K11938">
            <v>11.32</v>
          </cell>
          <cell r="M11938">
            <v>62.91</v>
          </cell>
        </row>
        <row r="11939">
          <cell r="D11939" t="str">
            <v>RIOMAR KENNEDY</v>
          </cell>
          <cell r="E11939">
            <v>44500</v>
          </cell>
          <cell r="J11939">
            <v>44</v>
          </cell>
          <cell r="K11939">
            <v>15.82</v>
          </cell>
          <cell r="M11939">
            <v>87.91</v>
          </cell>
        </row>
        <row r="11940">
          <cell r="D11940" t="str">
            <v>RIOMAR KENNEDY</v>
          </cell>
          <cell r="E11940">
            <v>44500</v>
          </cell>
          <cell r="J11940">
            <v>68.900000000000006</v>
          </cell>
          <cell r="K11940">
            <v>30.58</v>
          </cell>
          <cell r="M11940">
            <v>169.9</v>
          </cell>
        </row>
        <row r="11941">
          <cell r="D11941" t="str">
            <v>RIOMAR KENNEDY</v>
          </cell>
          <cell r="E11941">
            <v>44500</v>
          </cell>
          <cell r="J11941">
            <v>68.900000000000006</v>
          </cell>
          <cell r="K11941">
            <v>30.58</v>
          </cell>
          <cell r="M11941">
            <v>169.9</v>
          </cell>
        </row>
        <row r="11942">
          <cell r="D11942" t="str">
            <v>RIOMAR KENNEDY</v>
          </cell>
          <cell r="E11942">
            <v>44500</v>
          </cell>
          <cell r="J11942">
            <v>68.900000000000006</v>
          </cell>
          <cell r="K11942">
            <v>30.58</v>
          </cell>
          <cell r="M11942">
            <v>169.9</v>
          </cell>
        </row>
        <row r="11943">
          <cell r="D11943" t="str">
            <v>RIOMAR KENNEDY</v>
          </cell>
          <cell r="E11943">
            <v>44500</v>
          </cell>
          <cell r="J11943">
            <v>359.5</v>
          </cell>
          <cell r="K11943">
            <v>154.78</v>
          </cell>
          <cell r="M11943">
            <v>859.9</v>
          </cell>
        </row>
        <row r="11944">
          <cell r="D11944" t="str">
            <v>RIOMAR KENNEDY</v>
          </cell>
          <cell r="E11944">
            <v>44500</v>
          </cell>
          <cell r="J11944">
            <v>431.40000000000003</v>
          </cell>
          <cell r="K11944">
            <v>187.8</v>
          </cell>
          <cell r="M11944">
            <v>1043.4000000000001</v>
          </cell>
        </row>
        <row r="11945">
          <cell r="D11945" t="str">
            <v>RIOMAR KENNEDY</v>
          </cell>
          <cell r="E11945">
            <v>44500</v>
          </cell>
          <cell r="J11945">
            <v>1150.4000000000001</v>
          </cell>
          <cell r="K11945">
            <v>529.48</v>
          </cell>
          <cell r="M11945">
            <v>2759.52</v>
          </cell>
        </row>
        <row r="11946">
          <cell r="D11946" t="str">
            <v>RIOMAR KENNEDY</v>
          </cell>
          <cell r="E11946">
            <v>44500</v>
          </cell>
          <cell r="J11946">
            <v>13.9</v>
          </cell>
          <cell r="K11946">
            <v>6.2</v>
          </cell>
          <cell r="M11946">
            <v>33.6</v>
          </cell>
        </row>
        <row r="11947">
          <cell r="D11947" t="str">
            <v>RIOMAR KENNEDY</v>
          </cell>
          <cell r="E11947">
            <v>44500</v>
          </cell>
          <cell r="J11947">
            <v>10</v>
          </cell>
          <cell r="K11947">
            <v>4.5</v>
          </cell>
          <cell r="M11947">
            <v>25</v>
          </cell>
        </row>
        <row r="11948">
          <cell r="D11948" t="str">
            <v>RIOMAR KENNEDY</v>
          </cell>
          <cell r="E11948">
            <v>44500</v>
          </cell>
          <cell r="J11948">
            <v>20</v>
          </cell>
          <cell r="K11948">
            <v>9</v>
          </cell>
          <cell r="M11948">
            <v>50</v>
          </cell>
        </row>
        <row r="11949">
          <cell r="D11949" t="str">
            <v>RIOMAR KENNEDY</v>
          </cell>
          <cell r="E11949">
            <v>44500</v>
          </cell>
          <cell r="J11949">
            <v>15</v>
          </cell>
          <cell r="K11949">
            <v>5.48</v>
          </cell>
          <cell r="M11949">
            <v>30.02</v>
          </cell>
        </row>
        <row r="11950">
          <cell r="D11950" t="str">
            <v>RIOMAR KENNEDY</v>
          </cell>
          <cell r="E11950">
            <v>44500</v>
          </cell>
          <cell r="J11950">
            <v>20</v>
          </cell>
          <cell r="K11950">
            <v>7.87</v>
          </cell>
          <cell r="M11950">
            <v>42.87</v>
          </cell>
        </row>
        <row r="11951">
          <cell r="D11951" t="str">
            <v>GRAND SHOPPING</v>
          </cell>
          <cell r="E11951">
            <v>44500</v>
          </cell>
          <cell r="J11951">
            <v>-38.9</v>
          </cell>
          <cell r="K11951">
            <v>0</v>
          </cell>
          <cell r="M11951">
            <v>-99.9</v>
          </cell>
        </row>
        <row r="11952">
          <cell r="D11952" t="str">
            <v>GRAND SHOPPING</v>
          </cell>
          <cell r="E11952">
            <v>44500</v>
          </cell>
          <cell r="J11952">
            <v>-60</v>
          </cell>
          <cell r="K11952">
            <v>0</v>
          </cell>
          <cell r="M11952">
            <v>-249.9</v>
          </cell>
        </row>
        <row r="11953">
          <cell r="D11953" t="str">
            <v>GRAND SHOPPING</v>
          </cell>
          <cell r="E11953">
            <v>44500</v>
          </cell>
          <cell r="J11953">
            <v>-52.41</v>
          </cell>
          <cell r="K11953">
            <v>46.76</v>
          </cell>
          <cell r="M11953">
            <v>-129.9</v>
          </cell>
        </row>
        <row r="11954">
          <cell r="D11954" t="str">
            <v>GRAND SHOPPING</v>
          </cell>
          <cell r="E11954">
            <v>44500</v>
          </cell>
          <cell r="J11954">
            <v>0</v>
          </cell>
          <cell r="K11954">
            <v>0</v>
          </cell>
          <cell r="M11954">
            <v>0</v>
          </cell>
        </row>
        <row r="11955">
          <cell r="D11955" t="str">
            <v>GRAND SHOPPING</v>
          </cell>
          <cell r="E11955">
            <v>44500</v>
          </cell>
          <cell r="J11955">
            <v>0</v>
          </cell>
          <cell r="K11955">
            <v>0</v>
          </cell>
          <cell r="M11955">
            <v>0</v>
          </cell>
        </row>
        <row r="11956">
          <cell r="D11956" t="str">
            <v>GRAND SHOPPING</v>
          </cell>
          <cell r="E11956">
            <v>44500</v>
          </cell>
          <cell r="J11956">
            <v>0</v>
          </cell>
          <cell r="K11956">
            <v>0</v>
          </cell>
          <cell r="M11956">
            <v>0</v>
          </cell>
        </row>
        <row r="11957">
          <cell r="D11957" t="str">
            <v>GRAND SHOPPING</v>
          </cell>
          <cell r="E11957">
            <v>44500</v>
          </cell>
          <cell r="J11957">
            <v>48.36</v>
          </cell>
          <cell r="K11957">
            <v>23.38</v>
          </cell>
          <cell r="M11957">
            <v>129.9</v>
          </cell>
        </row>
        <row r="11958">
          <cell r="D11958" t="str">
            <v>GRAND SHOPPING</v>
          </cell>
          <cell r="E11958">
            <v>44500</v>
          </cell>
          <cell r="J11958">
            <v>48.36</v>
          </cell>
          <cell r="K11958">
            <v>23.38</v>
          </cell>
          <cell r="M11958">
            <v>129.9</v>
          </cell>
        </row>
        <row r="11959">
          <cell r="D11959" t="str">
            <v>GRAND SHOPPING</v>
          </cell>
          <cell r="E11959">
            <v>44500</v>
          </cell>
          <cell r="J11959">
            <v>89.9</v>
          </cell>
          <cell r="K11959">
            <v>41.17</v>
          </cell>
          <cell r="M11959">
            <v>228.71</v>
          </cell>
        </row>
        <row r="11960">
          <cell r="D11960" t="str">
            <v>GRAND SHOPPING</v>
          </cell>
          <cell r="E11960">
            <v>44500</v>
          </cell>
          <cell r="J11960">
            <v>69.900000000000006</v>
          </cell>
          <cell r="K11960">
            <v>36.6</v>
          </cell>
          <cell r="M11960">
            <v>196.72</v>
          </cell>
        </row>
        <row r="11961">
          <cell r="D11961" t="str">
            <v>GRAND SHOPPING</v>
          </cell>
          <cell r="E11961">
            <v>44500</v>
          </cell>
          <cell r="J11961">
            <v>66</v>
          </cell>
          <cell r="K11961">
            <v>34.18</v>
          </cell>
          <cell r="M11961">
            <v>189.9</v>
          </cell>
        </row>
        <row r="11962">
          <cell r="D11962" t="str">
            <v>GRAND SHOPPING</v>
          </cell>
          <cell r="E11962">
            <v>44500</v>
          </cell>
          <cell r="J11962">
            <v>73.900000000000006</v>
          </cell>
          <cell r="K11962">
            <v>35.979999999999997</v>
          </cell>
          <cell r="M11962">
            <v>199.9</v>
          </cell>
        </row>
        <row r="11963">
          <cell r="D11963" t="str">
            <v>GRAND SHOPPING</v>
          </cell>
          <cell r="E11963">
            <v>44500</v>
          </cell>
          <cell r="J11963">
            <v>69.900000000000006</v>
          </cell>
          <cell r="K11963">
            <v>37.49</v>
          </cell>
          <cell r="M11963">
            <v>199.92</v>
          </cell>
        </row>
        <row r="11964">
          <cell r="D11964" t="str">
            <v>GRAND SHOPPING</v>
          </cell>
          <cell r="E11964">
            <v>44500</v>
          </cell>
          <cell r="J11964">
            <v>66</v>
          </cell>
          <cell r="K11964">
            <v>22.5</v>
          </cell>
          <cell r="M11964">
            <v>125</v>
          </cell>
        </row>
        <row r="11965">
          <cell r="D11965" t="str">
            <v>GRAND SHOPPING</v>
          </cell>
          <cell r="E11965">
            <v>44500</v>
          </cell>
          <cell r="J11965">
            <v>66</v>
          </cell>
          <cell r="K11965">
            <v>22.5</v>
          </cell>
          <cell r="M11965">
            <v>125</v>
          </cell>
        </row>
        <row r="11966">
          <cell r="D11966" t="str">
            <v>GRAND SHOPPING</v>
          </cell>
          <cell r="E11966">
            <v>44500</v>
          </cell>
          <cell r="J11966">
            <v>66</v>
          </cell>
          <cell r="K11966">
            <v>22.5</v>
          </cell>
          <cell r="M11966">
            <v>125</v>
          </cell>
        </row>
        <row r="11967">
          <cell r="D11967" t="str">
            <v>GRAND SHOPPING</v>
          </cell>
          <cell r="E11967">
            <v>44500</v>
          </cell>
          <cell r="J11967">
            <v>66</v>
          </cell>
          <cell r="K11967">
            <v>22.5</v>
          </cell>
          <cell r="M11967">
            <v>125</v>
          </cell>
        </row>
        <row r="11968">
          <cell r="D11968" t="str">
            <v>GRAND SHOPPING</v>
          </cell>
          <cell r="E11968">
            <v>44500</v>
          </cell>
          <cell r="J11968">
            <v>49.9</v>
          </cell>
          <cell r="K11968">
            <v>15.29</v>
          </cell>
          <cell r="M11968">
            <v>84.95</v>
          </cell>
        </row>
        <row r="11969">
          <cell r="D11969" t="str">
            <v>GRAND SHOPPING</v>
          </cell>
          <cell r="E11969">
            <v>44500</v>
          </cell>
          <cell r="J11969">
            <v>59.9</v>
          </cell>
          <cell r="K11969">
            <v>25.18</v>
          </cell>
          <cell r="M11969">
            <v>139.9</v>
          </cell>
        </row>
        <row r="11970">
          <cell r="D11970" t="str">
            <v>GRAND SHOPPING</v>
          </cell>
          <cell r="E11970">
            <v>44500</v>
          </cell>
          <cell r="J11970">
            <v>56.9</v>
          </cell>
          <cell r="K11970">
            <v>22.5</v>
          </cell>
          <cell r="M11970">
            <v>125</v>
          </cell>
        </row>
        <row r="11971">
          <cell r="D11971" t="str">
            <v>GRAND SHOPPING</v>
          </cell>
          <cell r="E11971">
            <v>44500</v>
          </cell>
          <cell r="J11971">
            <v>60</v>
          </cell>
          <cell r="K11971">
            <v>44.98</v>
          </cell>
          <cell r="M11971">
            <v>249.9</v>
          </cell>
        </row>
        <row r="11972">
          <cell r="D11972" t="str">
            <v>GRAND SHOPPING</v>
          </cell>
          <cell r="E11972">
            <v>44500</v>
          </cell>
          <cell r="J11972">
            <v>60</v>
          </cell>
          <cell r="K11972">
            <v>39.58</v>
          </cell>
          <cell r="M11972">
            <v>219.91</v>
          </cell>
        </row>
        <row r="11973">
          <cell r="D11973" t="str">
            <v>GRAND SHOPPING</v>
          </cell>
          <cell r="E11973">
            <v>44500</v>
          </cell>
          <cell r="J11973">
            <v>65</v>
          </cell>
          <cell r="K11973">
            <v>42.1</v>
          </cell>
          <cell r="M11973">
            <v>233.91</v>
          </cell>
        </row>
        <row r="11974">
          <cell r="D11974" t="str">
            <v>GRAND SHOPPING</v>
          </cell>
          <cell r="E11974">
            <v>44500</v>
          </cell>
          <cell r="J11974">
            <v>60</v>
          </cell>
          <cell r="K11974">
            <v>89.96</v>
          </cell>
          <cell r="M11974">
            <v>249.9</v>
          </cell>
        </row>
        <row r="11975">
          <cell r="D11975" t="str">
            <v>GRAND SHOPPING</v>
          </cell>
          <cell r="E11975">
            <v>44500</v>
          </cell>
          <cell r="J11975">
            <v>57.47</v>
          </cell>
          <cell r="K11975">
            <v>53.96</v>
          </cell>
          <cell r="M11975">
            <v>149.9</v>
          </cell>
        </row>
        <row r="11976">
          <cell r="D11976" t="str">
            <v>GRAND SHOPPING</v>
          </cell>
          <cell r="E11976">
            <v>44500</v>
          </cell>
          <cell r="J11976">
            <v>50</v>
          </cell>
          <cell r="K11976">
            <v>38</v>
          </cell>
          <cell r="M11976">
            <v>211.11</v>
          </cell>
        </row>
        <row r="11977">
          <cell r="D11977" t="str">
            <v>GRAND SHOPPING</v>
          </cell>
          <cell r="E11977">
            <v>44500</v>
          </cell>
          <cell r="J11977">
            <v>50</v>
          </cell>
          <cell r="K11977">
            <v>11.04</v>
          </cell>
          <cell r="M11977">
            <v>60.16</v>
          </cell>
        </row>
        <row r="11978">
          <cell r="D11978" t="str">
            <v>GRAND SHOPPING</v>
          </cell>
          <cell r="E11978">
            <v>44500</v>
          </cell>
          <cell r="J11978">
            <v>50</v>
          </cell>
          <cell r="K11978">
            <v>11.33</v>
          </cell>
          <cell r="M11978">
            <v>62.96</v>
          </cell>
        </row>
        <row r="11979">
          <cell r="D11979" t="str">
            <v>GRAND SHOPPING</v>
          </cell>
          <cell r="E11979">
            <v>44500</v>
          </cell>
          <cell r="J11979">
            <v>55</v>
          </cell>
          <cell r="K11979">
            <v>25.18</v>
          </cell>
          <cell r="M11979">
            <v>139.9</v>
          </cell>
        </row>
        <row r="11980">
          <cell r="D11980" t="str">
            <v>GRAND SHOPPING</v>
          </cell>
          <cell r="E11980">
            <v>44500</v>
          </cell>
          <cell r="J11980">
            <v>173.8</v>
          </cell>
          <cell r="K11980">
            <v>45</v>
          </cell>
          <cell r="M11980">
            <v>250</v>
          </cell>
        </row>
        <row r="11981">
          <cell r="D11981" t="str">
            <v>GRAND SHOPPING</v>
          </cell>
          <cell r="E11981">
            <v>44500</v>
          </cell>
          <cell r="J11981">
            <v>157.80000000000001</v>
          </cell>
          <cell r="K11981">
            <v>77.959999999999994</v>
          </cell>
          <cell r="M11981">
            <v>415.84</v>
          </cell>
        </row>
        <row r="11982">
          <cell r="D11982" t="str">
            <v>GRAND SHOPPING</v>
          </cell>
          <cell r="E11982">
            <v>44500</v>
          </cell>
          <cell r="J11982">
            <v>117.8</v>
          </cell>
          <cell r="K11982">
            <v>60.46</v>
          </cell>
          <cell r="M11982">
            <v>335.86</v>
          </cell>
        </row>
        <row r="11983">
          <cell r="D11983" t="str">
            <v>GRAND SHOPPING</v>
          </cell>
          <cell r="E11983">
            <v>44500</v>
          </cell>
          <cell r="J11983">
            <v>132</v>
          </cell>
          <cell r="K11983">
            <v>45</v>
          </cell>
          <cell r="M11983">
            <v>250</v>
          </cell>
        </row>
        <row r="11984">
          <cell r="D11984" t="str">
            <v>GRAND SHOPPING</v>
          </cell>
          <cell r="E11984">
            <v>44500</v>
          </cell>
          <cell r="J11984">
            <v>115.12</v>
          </cell>
          <cell r="K11984">
            <v>53.96</v>
          </cell>
          <cell r="M11984">
            <v>299.8</v>
          </cell>
        </row>
        <row r="11985">
          <cell r="D11985" t="str">
            <v>GRAND SHOPPING</v>
          </cell>
          <cell r="E11985">
            <v>44500</v>
          </cell>
          <cell r="J11985">
            <v>225</v>
          </cell>
          <cell r="K11985">
            <v>122.6799</v>
          </cell>
          <cell r="M11985">
            <v>674.73</v>
          </cell>
        </row>
        <row r="11986">
          <cell r="D11986" t="str">
            <v>GRAND SHOPPING</v>
          </cell>
          <cell r="E11986">
            <v>44500</v>
          </cell>
          <cell r="J11986">
            <v>224.70000000000002</v>
          </cell>
          <cell r="K11986">
            <v>169.1301</v>
          </cell>
          <cell r="M11986">
            <v>689.73</v>
          </cell>
        </row>
        <row r="11987">
          <cell r="D11987" t="str">
            <v>GRAND SHOPPING</v>
          </cell>
          <cell r="E11987">
            <v>44500</v>
          </cell>
          <cell r="J11987">
            <v>224.70000000000002</v>
          </cell>
          <cell r="K11987">
            <v>175.41990000000001</v>
          </cell>
          <cell r="M11987">
            <v>724.71</v>
          </cell>
        </row>
        <row r="11988">
          <cell r="D11988" t="str">
            <v>GRAND SHOPPING</v>
          </cell>
          <cell r="E11988">
            <v>44500</v>
          </cell>
          <cell r="J11988">
            <v>236.70000000000002</v>
          </cell>
          <cell r="K11988">
            <v>124.0401</v>
          </cell>
          <cell r="M11988">
            <v>675.75</v>
          </cell>
        </row>
        <row r="11989">
          <cell r="D11989" t="str">
            <v>GRAND SHOPPING</v>
          </cell>
          <cell r="E11989">
            <v>44500</v>
          </cell>
          <cell r="J11989">
            <v>236.70000000000002</v>
          </cell>
          <cell r="K11989">
            <v>116.94</v>
          </cell>
          <cell r="M11989">
            <v>623.76</v>
          </cell>
        </row>
        <row r="11990">
          <cell r="D11990" t="str">
            <v>GRAND SHOPPING</v>
          </cell>
          <cell r="E11990">
            <v>44500</v>
          </cell>
          <cell r="J11990">
            <v>170.7</v>
          </cell>
          <cell r="K11990">
            <v>117.83009999999999</v>
          </cell>
          <cell r="M11990">
            <v>648.33000000000004</v>
          </cell>
        </row>
        <row r="11991">
          <cell r="D11991" t="str">
            <v>GRAND SHOPPING</v>
          </cell>
          <cell r="E11991">
            <v>44500</v>
          </cell>
          <cell r="J11991">
            <v>207</v>
          </cell>
          <cell r="K11991">
            <v>124.3599</v>
          </cell>
          <cell r="M11991">
            <v>690.90000000000009</v>
          </cell>
        </row>
        <row r="11992">
          <cell r="D11992" t="str">
            <v>GRAND SHOPPING</v>
          </cell>
          <cell r="E11992">
            <v>44500</v>
          </cell>
          <cell r="J11992">
            <v>207</v>
          </cell>
          <cell r="K11992">
            <v>168.3999</v>
          </cell>
          <cell r="M11992">
            <v>695.7</v>
          </cell>
        </row>
        <row r="11993">
          <cell r="D11993" t="str">
            <v>GRAND SHOPPING</v>
          </cell>
          <cell r="E11993">
            <v>44500</v>
          </cell>
          <cell r="J11993">
            <v>180</v>
          </cell>
          <cell r="K11993">
            <v>122.6799</v>
          </cell>
          <cell r="M11993">
            <v>674.73</v>
          </cell>
        </row>
        <row r="11994">
          <cell r="D11994" t="str">
            <v>GRAND SHOPPING</v>
          </cell>
          <cell r="E11994">
            <v>44500</v>
          </cell>
          <cell r="J11994">
            <v>150</v>
          </cell>
          <cell r="K11994">
            <v>112.59989999999999</v>
          </cell>
          <cell r="M11994">
            <v>618.99</v>
          </cell>
        </row>
        <row r="11995">
          <cell r="D11995" t="str">
            <v>GRAND SHOPPING</v>
          </cell>
          <cell r="E11995">
            <v>44500</v>
          </cell>
          <cell r="J11995">
            <v>311.60000000000002</v>
          </cell>
          <cell r="K11995">
            <v>228.29</v>
          </cell>
          <cell r="M11995">
            <v>1008.4</v>
          </cell>
        </row>
        <row r="11996">
          <cell r="D11996" t="str">
            <v>GRAND SHOPPING</v>
          </cell>
          <cell r="E11996">
            <v>44500</v>
          </cell>
          <cell r="J11996">
            <v>299.60000000000002</v>
          </cell>
          <cell r="K11996">
            <v>179.93</v>
          </cell>
          <cell r="M11996">
            <v>999.6</v>
          </cell>
        </row>
        <row r="11997">
          <cell r="D11997" t="str">
            <v>GRAND SHOPPING</v>
          </cell>
          <cell r="E11997">
            <v>44500</v>
          </cell>
          <cell r="J11997">
            <v>264</v>
          </cell>
          <cell r="K11997">
            <v>90</v>
          </cell>
          <cell r="M11997">
            <v>500</v>
          </cell>
        </row>
        <row r="11998">
          <cell r="D11998" t="str">
            <v>GRAND SHOPPING</v>
          </cell>
          <cell r="E11998">
            <v>44500</v>
          </cell>
          <cell r="J11998">
            <v>299.60000000000002</v>
          </cell>
          <cell r="K11998">
            <v>120.99</v>
          </cell>
          <cell r="M11998">
            <v>530.84</v>
          </cell>
        </row>
        <row r="11999">
          <cell r="D11999" t="str">
            <v>GRAND SHOPPING</v>
          </cell>
          <cell r="E11999">
            <v>44500</v>
          </cell>
          <cell r="J11999">
            <v>235.6</v>
          </cell>
          <cell r="K11999">
            <v>100.73</v>
          </cell>
          <cell r="M11999">
            <v>559.6</v>
          </cell>
        </row>
        <row r="12000">
          <cell r="D12000" t="str">
            <v>GRAND SHOPPING</v>
          </cell>
          <cell r="E12000">
            <v>44500</v>
          </cell>
          <cell r="J12000">
            <v>287.60000000000002</v>
          </cell>
          <cell r="K12000">
            <v>90</v>
          </cell>
          <cell r="M12000">
            <v>500</v>
          </cell>
        </row>
        <row r="12001">
          <cell r="D12001" t="str">
            <v>GRAND SHOPPING</v>
          </cell>
          <cell r="E12001">
            <v>44500</v>
          </cell>
          <cell r="J12001">
            <v>209.64</v>
          </cell>
          <cell r="K12001">
            <v>98.2</v>
          </cell>
          <cell r="M12001">
            <v>545.6</v>
          </cell>
        </row>
        <row r="12002">
          <cell r="D12002" t="str">
            <v>GRAND SHOPPING</v>
          </cell>
          <cell r="E12002">
            <v>44500</v>
          </cell>
          <cell r="J12002">
            <v>209.64</v>
          </cell>
          <cell r="K12002">
            <v>91.61</v>
          </cell>
          <cell r="M12002">
            <v>508.88</v>
          </cell>
        </row>
        <row r="12003">
          <cell r="D12003" t="str">
            <v>GRAND SHOPPING</v>
          </cell>
          <cell r="E12003">
            <v>44500</v>
          </cell>
          <cell r="J12003">
            <v>241.88</v>
          </cell>
          <cell r="K12003">
            <v>111.68</v>
          </cell>
          <cell r="M12003">
            <v>620.4</v>
          </cell>
        </row>
        <row r="12004">
          <cell r="D12004" t="str">
            <v>GRAND SHOPPING</v>
          </cell>
          <cell r="E12004">
            <v>44500</v>
          </cell>
          <cell r="J12004">
            <v>479.40000000000003</v>
          </cell>
          <cell r="K12004">
            <v>282.1902</v>
          </cell>
          <cell r="M12004">
            <v>1307.3399999999999</v>
          </cell>
        </row>
        <row r="12005">
          <cell r="D12005" t="str">
            <v>GRAND SHOPPING</v>
          </cell>
          <cell r="E12005">
            <v>44500</v>
          </cell>
          <cell r="J12005">
            <v>389.40000000000003</v>
          </cell>
          <cell r="K12005">
            <v>236.41980000000001</v>
          </cell>
          <cell r="M12005">
            <v>1300.26</v>
          </cell>
        </row>
        <row r="12006">
          <cell r="D12006" t="str">
            <v>GRAND SHOPPING</v>
          </cell>
          <cell r="E12006">
            <v>44500</v>
          </cell>
          <cell r="J12006">
            <v>353.4</v>
          </cell>
          <cell r="K12006">
            <v>151.07999999999998</v>
          </cell>
          <cell r="M12006">
            <v>839.40000000000009</v>
          </cell>
        </row>
        <row r="12007">
          <cell r="D12007" t="str">
            <v>GRAND SHOPPING</v>
          </cell>
          <cell r="E12007">
            <v>44500</v>
          </cell>
          <cell r="J12007">
            <v>288</v>
          </cell>
          <cell r="K12007">
            <v>218.07</v>
          </cell>
          <cell r="M12007">
            <v>791.81999999999994</v>
          </cell>
        </row>
        <row r="12008">
          <cell r="D12008" t="str">
            <v>GRAND SHOPPING</v>
          </cell>
          <cell r="E12008">
            <v>44500</v>
          </cell>
          <cell r="J12008">
            <v>519.20000000000005</v>
          </cell>
          <cell r="K12008">
            <v>438.9504</v>
          </cell>
          <cell r="M12008">
            <v>1685.6</v>
          </cell>
        </row>
        <row r="12009">
          <cell r="D12009" t="str">
            <v>GRAND SHOPPING</v>
          </cell>
          <cell r="E12009">
            <v>44500</v>
          </cell>
          <cell r="J12009">
            <v>432</v>
          </cell>
          <cell r="K12009">
            <v>205.29</v>
          </cell>
          <cell r="M12009">
            <v>1140.48</v>
          </cell>
        </row>
        <row r="12010">
          <cell r="D12010" t="str">
            <v>GRAND SHOPPING</v>
          </cell>
          <cell r="E12010">
            <v>44500</v>
          </cell>
          <cell r="J12010">
            <v>599</v>
          </cell>
          <cell r="K12010">
            <v>365.81000000000006</v>
          </cell>
          <cell r="M12010">
            <v>2014.3000000000002</v>
          </cell>
        </row>
        <row r="12011">
          <cell r="D12011" t="str">
            <v>GRAND SHOPPING</v>
          </cell>
          <cell r="E12011">
            <v>44500</v>
          </cell>
          <cell r="J12011">
            <v>499.5</v>
          </cell>
          <cell r="K12011">
            <v>264.68</v>
          </cell>
          <cell r="M12011">
            <v>1210.8</v>
          </cell>
        </row>
        <row r="12012">
          <cell r="D12012" t="str">
            <v>GRAND SHOPPING</v>
          </cell>
          <cell r="E12012">
            <v>44500</v>
          </cell>
          <cell r="J12012">
            <v>775.5</v>
          </cell>
          <cell r="K12012">
            <v>452.00979999999998</v>
          </cell>
          <cell r="M12012">
            <v>2487.65</v>
          </cell>
        </row>
        <row r="12013">
          <cell r="D12013" t="str">
            <v>GRAND SHOPPING</v>
          </cell>
          <cell r="E12013">
            <v>44500</v>
          </cell>
          <cell r="J12013">
            <v>828</v>
          </cell>
          <cell r="K12013">
            <v>505.9896</v>
          </cell>
          <cell r="M12013">
            <v>2538.12</v>
          </cell>
        </row>
        <row r="12014">
          <cell r="D12014" t="str">
            <v>GRAND SHOPPING</v>
          </cell>
          <cell r="E12014">
            <v>44500</v>
          </cell>
          <cell r="J12014">
            <v>778.80000000000007</v>
          </cell>
          <cell r="K12014">
            <v>291.09000000000003</v>
          </cell>
          <cell r="M12014">
            <v>1617.2400000000002</v>
          </cell>
        </row>
        <row r="12015">
          <cell r="D12015" t="str">
            <v>GRAND SHOPPING</v>
          </cell>
          <cell r="E12015">
            <v>44500</v>
          </cell>
          <cell r="J12015">
            <v>778.69999999999993</v>
          </cell>
          <cell r="K12015">
            <v>495.67959999999994</v>
          </cell>
          <cell r="M12015">
            <v>2193.75</v>
          </cell>
        </row>
        <row r="12016">
          <cell r="D12016" t="str">
            <v>GRAND SHOPPING</v>
          </cell>
          <cell r="E12016">
            <v>44500</v>
          </cell>
          <cell r="J12016">
            <v>880</v>
          </cell>
          <cell r="K12016">
            <v>514.70079999999996</v>
          </cell>
          <cell r="M12016">
            <v>2840.48</v>
          </cell>
        </row>
        <row r="12017">
          <cell r="D12017" t="str">
            <v>GRAND SHOPPING</v>
          </cell>
          <cell r="E12017">
            <v>44500</v>
          </cell>
          <cell r="J12017">
            <v>768</v>
          </cell>
          <cell r="K12017">
            <v>466.01920000000001</v>
          </cell>
          <cell r="M12017">
            <v>2167.6799999999998</v>
          </cell>
        </row>
        <row r="12018">
          <cell r="D12018" t="str">
            <v>GRAND SHOPPING</v>
          </cell>
          <cell r="E12018">
            <v>44500</v>
          </cell>
          <cell r="J12018">
            <v>1198.5</v>
          </cell>
          <cell r="K12018">
            <v>408.38929999999999</v>
          </cell>
          <cell r="M12018">
            <v>2267.29</v>
          </cell>
        </row>
        <row r="12019">
          <cell r="D12019" t="str">
            <v>GRAND SHOPPING</v>
          </cell>
          <cell r="E12019">
            <v>44500</v>
          </cell>
          <cell r="J12019">
            <v>1258.2</v>
          </cell>
          <cell r="K12019">
            <v>721.56060000000002</v>
          </cell>
          <cell r="M12019">
            <v>3982.32</v>
          </cell>
        </row>
        <row r="12020">
          <cell r="D12020" t="str">
            <v>GRAND SHOPPING</v>
          </cell>
          <cell r="E12020">
            <v>44500</v>
          </cell>
          <cell r="J12020">
            <v>1362.9</v>
          </cell>
          <cell r="K12020">
            <v>872.19089999999994</v>
          </cell>
          <cell r="M12020">
            <v>4562.88</v>
          </cell>
        </row>
        <row r="12021">
          <cell r="D12021" t="str">
            <v>GRAND SHOPPING</v>
          </cell>
          <cell r="E12021">
            <v>44500</v>
          </cell>
          <cell r="J12021">
            <v>1480.5</v>
          </cell>
          <cell r="K12021">
            <v>968.0705999999999</v>
          </cell>
          <cell r="M12021">
            <v>4833.1500000000005</v>
          </cell>
        </row>
        <row r="12022">
          <cell r="D12022" t="str">
            <v>GRAND SHOPPING</v>
          </cell>
          <cell r="E12022">
            <v>44500</v>
          </cell>
          <cell r="J12022">
            <v>1098.9000000000001</v>
          </cell>
          <cell r="K12022">
            <v>601.40959999999995</v>
          </cell>
          <cell r="M12022">
            <v>2919.6200000000003</v>
          </cell>
        </row>
        <row r="12023">
          <cell r="D12023" t="str">
            <v>GRAND SHOPPING</v>
          </cell>
          <cell r="E12023">
            <v>44500</v>
          </cell>
          <cell r="J12023">
            <v>1716</v>
          </cell>
          <cell r="K12023">
            <v>833.41960000000006</v>
          </cell>
          <cell r="M12023">
            <v>4374.5</v>
          </cell>
        </row>
        <row r="12024">
          <cell r="D12024" t="str">
            <v>GRAND SHOPPING</v>
          </cell>
          <cell r="E12024">
            <v>44500</v>
          </cell>
          <cell r="J12024">
            <v>1540</v>
          </cell>
          <cell r="K12024">
            <v>943.75119999999993</v>
          </cell>
          <cell r="M12024">
            <v>4856.32</v>
          </cell>
        </row>
        <row r="12025">
          <cell r="D12025" t="str">
            <v>GRAND SHOPPING</v>
          </cell>
          <cell r="E12025">
            <v>44500</v>
          </cell>
          <cell r="J12025">
            <v>1800</v>
          </cell>
          <cell r="K12025">
            <v>1433.3292000000001</v>
          </cell>
          <cell r="M12025">
            <v>5966.64</v>
          </cell>
        </row>
        <row r="12026">
          <cell r="D12026" t="str">
            <v>GRAND SHOPPING</v>
          </cell>
          <cell r="E12026">
            <v>44500</v>
          </cell>
          <cell r="J12026">
            <v>1850</v>
          </cell>
          <cell r="K12026">
            <v>1260.4087</v>
          </cell>
          <cell r="M12026">
            <v>6070.59</v>
          </cell>
        </row>
        <row r="12027">
          <cell r="D12027" t="str">
            <v>GRAND SHOPPING</v>
          </cell>
          <cell r="E12027">
            <v>44500</v>
          </cell>
          <cell r="J12027">
            <v>4394.5</v>
          </cell>
          <cell r="K12027">
            <v>2401.9105</v>
          </cell>
          <cell r="M12027">
            <v>12468.5</v>
          </cell>
        </row>
        <row r="12028">
          <cell r="D12028" t="str">
            <v>GRAND SHOPPING</v>
          </cell>
          <cell r="E12028">
            <v>44500</v>
          </cell>
          <cell r="J12028">
            <v>0</v>
          </cell>
          <cell r="K12028">
            <v>0</v>
          </cell>
          <cell r="M12028">
            <v>0</v>
          </cell>
        </row>
        <row r="12029">
          <cell r="D12029" t="str">
            <v>GRAND SHOPPING</v>
          </cell>
          <cell r="E12029">
            <v>44500</v>
          </cell>
          <cell r="J12029">
            <v>42.66</v>
          </cell>
          <cell r="K12029">
            <v>35.96</v>
          </cell>
          <cell r="M12029">
            <v>99.9</v>
          </cell>
        </row>
        <row r="12030">
          <cell r="D12030" t="str">
            <v>GRAND SHOPPING</v>
          </cell>
          <cell r="E12030">
            <v>44500</v>
          </cell>
          <cell r="J12030">
            <v>212.44</v>
          </cell>
          <cell r="K12030">
            <v>114.1</v>
          </cell>
          <cell r="M12030">
            <v>504</v>
          </cell>
        </row>
        <row r="12031">
          <cell r="D12031" t="str">
            <v>GRAND SHOPPING</v>
          </cell>
          <cell r="E12031">
            <v>44500</v>
          </cell>
          <cell r="J12031">
            <v>204.84</v>
          </cell>
          <cell r="K12031">
            <v>91.18</v>
          </cell>
          <cell r="M12031">
            <v>506.6</v>
          </cell>
        </row>
        <row r="12032">
          <cell r="D12032" t="str">
            <v>GRAND SHOPPING</v>
          </cell>
          <cell r="E12032">
            <v>44500</v>
          </cell>
          <cell r="J12032">
            <v>178.24</v>
          </cell>
          <cell r="K12032">
            <v>94.56</v>
          </cell>
          <cell r="M12032">
            <v>415.44</v>
          </cell>
        </row>
        <row r="12033">
          <cell r="D12033" t="str">
            <v>GRAND SHOPPING</v>
          </cell>
          <cell r="E12033">
            <v>44500</v>
          </cell>
          <cell r="J12033">
            <v>255.95999999999998</v>
          </cell>
          <cell r="K12033">
            <v>113.74020000000002</v>
          </cell>
          <cell r="M12033">
            <v>530.64</v>
          </cell>
        </row>
        <row r="12034">
          <cell r="D12034" t="str">
            <v>GRAND SHOPPING</v>
          </cell>
          <cell r="E12034">
            <v>44500</v>
          </cell>
          <cell r="J12034">
            <v>0</v>
          </cell>
          <cell r="K12034">
            <v>0</v>
          </cell>
          <cell r="M12034">
            <v>0</v>
          </cell>
        </row>
        <row r="12035">
          <cell r="D12035" t="str">
            <v>GRAND SHOPPING</v>
          </cell>
          <cell r="E12035">
            <v>44500</v>
          </cell>
          <cell r="J12035">
            <v>44.56</v>
          </cell>
          <cell r="K12035">
            <v>25.18</v>
          </cell>
          <cell r="M12035">
            <v>139.9</v>
          </cell>
        </row>
        <row r="12036">
          <cell r="D12036" t="str">
            <v>GRAND SHOPPING</v>
          </cell>
          <cell r="E12036">
            <v>44500</v>
          </cell>
          <cell r="J12036">
            <v>55</v>
          </cell>
          <cell r="K12036">
            <v>22.16</v>
          </cell>
          <cell r="M12036">
            <v>123.11</v>
          </cell>
        </row>
        <row r="12037">
          <cell r="D12037" t="str">
            <v>GRAND SHOPPING</v>
          </cell>
          <cell r="E12037">
            <v>44500</v>
          </cell>
          <cell r="J12037">
            <v>55</v>
          </cell>
          <cell r="K12037">
            <v>50.36</v>
          </cell>
          <cell r="M12037">
            <v>139.9</v>
          </cell>
        </row>
        <row r="12038">
          <cell r="D12038" t="str">
            <v>GRAND SHOPPING</v>
          </cell>
          <cell r="E12038">
            <v>44500</v>
          </cell>
          <cell r="J12038">
            <v>54</v>
          </cell>
          <cell r="K12038">
            <v>25.18</v>
          </cell>
          <cell r="M12038">
            <v>139.9</v>
          </cell>
        </row>
        <row r="12039">
          <cell r="D12039" t="str">
            <v>GRAND SHOPPING</v>
          </cell>
          <cell r="E12039">
            <v>44500</v>
          </cell>
          <cell r="J12039">
            <v>110</v>
          </cell>
          <cell r="K12039">
            <v>50.36</v>
          </cell>
          <cell r="M12039">
            <v>279.8</v>
          </cell>
        </row>
        <row r="12040">
          <cell r="D12040" t="str">
            <v>GRAND SHOPPING</v>
          </cell>
          <cell r="E12040">
            <v>44500</v>
          </cell>
          <cell r="J12040">
            <v>289.3</v>
          </cell>
          <cell r="K12040">
            <v>128.43</v>
          </cell>
          <cell r="M12040">
            <v>713.5</v>
          </cell>
        </row>
        <row r="12041">
          <cell r="D12041" t="str">
            <v>GRAND SHOPPING</v>
          </cell>
          <cell r="E12041">
            <v>44500</v>
          </cell>
          <cell r="J12041">
            <v>342</v>
          </cell>
          <cell r="K12041">
            <v>147.55019999999999</v>
          </cell>
          <cell r="M12041">
            <v>819.42</v>
          </cell>
        </row>
        <row r="12042">
          <cell r="D12042" t="str">
            <v>GRAND SHOPPING</v>
          </cell>
          <cell r="E12042">
            <v>44500</v>
          </cell>
          <cell r="J12042">
            <v>330</v>
          </cell>
          <cell r="K12042">
            <v>151.09019999999998</v>
          </cell>
          <cell r="M12042">
            <v>839.40000000000009</v>
          </cell>
        </row>
        <row r="12043">
          <cell r="D12043" t="str">
            <v>GRAND SHOPPING</v>
          </cell>
          <cell r="E12043">
            <v>44500</v>
          </cell>
          <cell r="J12043">
            <v>244.56</v>
          </cell>
          <cell r="K12043">
            <v>101.7702</v>
          </cell>
          <cell r="M12043">
            <v>565.43999999999994</v>
          </cell>
        </row>
        <row r="12044">
          <cell r="D12044" t="str">
            <v>GRAND SHOPPING</v>
          </cell>
          <cell r="E12044">
            <v>44500</v>
          </cell>
          <cell r="J12044">
            <v>0</v>
          </cell>
          <cell r="K12044">
            <v>0</v>
          </cell>
          <cell r="M12044">
            <v>0</v>
          </cell>
        </row>
        <row r="12045">
          <cell r="D12045" t="str">
            <v>GRAND SHOPPING</v>
          </cell>
          <cell r="E12045">
            <v>44500</v>
          </cell>
          <cell r="J12045">
            <v>51.96</v>
          </cell>
          <cell r="K12045">
            <v>23.38</v>
          </cell>
          <cell r="M12045">
            <v>129.9</v>
          </cell>
        </row>
        <row r="12046">
          <cell r="D12046" t="str">
            <v>GRAND SHOPPING</v>
          </cell>
          <cell r="E12046">
            <v>44500</v>
          </cell>
          <cell r="J12046">
            <v>49.9</v>
          </cell>
          <cell r="K12046">
            <v>19.78</v>
          </cell>
          <cell r="M12046">
            <v>109.9</v>
          </cell>
        </row>
        <row r="12047">
          <cell r="D12047" t="str">
            <v>GRAND SHOPPING</v>
          </cell>
          <cell r="E12047">
            <v>44500</v>
          </cell>
          <cell r="J12047">
            <v>34.950000000000003</v>
          </cell>
          <cell r="K12047">
            <v>11.04</v>
          </cell>
          <cell r="M12047">
            <v>60.16</v>
          </cell>
        </row>
        <row r="12048">
          <cell r="D12048" t="str">
            <v>GRAND SHOPPING</v>
          </cell>
          <cell r="E12048">
            <v>44500</v>
          </cell>
          <cell r="J12048">
            <v>34.950000000000003</v>
          </cell>
          <cell r="K12048">
            <v>11.33</v>
          </cell>
          <cell r="M12048">
            <v>62.96</v>
          </cell>
        </row>
        <row r="12049">
          <cell r="D12049" t="str">
            <v>GRAND SHOPPING</v>
          </cell>
          <cell r="E12049">
            <v>44500</v>
          </cell>
          <cell r="J12049">
            <v>61.9</v>
          </cell>
          <cell r="K12049">
            <v>22.66</v>
          </cell>
          <cell r="M12049">
            <v>125.91</v>
          </cell>
        </row>
        <row r="12050">
          <cell r="D12050" t="str">
            <v>GRAND SHOPPING</v>
          </cell>
          <cell r="E12050">
            <v>44500</v>
          </cell>
          <cell r="J12050">
            <v>61.9</v>
          </cell>
          <cell r="K12050">
            <v>25.18</v>
          </cell>
          <cell r="M12050">
            <v>139.9</v>
          </cell>
        </row>
        <row r="12051">
          <cell r="D12051" t="str">
            <v>GRAND SHOPPING</v>
          </cell>
          <cell r="E12051">
            <v>44500</v>
          </cell>
          <cell r="J12051">
            <v>58.9</v>
          </cell>
          <cell r="K12051">
            <v>21.04</v>
          </cell>
          <cell r="M12051">
            <v>116.91</v>
          </cell>
        </row>
        <row r="12052">
          <cell r="D12052" t="str">
            <v>GRAND SHOPPING</v>
          </cell>
          <cell r="E12052">
            <v>44500</v>
          </cell>
          <cell r="J12052">
            <v>123.8</v>
          </cell>
          <cell r="K12052">
            <v>47.65</v>
          </cell>
          <cell r="M12052">
            <v>262.56</v>
          </cell>
        </row>
        <row r="12053">
          <cell r="D12053" t="str">
            <v>GRAND SHOPPING</v>
          </cell>
          <cell r="E12053">
            <v>44500</v>
          </cell>
          <cell r="J12053">
            <v>44.9</v>
          </cell>
          <cell r="K12053">
            <v>21.58</v>
          </cell>
          <cell r="M12053">
            <v>119.9</v>
          </cell>
        </row>
        <row r="12054">
          <cell r="D12054" t="str">
            <v>GRAND SHOPPING</v>
          </cell>
          <cell r="E12054">
            <v>44500</v>
          </cell>
          <cell r="J12054">
            <v>42.9</v>
          </cell>
          <cell r="K12054">
            <v>17.98</v>
          </cell>
          <cell r="M12054">
            <v>99.9</v>
          </cell>
        </row>
        <row r="12055">
          <cell r="D12055" t="str">
            <v>GRAND SHOPPING</v>
          </cell>
          <cell r="E12055">
            <v>44500</v>
          </cell>
          <cell r="J12055">
            <v>49.9</v>
          </cell>
          <cell r="K12055">
            <v>18.989999999999998</v>
          </cell>
          <cell r="M12055">
            <v>105.51</v>
          </cell>
        </row>
        <row r="12056">
          <cell r="D12056" t="str">
            <v>GRAND SHOPPING</v>
          </cell>
          <cell r="E12056">
            <v>44500</v>
          </cell>
          <cell r="J12056">
            <v>42.9</v>
          </cell>
          <cell r="K12056">
            <v>16.18</v>
          </cell>
          <cell r="M12056">
            <v>89.91</v>
          </cell>
        </row>
        <row r="12057">
          <cell r="D12057" t="str">
            <v>GRAND SHOPPING</v>
          </cell>
          <cell r="E12057">
            <v>44500</v>
          </cell>
          <cell r="J12057">
            <v>12.74</v>
          </cell>
          <cell r="K12057">
            <v>7.18</v>
          </cell>
          <cell r="M12057">
            <v>39.9</v>
          </cell>
        </row>
        <row r="12058">
          <cell r="D12058" t="str">
            <v>GRAND SHOPPING</v>
          </cell>
          <cell r="E12058">
            <v>44500</v>
          </cell>
          <cell r="J12058">
            <v>40</v>
          </cell>
          <cell r="K12058">
            <v>7.85</v>
          </cell>
          <cell r="M12058">
            <v>43.22</v>
          </cell>
        </row>
        <row r="12059">
          <cell r="D12059" t="str">
            <v>GRAND SHOPPING</v>
          </cell>
          <cell r="E12059">
            <v>44500</v>
          </cell>
          <cell r="J12059">
            <v>59.9</v>
          </cell>
          <cell r="K12059">
            <v>21.58</v>
          </cell>
          <cell r="M12059">
            <v>119.9</v>
          </cell>
        </row>
        <row r="12060">
          <cell r="D12060" t="str">
            <v>GRAND SHOPPING</v>
          </cell>
          <cell r="E12060">
            <v>44500</v>
          </cell>
          <cell r="J12060">
            <v>246.04</v>
          </cell>
          <cell r="K12060">
            <v>100.72</v>
          </cell>
          <cell r="M12060">
            <v>559.6</v>
          </cell>
        </row>
        <row r="12061">
          <cell r="D12061" t="str">
            <v>GRAND SHOPPING</v>
          </cell>
          <cell r="E12061">
            <v>44500</v>
          </cell>
          <cell r="J12061">
            <v>0</v>
          </cell>
          <cell r="K12061">
            <v>0</v>
          </cell>
          <cell r="M12061">
            <v>0</v>
          </cell>
        </row>
        <row r="12062">
          <cell r="D12062" t="str">
            <v>GRAND SHOPPING</v>
          </cell>
          <cell r="E12062">
            <v>44500</v>
          </cell>
          <cell r="J12062">
            <v>23.38</v>
          </cell>
          <cell r="K12062">
            <v>10.78</v>
          </cell>
          <cell r="M12062">
            <v>59.9</v>
          </cell>
        </row>
        <row r="12063">
          <cell r="D12063" t="str">
            <v>GRAND SHOPPING</v>
          </cell>
          <cell r="E12063">
            <v>44500</v>
          </cell>
          <cell r="J12063">
            <v>19.07</v>
          </cell>
          <cell r="K12063">
            <v>6.32</v>
          </cell>
          <cell r="M12063">
            <v>35.11</v>
          </cell>
        </row>
        <row r="12064">
          <cell r="D12064" t="str">
            <v>GRAND SHOPPING</v>
          </cell>
          <cell r="E12064">
            <v>44500</v>
          </cell>
          <cell r="J12064">
            <v>50</v>
          </cell>
          <cell r="K12064">
            <v>19.95</v>
          </cell>
          <cell r="M12064">
            <v>110.82</v>
          </cell>
        </row>
        <row r="12065">
          <cell r="D12065" t="str">
            <v>GRAND SHOPPING</v>
          </cell>
          <cell r="E12065">
            <v>44500</v>
          </cell>
          <cell r="J12065">
            <v>30</v>
          </cell>
          <cell r="K12065">
            <v>14.36</v>
          </cell>
          <cell r="M12065">
            <v>79.8</v>
          </cell>
        </row>
        <row r="12066">
          <cell r="D12066" t="str">
            <v>GRAND SHOPPING</v>
          </cell>
          <cell r="E12066">
            <v>44500</v>
          </cell>
          <cell r="J12066">
            <v>52</v>
          </cell>
          <cell r="K12066">
            <v>20.48</v>
          </cell>
          <cell r="M12066">
            <v>113.82</v>
          </cell>
        </row>
        <row r="12067">
          <cell r="D12067" t="str">
            <v>GRAND SHOPPING</v>
          </cell>
          <cell r="E12067">
            <v>44500</v>
          </cell>
          <cell r="J12067">
            <v>39.799999999999997</v>
          </cell>
          <cell r="K12067">
            <v>21.56</v>
          </cell>
          <cell r="M12067">
            <v>119.8</v>
          </cell>
        </row>
        <row r="12068">
          <cell r="D12068" t="str">
            <v>GRAND SHOPPING</v>
          </cell>
          <cell r="E12068">
            <v>44500</v>
          </cell>
          <cell r="J12068">
            <v>23.9</v>
          </cell>
          <cell r="K12068">
            <v>10.78</v>
          </cell>
          <cell r="M12068">
            <v>59.9</v>
          </cell>
        </row>
        <row r="12069">
          <cell r="D12069" t="str">
            <v>GRAND SHOPPING</v>
          </cell>
          <cell r="E12069">
            <v>44500</v>
          </cell>
          <cell r="J12069">
            <v>23.9</v>
          </cell>
          <cell r="K12069">
            <v>10.78</v>
          </cell>
          <cell r="M12069">
            <v>59.9</v>
          </cell>
        </row>
        <row r="12070">
          <cell r="D12070" t="str">
            <v>GRAND SHOPPING</v>
          </cell>
          <cell r="E12070">
            <v>44500</v>
          </cell>
          <cell r="J12070">
            <v>23.9</v>
          </cell>
          <cell r="K12070">
            <v>9.49</v>
          </cell>
          <cell r="M12070">
            <v>52.71</v>
          </cell>
        </row>
        <row r="12071">
          <cell r="D12071" t="str">
            <v>GRAND SHOPPING</v>
          </cell>
          <cell r="E12071">
            <v>44500</v>
          </cell>
          <cell r="J12071">
            <v>35.9</v>
          </cell>
          <cell r="K12071">
            <v>16.18</v>
          </cell>
          <cell r="M12071">
            <v>89.9</v>
          </cell>
        </row>
        <row r="12072">
          <cell r="D12072" t="str">
            <v>GRAND SHOPPING</v>
          </cell>
          <cell r="E12072">
            <v>44500</v>
          </cell>
          <cell r="J12072">
            <v>15.9</v>
          </cell>
          <cell r="K12072">
            <v>6.46</v>
          </cell>
          <cell r="M12072">
            <v>35.909999999999997</v>
          </cell>
        </row>
        <row r="12073">
          <cell r="D12073" t="str">
            <v>GRAND SHOPPING</v>
          </cell>
          <cell r="E12073">
            <v>44500</v>
          </cell>
          <cell r="J12073">
            <v>15.9</v>
          </cell>
          <cell r="K12073">
            <v>7.18</v>
          </cell>
          <cell r="M12073">
            <v>39.9</v>
          </cell>
        </row>
        <row r="12074">
          <cell r="D12074" t="str">
            <v>GRAND SHOPPING</v>
          </cell>
          <cell r="E12074">
            <v>44500</v>
          </cell>
          <cell r="J12074">
            <v>31.8</v>
          </cell>
          <cell r="K12074">
            <v>13.64</v>
          </cell>
          <cell r="M12074">
            <v>75.819999999999993</v>
          </cell>
        </row>
        <row r="12075">
          <cell r="D12075" t="str">
            <v>GRAND SHOPPING</v>
          </cell>
          <cell r="E12075">
            <v>44500</v>
          </cell>
          <cell r="J12075">
            <v>63</v>
          </cell>
          <cell r="K12075">
            <v>27.17</v>
          </cell>
          <cell r="M12075">
            <v>149.84</v>
          </cell>
        </row>
        <row r="12076">
          <cell r="D12076" t="str">
            <v>GRAND SHOPPING</v>
          </cell>
          <cell r="E12076">
            <v>44500</v>
          </cell>
          <cell r="J12076">
            <v>35</v>
          </cell>
          <cell r="K12076">
            <v>14.45</v>
          </cell>
          <cell r="M12076">
            <v>79.11</v>
          </cell>
        </row>
        <row r="12077">
          <cell r="D12077" t="str">
            <v>GRAND SHOPPING</v>
          </cell>
          <cell r="E12077">
            <v>44500</v>
          </cell>
          <cell r="J12077">
            <v>39.9</v>
          </cell>
          <cell r="K12077">
            <v>17.98</v>
          </cell>
          <cell r="M12077">
            <v>99.9</v>
          </cell>
        </row>
        <row r="12078">
          <cell r="D12078" t="str">
            <v>GRAND SHOPPING</v>
          </cell>
          <cell r="E12078">
            <v>44500</v>
          </cell>
          <cell r="J12078">
            <v>101.69999999999999</v>
          </cell>
          <cell r="K12078">
            <v>37.74</v>
          </cell>
          <cell r="M12078">
            <v>209.70000000000002</v>
          </cell>
        </row>
        <row r="12079">
          <cell r="D12079" t="str">
            <v>GRAND SHOPPING</v>
          </cell>
          <cell r="E12079">
            <v>44500</v>
          </cell>
          <cell r="J12079">
            <v>134.69999999999999</v>
          </cell>
          <cell r="K12079">
            <v>51.78</v>
          </cell>
          <cell r="M12079">
            <v>287.70000000000005</v>
          </cell>
        </row>
        <row r="12080">
          <cell r="D12080" t="str">
            <v>GRAND SHOPPING</v>
          </cell>
          <cell r="E12080">
            <v>44500</v>
          </cell>
          <cell r="J12080">
            <v>239.39999999999998</v>
          </cell>
          <cell r="K12080">
            <v>97.090199999999996</v>
          </cell>
          <cell r="M12080">
            <v>539.40000000000009</v>
          </cell>
        </row>
        <row r="12081">
          <cell r="D12081" t="str">
            <v>GRAND SHOPPING</v>
          </cell>
          <cell r="E12081">
            <v>44500</v>
          </cell>
          <cell r="J12081">
            <v>24.9</v>
          </cell>
          <cell r="K12081">
            <v>10.78</v>
          </cell>
          <cell r="M12081">
            <v>59.9</v>
          </cell>
        </row>
        <row r="12082">
          <cell r="D12082" t="str">
            <v>GRAND SHOPPING</v>
          </cell>
          <cell r="E12082">
            <v>44500</v>
          </cell>
          <cell r="J12082">
            <v>13.2</v>
          </cell>
          <cell r="K12082">
            <v>7.18</v>
          </cell>
          <cell r="M12082">
            <v>39.9</v>
          </cell>
        </row>
        <row r="12083">
          <cell r="D12083" t="str">
            <v>GRAND SHOPPING</v>
          </cell>
          <cell r="E12083">
            <v>44500</v>
          </cell>
          <cell r="J12083">
            <v>44.9</v>
          </cell>
          <cell r="K12083">
            <v>17.98</v>
          </cell>
          <cell r="M12083">
            <v>99.9</v>
          </cell>
        </row>
        <row r="12084">
          <cell r="D12084" t="str">
            <v>GRAND SHOPPING</v>
          </cell>
          <cell r="E12084">
            <v>44500</v>
          </cell>
          <cell r="J12084">
            <v>44.9</v>
          </cell>
          <cell r="K12084">
            <v>17.98</v>
          </cell>
          <cell r="M12084">
            <v>99.9</v>
          </cell>
        </row>
        <row r="12085">
          <cell r="D12085" t="str">
            <v>GRAND SHOPPING</v>
          </cell>
          <cell r="E12085">
            <v>44500</v>
          </cell>
          <cell r="J12085">
            <v>19.399999999999999</v>
          </cell>
          <cell r="K12085">
            <v>8.98</v>
          </cell>
          <cell r="M12085">
            <v>49.9</v>
          </cell>
        </row>
        <row r="12086">
          <cell r="D12086" t="str">
            <v>GRAND SHOPPING</v>
          </cell>
          <cell r="E12086">
            <v>44500</v>
          </cell>
          <cell r="J12086">
            <v>19.399999999999999</v>
          </cell>
          <cell r="K12086">
            <v>8.98</v>
          </cell>
          <cell r="M12086">
            <v>49.9</v>
          </cell>
        </row>
        <row r="12087">
          <cell r="D12087" t="str">
            <v>GRAND SHOPPING</v>
          </cell>
          <cell r="E12087">
            <v>44500</v>
          </cell>
          <cell r="J12087">
            <v>26.23</v>
          </cell>
          <cell r="K12087">
            <v>10.44</v>
          </cell>
          <cell r="M12087">
            <v>57.99</v>
          </cell>
        </row>
        <row r="12088">
          <cell r="D12088" t="str">
            <v>GRAND SHOPPING</v>
          </cell>
          <cell r="E12088">
            <v>44500</v>
          </cell>
          <cell r="J12088">
            <v>26.23</v>
          </cell>
          <cell r="K12088">
            <v>10.44</v>
          </cell>
          <cell r="M12088">
            <v>57.99</v>
          </cell>
        </row>
        <row r="12089">
          <cell r="D12089" t="str">
            <v>GRAND SHOPPING</v>
          </cell>
          <cell r="E12089">
            <v>44500</v>
          </cell>
          <cell r="J12089">
            <v>26.4</v>
          </cell>
          <cell r="K12089">
            <v>12.6</v>
          </cell>
          <cell r="M12089">
            <v>70</v>
          </cell>
        </row>
        <row r="12090">
          <cell r="D12090" t="str">
            <v>GRAND SHOPPING</v>
          </cell>
          <cell r="E12090">
            <v>44500</v>
          </cell>
          <cell r="J12090">
            <v>35</v>
          </cell>
          <cell r="K12090">
            <v>13.64</v>
          </cell>
          <cell r="M12090">
            <v>75.819999999999993</v>
          </cell>
        </row>
        <row r="12091">
          <cell r="D12091" t="str">
            <v>GRAND SHOPPING</v>
          </cell>
          <cell r="E12091">
            <v>44500</v>
          </cell>
          <cell r="J12091">
            <v>26.97</v>
          </cell>
          <cell r="K12091">
            <v>12.36</v>
          </cell>
          <cell r="M12091">
            <v>68.699999999999989</v>
          </cell>
        </row>
        <row r="12092">
          <cell r="D12092" t="str">
            <v>GRAND SHOPPING</v>
          </cell>
          <cell r="E12092">
            <v>44500</v>
          </cell>
          <cell r="J12092">
            <v>78.69</v>
          </cell>
          <cell r="K12092">
            <v>35.58</v>
          </cell>
          <cell r="M12092">
            <v>197.70000000000002</v>
          </cell>
        </row>
        <row r="12093">
          <cell r="D12093" t="str">
            <v>GRAND SHOPPING</v>
          </cell>
          <cell r="E12093">
            <v>44500</v>
          </cell>
          <cell r="J12093">
            <v>70</v>
          </cell>
          <cell r="K12093">
            <v>28.73</v>
          </cell>
          <cell r="M12093">
            <v>159.6</v>
          </cell>
        </row>
        <row r="12094">
          <cell r="D12094" t="str">
            <v>GRAND SHOPPING</v>
          </cell>
          <cell r="E12094">
            <v>44500</v>
          </cell>
          <cell r="J12094">
            <v>95.6</v>
          </cell>
          <cell r="K12094">
            <v>34.799999999999997</v>
          </cell>
          <cell r="M12094">
            <v>192.48</v>
          </cell>
        </row>
        <row r="12095">
          <cell r="D12095" t="str">
            <v>GRAND SHOPPING</v>
          </cell>
          <cell r="E12095">
            <v>44500</v>
          </cell>
          <cell r="J12095">
            <v>70</v>
          </cell>
          <cell r="K12095">
            <v>26.94</v>
          </cell>
          <cell r="M12095">
            <v>148.91999999999999</v>
          </cell>
        </row>
        <row r="12096">
          <cell r="D12096" t="str">
            <v>GRAND SHOPPING</v>
          </cell>
          <cell r="E12096">
            <v>44500</v>
          </cell>
          <cell r="J12096">
            <v>95.6</v>
          </cell>
          <cell r="K12096">
            <v>34.85</v>
          </cell>
          <cell r="M12096">
            <v>193.6</v>
          </cell>
        </row>
        <row r="12097">
          <cell r="D12097" t="str">
            <v>GRAND SHOPPING</v>
          </cell>
          <cell r="E12097">
            <v>44500</v>
          </cell>
          <cell r="J12097">
            <v>8.6999999999999993</v>
          </cell>
          <cell r="K12097">
            <v>5.4</v>
          </cell>
          <cell r="M12097">
            <v>29.99</v>
          </cell>
        </row>
        <row r="12098">
          <cell r="D12098" t="str">
            <v>GRAND SHOPPING</v>
          </cell>
          <cell r="E12098">
            <v>44500</v>
          </cell>
          <cell r="J12098">
            <v>17.399999999999999</v>
          </cell>
          <cell r="K12098">
            <v>10.8</v>
          </cell>
          <cell r="M12098">
            <v>59.98</v>
          </cell>
        </row>
        <row r="12099">
          <cell r="D12099" t="str">
            <v>GRAND SHOPPING</v>
          </cell>
          <cell r="E12099">
            <v>44500</v>
          </cell>
          <cell r="J12099">
            <v>29</v>
          </cell>
          <cell r="K12099">
            <v>12.58</v>
          </cell>
          <cell r="M12099">
            <v>69.900000000000006</v>
          </cell>
        </row>
        <row r="12100">
          <cell r="D12100" t="str">
            <v>GRAND SHOPPING</v>
          </cell>
          <cell r="E12100">
            <v>44500</v>
          </cell>
          <cell r="J12100">
            <v>26.9</v>
          </cell>
          <cell r="K12100">
            <v>10.78</v>
          </cell>
          <cell r="M12100">
            <v>59.9</v>
          </cell>
        </row>
        <row r="12101">
          <cell r="D12101" t="str">
            <v>GRAND SHOPPING</v>
          </cell>
          <cell r="E12101">
            <v>44500</v>
          </cell>
          <cell r="J12101">
            <v>60</v>
          </cell>
          <cell r="K12101">
            <v>23.69</v>
          </cell>
          <cell r="M12101">
            <v>131.6</v>
          </cell>
        </row>
        <row r="12102">
          <cell r="D12102" t="str">
            <v>GRAND SHOPPING</v>
          </cell>
          <cell r="E12102">
            <v>44500</v>
          </cell>
          <cell r="J12102">
            <v>120</v>
          </cell>
          <cell r="K12102">
            <v>43.96</v>
          </cell>
          <cell r="M12102">
            <v>244.22</v>
          </cell>
        </row>
        <row r="12103">
          <cell r="D12103" t="str">
            <v>GRAND SHOPPING</v>
          </cell>
          <cell r="E12103">
            <v>44500</v>
          </cell>
          <cell r="J12103">
            <v>23.76</v>
          </cell>
          <cell r="K12103">
            <v>7.18</v>
          </cell>
          <cell r="M12103">
            <v>39.9</v>
          </cell>
        </row>
        <row r="12104">
          <cell r="D12104" t="str">
            <v>GRAND SHOPPING</v>
          </cell>
          <cell r="E12104">
            <v>44500</v>
          </cell>
          <cell r="J12104">
            <v>7.9</v>
          </cell>
          <cell r="K12104">
            <v>3.08</v>
          </cell>
          <cell r="M12104">
            <v>16.670000000000002</v>
          </cell>
        </row>
        <row r="12105">
          <cell r="D12105" t="str">
            <v>GRAND SHOPPING</v>
          </cell>
          <cell r="E12105">
            <v>44500</v>
          </cell>
          <cell r="J12105">
            <v>7.9</v>
          </cell>
          <cell r="K12105">
            <v>3.58</v>
          </cell>
          <cell r="M12105">
            <v>19.899999999999999</v>
          </cell>
        </row>
        <row r="12106">
          <cell r="D12106" t="str">
            <v>GRAND SHOPPING</v>
          </cell>
          <cell r="E12106">
            <v>44500</v>
          </cell>
          <cell r="J12106">
            <v>10</v>
          </cell>
          <cell r="K12106">
            <v>4.4800000000000004</v>
          </cell>
          <cell r="M12106">
            <v>24.9</v>
          </cell>
        </row>
        <row r="12107">
          <cell r="D12107" t="str">
            <v>GRAND SHOPPING</v>
          </cell>
          <cell r="E12107">
            <v>44500</v>
          </cell>
          <cell r="J12107">
            <v>14.99</v>
          </cell>
          <cell r="K12107">
            <v>6.82</v>
          </cell>
          <cell r="M12107">
            <v>37.9</v>
          </cell>
        </row>
        <row r="12108">
          <cell r="D12108" t="str">
            <v>GRAND SHOPPING</v>
          </cell>
          <cell r="E12108">
            <v>44500</v>
          </cell>
          <cell r="J12108">
            <v>9.9</v>
          </cell>
          <cell r="K12108">
            <v>3.58</v>
          </cell>
          <cell r="M12108">
            <v>19.899999999999999</v>
          </cell>
        </row>
        <row r="12109">
          <cell r="D12109" t="str">
            <v>GRAND SHOPPING</v>
          </cell>
          <cell r="E12109">
            <v>44500</v>
          </cell>
          <cell r="J12109">
            <v>22.38</v>
          </cell>
          <cell r="K12109">
            <v>8.98</v>
          </cell>
          <cell r="M12109">
            <v>49.9</v>
          </cell>
        </row>
        <row r="12110">
          <cell r="D12110" t="str">
            <v>GRAND SHOPPING</v>
          </cell>
          <cell r="E12110">
            <v>44500</v>
          </cell>
          <cell r="J12110">
            <v>18</v>
          </cell>
          <cell r="K12110">
            <v>10.76</v>
          </cell>
          <cell r="M12110">
            <v>59.8</v>
          </cell>
        </row>
        <row r="12111">
          <cell r="D12111" t="str">
            <v>GRAND SHOPPING</v>
          </cell>
          <cell r="E12111">
            <v>44500</v>
          </cell>
          <cell r="J12111">
            <v>19.8</v>
          </cell>
          <cell r="K12111">
            <v>7.16</v>
          </cell>
          <cell r="M12111">
            <v>39.799999999999997</v>
          </cell>
        </row>
        <row r="12112">
          <cell r="D12112" t="str">
            <v>GRAND SHOPPING</v>
          </cell>
          <cell r="E12112">
            <v>44500</v>
          </cell>
          <cell r="J12112">
            <v>12.6</v>
          </cell>
          <cell r="K12112">
            <v>5.38</v>
          </cell>
          <cell r="M12112">
            <v>29.9</v>
          </cell>
        </row>
        <row r="12113">
          <cell r="D12113" t="str">
            <v>GRAND SHOPPING</v>
          </cell>
          <cell r="E12113">
            <v>44500</v>
          </cell>
          <cell r="J12113">
            <v>7.5</v>
          </cell>
          <cell r="K12113">
            <v>3.58</v>
          </cell>
          <cell r="M12113">
            <v>19.91</v>
          </cell>
        </row>
        <row r="12114">
          <cell r="D12114" t="str">
            <v>GRAND SHOPPING</v>
          </cell>
          <cell r="E12114">
            <v>44500</v>
          </cell>
          <cell r="J12114">
            <v>8</v>
          </cell>
          <cell r="K12114">
            <v>3.58</v>
          </cell>
          <cell r="M12114">
            <v>19.899999999999999</v>
          </cell>
        </row>
        <row r="12115">
          <cell r="D12115" t="str">
            <v>GRAND SHOPPING</v>
          </cell>
          <cell r="E12115">
            <v>44500</v>
          </cell>
          <cell r="J12115">
            <v>8</v>
          </cell>
          <cell r="K12115">
            <v>3.58</v>
          </cell>
          <cell r="M12115">
            <v>19.899999999999999</v>
          </cell>
        </row>
        <row r="12116">
          <cell r="D12116" t="str">
            <v>GRAND SHOPPING</v>
          </cell>
          <cell r="E12116">
            <v>44500</v>
          </cell>
          <cell r="J12116">
            <v>8</v>
          </cell>
          <cell r="K12116">
            <v>3.58</v>
          </cell>
          <cell r="M12116">
            <v>19.899999999999999</v>
          </cell>
        </row>
        <row r="12117">
          <cell r="D12117" t="str">
            <v>GRAND SHOPPING</v>
          </cell>
          <cell r="E12117">
            <v>44500</v>
          </cell>
          <cell r="J12117">
            <v>8</v>
          </cell>
          <cell r="K12117">
            <v>3.58</v>
          </cell>
          <cell r="M12117">
            <v>19.899999999999999</v>
          </cell>
        </row>
        <row r="12118">
          <cell r="D12118" t="str">
            <v>GRAND SHOPPING</v>
          </cell>
          <cell r="E12118">
            <v>44500</v>
          </cell>
          <cell r="J12118">
            <v>8</v>
          </cell>
          <cell r="K12118">
            <v>3.58</v>
          </cell>
          <cell r="M12118">
            <v>19.899999999999999</v>
          </cell>
        </row>
        <row r="12119">
          <cell r="D12119" t="str">
            <v>GRAND SHOPPING</v>
          </cell>
          <cell r="E12119">
            <v>44500</v>
          </cell>
          <cell r="J12119">
            <v>13.79</v>
          </cell>
          <cell r="K12119">
            <v>6.32</v>
          </cell>
          <cell r="M12119">
            <v>35.11</v>
          </cell>
        </row>
        <row r="12120">
          <cell r="D12120" t="str">
            <v>GRAND SHOPPING</v>
          </cell>
          <cell r="E12120">
            <v>44500</v>
          </cell>
          <cell r="J12120">
            <v>16</v>
          </cell>
          <cell r="K12120">
            <v>6.64</v>
          </cell>
          <cell r="M12120">
            <v>36.4</v>
          </cell>
        </row>
        <row r="12121">
          <cell r="D12121" t="str">
            <v>GRAND SHOPPING</v>
          </cell>
          <cell r="E12121">
            <v>44500</v>
          </cell>
          <cell r="J12121">
            <v>32.799999999999997</v>
          </cell>
          <cell r="K12121">
            <v>14.36</v>
          </cell>
          <cell r="M12121">
            <v>79.8</v>
          </cell>
        </row>
        <row r="12122">
          <cell r="D12122" t="str">
            <v>GRAND SHOPPING</v>
          </cell>
          <cell r="E12122">
            <v>44500</v>
          </cell>
          <cell r="J12122">
            <v>22.5</v>
          </cell>
          <cell r="K12122">
            <v>10.74</v>
          </cell>
          <cell r="M12122">
            <v>59.699999999999996</v>
          </cell>
        </row>
        <row r="12123">
          <cell r="D12123" t="str">
            <v>GRAND SHOPPING</v>
          </cell>
          <cell r="E12123">
            <v>44500</v>
          </cell>
          <cell r="J12123">
            <v>32</v>
          </cell>
          <cell r="K12123">
            <v>13.91</v>
          </cell>
          <cell r="M12123">
            <v>77.040000000000006</v>
          </cell>
        </row>
        <row r="12124">
          <cell r="D12124" t="str">
            <v>GRAND SHOPPING</v>
          </cell>
          <cell r="E12124">
            <v>44500</v>
          </cell>
          <cell r="J12124">
            <v>45</v>
          </cell>
          <cell r="K12124">
            <v>20.759999999999998</v>
          </cell>
          <cell r="M12124">
            <v>115.44</v>
          </cell>
        </row>
        <row r="12125">
          <cell r="D12125" t="str">
            <v>GRAND SHOPPING</v>
          </cell>
          <cell r="E12125">
            <v>44500</v>
          </cell>
          <cell r="J12125">
            <v>38.72</v>
          </cell>
          <cell r="K12125">
            <v>17.96</v>
          </cell>
          <cell r="M12125">
            <v>99.8</v>
          </cell>
        </row>
        <row r="12126">
          <cell r="D12126" t="str">
            <v>GRAND SHOPPING</v>
          </cell>
          <cell r="E12126">
            <v>44500</v>
          </cell>
          <cell r="J12126">
            <v>71.8</v>
          </cell>
          <cell r="K12126">
            <v>30.42</v>
          </cell>
          <cell r="M12126">
            <v>169</v>
          </cell>
        </row>
        <row r="12127">
          <cell r="D12127" t="str">
            <v>GRAND SHOPPING</v>
          </cell>
          <cell r="E12127">
            <v>44500</v>
          </cell>
          <cell r="J12127">
            <v>99.6</v>
          </cell>
          <cell r="K12127">
            <v>48.81</v>
          </cell>
          <cell r="M12127">
            <v>271.2</v>
          </cell>
        </row>
        <row r="12128">
          <cell r="D12128" t="str">
            <v>GRAND SHOPPING</v>
          </cell>
          <cell r="E12128">
            <v>44500</v>
          </cell>
          <cell r="J12128">
            <v>75.8</v>
          </cell>
          <cell r="K12128">
            <v>33.799999999999997</v>
          </cell>
          <cell r="M12128">
            <v>187.82</v>
          </cell>
        </row>
        <row r="12129">
          <cell r="D12129" t="str">
            <v>GRAND SHOPPING</v>
          </cell>
          <cell r="E12129">
            <v>44500</v>
          </cell>
          <cell r="J12129">
            <v>102.3</v>
          </cell>
          <cell r="K12129">
            <v>36.42</v>
          </cell>
          <cell r="M12129">
            <v>202.31</v>
          </cell>
        </row>
        <row r="12130">
          <cell r="D12130" t="str">
            <v>GRAND SHOPPING</v>
          </cell>
          <cell r="E12130">
            <v>44500</v>
          </cell>
          <cell r="J12130">
            <v>79</v>
          </cell>
          <cell r="K12130">
            <v>17.98</v>
          </cell>
          <cell r="M12130">
            <v>99.9</v>
          </cell>
        </row>
        <row r="12131">
          <cell r="D12131" t="str">
            <v>GRAND SHOPPING</v>
          </cell>
          <cell r="E12131">
            <v>44500</v>
          </cell>
          <cell r="J12131">
            <v>27.9</v>
          </cell>
          <cell r="K12131">
            <v>14.38</v>
          </cell>
          <cell r="M12131">
            <v>79.900000000000006</v>
          </cell>
        </row>
        <row r="12132">
          <cell r="D12132" t="str">
            <v>GRAND SHOPPING</v>
          </cell>
          <cell r="E12132">
            <v>44500</v>
          </cell>
          <cell r="J12132">
            <v>72.430000000000007</v>
          </cell>
          <cell r="K12132">
            <v>22.66</v>
          </cell>
          <cell r="M12132">
            <v>125.91</v>
          </cell>
        </row>
        <row r="12133">
          <cell r="D12133" t="str">
            <v>GRAND SHOPPING</v>
          </cell>
          <cell r="E12133">
            <v>44500</v>
          </cell>
          <cell r="J12133">
            <v>209.70000000000002</v>
          </cell>
          <cell r="K12133">
            <v>70.149900000000002</v>
          </cell>
          <cell r="M12133">
            <v>389.70000000000005</v>
          </cell>
        </row>
        <row r="12134">
          <cell r="D12134" t="str">
            <v>GRAND SHOPPING</v>
          </cell>
          <cell r="E12134">
            <v>44500</v>
          </cell>
          <cell r="J12134">
            <v>19.8</v>
          </cell>
          <cell r="K12134">
            <v>7.9</v>
          </cell>
          <cell r="M12134">
            <v>43.91</v>
          </cell>
        </row>
        <row r="12135">
          <cell r="D12135" t="str">
            <v>GRAND SHOPPING</v>
          </cell>
          <cell r="E12135">
            <v>44500</v>
          </cell>
          <cell r="J12135">
            <v>19.36</v>
          </cell>
          <cell r="K12135">
            <v>7.18</v>
          </cell>
          <cell r="M12135">
            <v>39.9</v>
          </cell>
        </row>
        <row r="12136">
          <cell r="D12136" t="str">
            <v>GRAND SHOPPING</v>
          </cell>
          <cell r="E12136">
            <v>44500</v>
          </cell>
          <cell r="J12136">
            <v>14.3</v>
          </cell>
          <cell r="K12136">
            <v>5.38</v>
          </cell>
          <cell r="M12136">
            <v>29.9</v>
          </cell>
        </row>
        <row r="12137">
          <cell r="D12137" t="str">
            <v>GRAND SHOPPING</v>
          </cell>
          <cell r="E12137">
            <v>44500</v>
          </cell>
          <cell r="J12137">
            <v>7.27</v>
          </cell>
          <cell r="K12137">
            <v>3.96</v>
          </cell>
          <cell r="M12137">
            <v>22</v>
          </cell>
        </row>
        <row r="12138">
          <cell r="D12138" t="str">
            <v>GRAND SHOPPING</v>
          </cell>
          <cell r="E12138">
            <v>44500</v>
          </cell>
          <cell r="J12138">
            <v>14.9</v>
          </cell>
          <cell r="K12138">
            <v>5.92</v>
          </cell>
          <cell r="M12138">
            <v>32.9</v>
          </cell>
        </row>
        <row r="12139">
          <cell r="D12139" t="str">
            <v>GRAND SHOPPING</v>
          </cell>
          <cell r="E12139">
            <v>44500</v>
          </cell>
          <cell r="J12139">
            <v>19.36</v>
          </cell>
          <cell r="K12139">
            <v>9</v>
          </cell>
          <cell r="M12139">
            <v>50</v>
          </cell>
        </row>
        <row r="12140">
          <cell r="D12140" t="str">
            <v>GRAND SHOPPING</v>
          </cell>
          <cell r="E12140">
            <v>44500</v>
          </cell>
          <cell r="J12140">
            <v>28.6</v>
          </cell>
          <cell r="K12140">
            <v>10.76</v>
          </cell>
          <cell r="M12140">
            <v>59.8</v>
          </cell>
        </row>
        <row r="12141">
          <cell r="D12141" t="str">
            <v>GRAND SHOPPING</v>
          </cell>
          <cell r="E12141">
            <v>44500</v>
          </cell>
          <cell r="J12141">
            <v>33.799999999999997</v>
          </cell>
          <cell r="K12141">
            <v>11.84</v>
          </cell>
          <cell r="M12141">
            <v>65.8</v>
          </cell>
        </row>
        <row r="12142">
          <cell r="D12142" t="str">
            <v>GRAND SHOPPING</v>
          </cell>
          <cell r="E12142">
            <v>44500</v>
          </cell>
          <cell r="J12142">
            <v>27.72</v>
          </cell>
          <cell r="K12142">
            <v>14.38</v>
          </cell>
          <cell r="M12142">
            <v>79.900000000000006</v>
          </cell>
        </row>
        <row r="12143">
          <cell r="D12143" t="str">
            <v>GRAND SHOPPING</v>
          </cell>
          <cell r="E12143">
            <v>44500</v>
          </cell>
          <cell r="J12143">
            <v>27.72</v>
          </cell>
          <cell r="K12143">
            <v>9.49</v>
          </cell>
          <cell r="M12143">
            <v>52.71</v>
          </cell>
        </row>
        <row r="12144">
          <cell r="D12144" t="str">
            <v>GRAND SHOPPING</v>
          </cell>
          <cell r="E12144">
            <v>44500</v>
          </cell>
          <cell r="J12144">
            <v>141.63</v>
          </cell>
          <cell r="K12144">
            <v>51.78</v>
          </cell>
          <cell r="M12144">
            <v>287.70000000000005</v>
          </cell>
        </row>
        <row r="12145">
          <cell r="D12145" t="str">
            <v>GRAND SHOPPING</v>
          </cell>
          <cell r="E12145">
            <v>44500</v>
          </cell>
          <cell r="J12145">
            <v>4.8</v>
          </cell>
          <cell r="K12145">
            <v>2.7</v>
          </cell>
          <cell r="M12145">
            <v>15</v>
          </cell>
        </row>
        <row r="12146">
          <cell r="D12146" t="str">
            <v>GRAND SHOPPING</v>
          </cell>
          <cell r="E12146">
            <v>44500</v>
          </cell>
          <cell r="J12146">
            <v>4.8</v>
          </cell>
          <cell r="K12146">
            <v>2.7</v>
          </cell>
          <cell r="M12146">
            <v>15</v>
          </cell>
        </row>
        <row r="12147">
          <cell r="D12147" t="str">
            <v>GRAND SHOPPING</v>
          </cell>
          <cell r="E12147">
            <v>44500</v>
          </cell>
          <cell r="J12147">
            <v>4.8</v>
          </cell>
          <cell r="K12147">
            <v>2.38</v>
          </cell>
          <cell r="M12147">
            <v>13.2</v>
          </cell>
        </row>
        <row r="12148">
          <cell r="D12148" t="str">
            <v>GRAND SHOPPING</v>
          </cell>
          <cell r="E12148">
            <v>44500</v>
          </cell>
          <cell r="J12148">
            <v>20</v>
          </cell>
          <cell r="K12148">
            <v>9.7799999999999994</v>
          </cell>
          <cell r="M12148">
            <v>54.24</v>
          </cell>
        </row>
        <row r="12149">
          <cell r="D12149" t="str">
            <v>GRAND SHOPPING</v>
          </cell>
          <cell r="E12149">
            <v>44500</v>
          </cell>
          <cell r="J12149">
            <v>22.5</v>
          </cell>
          <cell r="K12149">
            <v>12.53</v>
          </cell>
          <cell r="M12149">
            <v>69.55</v>
          </cell>
        </row>
        <row r="12150">
          <cell r="D12150" t="str">
            <v>GRAND SHOPPING</v>
          </cell>
          <cell r="E12150">
            <v>44500</v>
          </cell>
          <cell r="J12150">
            <v>50</v>
          </cell>
          <cell r="K12150">
            <v>25.36</v>
          </cell>
          <cell r="M12150">
            <v>140.19999999999999</v>
          </cell>
        </row>
        <row r="12151">
          <cell r="D12151" t="str">
            <v>GRAND SHOPPING</v>
          </cell>
          <cell r="E12151">
            <v>44500</v>
          </cell>
          <cell r="J12151">
            <v>44</v>
          </cell>
          <cell r="K12151">
            <v>17.98</v>
          </cell>
          <cell r="M12151">
            <v>99.9</v>
          </cell>
        </row>
        <row r="12152">
          <cell r="D12152" t="str">
            <v>GRAND SHOPPING</v>
          </cell>
          <cell r="E12152">
            <v>44500</v>
          </cell>
          <cell r="J12152">
            <v>68.900000000000006</v>
          </cell>
          <cell r="K12152">
            <v>30.58</v>
          </cell>
          <cell r="M12152">
            <v>169.9</v>
          </cell>
        </row>
        <row r="12153">
          <cell r="D12153" t="str">
            <v>GRAND SHOPPING</v>
          </cell>
          <cell r="E12153">
            <v>44500</v>
          </cell>
          <cell r="J12153">
            <v>68.900000000000006</v>
          </cell>
          <cell r="K12153">
            <v>30.58</v>
          </cell>
          <cell r="M12153">
            <v>169.9</v>
          </cell>
        </row>
        <row r="12154">
          <cell r="D12154" t="str">
            <v>GRAND SHOPPING</v>
          </cell>
          <cell r="E12154">
            <v>44500</v>
          </cell>
          <cell r="J12154">
            <v>68.900000000000006</v>
          </cell>
          <cell r="K12154">
            <v>26.91</v>
          </cell>
          <cell r="M12154">
            <v>149.51</v>
          </cell>
        </row>
        <row r="12155">
          <cell r="D12155" t="str">
            <v>GRAND SHOPPING</v>
          </cell>
          <cell r="E12155">
            <v>44500</v>
          </cell>
          <cell r="J12155">
            <v>137.80000000000001</v>
          </cell>
          <cell r="K12155">
            <v>53.79</v>
          </cell>
          <cell r="M12155">
            <v>296.06</v>
          </cell>
        </row>
        <row r="12156">
          <cell r="D12156" t="str">
            <v>GRAND SHOPPING</v>
          </cell>
          <cell r="E12156">
            <v>44500</v>
          </cell>
          <cell r="J12156">
            <v>359.5</v>
          </cell>
          <cell r="K12156">
            <v>152.41</v>
          </cell>
          <cell r="M12156">
            <v>843.75</v>
          </cell>
        </row>
        <row r="12157">
          <cell r="D12157" t="str">
            <v>GRAND SHOPPING</v>
          </cell>
          <cell r="E12157">
            <v>44500</v>
          </cell>
          <cell r="J12157">
            <v>359.5</v>
          </cell>
          <cell r="K12157">
            <v>146.02000000000001</v>
          </cell>
          <cell r="M12157">
            <v>807.6</v>
          </cell>
        </row>
        <row r="12158">
          <cell r="D12158" t="str">
            <v>GRAND SHOPPING</v>
          </cell>
          <cell r="E12158">
            <v>44500</v>
          </cell>
          <cell r="J12158">
            <v>862.80000000000007</v>
          </cell>
          <cell r="K12158">
            <v>335.75040000000001</v>
          </cell>
          <cell r="M12158">
            <v>2018.04</v>
          </cell>
        </row>
        <row r="12159">
          <cell r="D12159" t="str">
            <v>GRAND SHOPPING</v>
          </cell>
          <cell r="E12159">
            <v>44500</v>
          </cell>
          <cell r="J12159">
            <v>31.9</v>
          </cell>
          <cell r="K12159">
            <v>14.38</v>
          </cell>
          <cell r="M12159">
            <v>79.900000000000006</v>
          </cell>
        </row>
        <row r="12160">
          <cell r="D12160" t="str">
            <v>GRAND SHOPPING</v>
          </cell>
          <cell r="E12160">
            <v>44500</v>
          </cell>
          <cell r="J12160">
            <v>13.9</v>
          </cell>
          <cell r="K12160">
            <v>7.18</v>
          </cell>
          <cell r="M12160">
            <v>39.9</v>
          </cell>
        </row>
        <row r="12161">
          <cell r="D12161" t="str">
            <v>GRAND SHOPPING</v>
          </cell>
          <cell r="E12161">
            <v>44500</v>
          </cell>
          <cell r="J12161">
            <v>10</v>
          </cell>
          <cell r="K12161">
            <v>3.96</v>
          </cell>
          <cell r="M12161">
            <v>22</v>
          </cell>
        </row>
        <row r="12162">
          <cell r="D12162" t="str">
            <v>GRAND SHOPPING</v>
          </cell>
          <cell r="E12162">
            <v>44500</v>
          </cell>
          <cell r="J12162">
            <v>10</v>
          </cell>
          <cell r="K12162">
            <v>4.4800000000000004</v>
          </cell>
          <cell r="M12162">
            <v>24.9</v>
          </cell>
        </row>
        <row r="12163">
          <cell r="D12163" t="str">
            <v>EUSÉBIO</v>
          </cell>
          <cell r="E12163">
            <v>44500</v>
          </cell>
          <cell r="J12163">
            <v>0</v>
          </cell>
          <cell r="K12163">
            <v>0</v>
          </cell>
          <cell r="M12163">
            <v>0</v>
          </cell>
        </row>
        <row r="12164">
          <cell r="D12164" t="str">
            <v>EUSÉBIO</v>
          </cell>
          <cell r="E12164">
            <v>44500</v>
          </cell>
          <cell r="J12164">
            <v>0</v>
          </cell>
          <cell r="K12164">
            <v>0</v>
          </cell>
          <cell r="M12164">
            <v>0</v>
          </cell>
        </row>
        <row r="12165">
          <cell r="D12165" t="str">
            <v>EUSÉBIO</v>
          </cell>
          <cell r="E12165">
            <v>44500</v>
          </cell>
          <cell r="J12165">
            <v>0</v>
          </cell>
          <cell r="K12165">
            <v>0</v>
          </cell>
          <cell r="M12165">
            <v>0</v>
          </cell>
        </row>
        <row r="12166">
          <cell r="D12166" t="str">
            <v>EUSÉBIO</v>
          </cell>
          <cell r="E12166">
            <v>44500</v>
          </cell>
          <cell r="J12166">
            <v>48.36</v>
          </cell>
          <cell r="K12166">
            <v>23.38</v>
          </cell>
          <cell r="M12166">
            <v>129.9</v>
          </cell>
        </row>
        <row r="12167">
          <cell r="D12167" t="str">
            <v>EUSÉBIO</v>
          </cell>
          <cell r="E12167">
            <v>44500</v>
          </cell>
          <cell r="J12167">
            <v>69.900000000000006</v>
          </cell>
          <cell r="K12167">
            <v>43.18</v>
          </cell>
          <cell r="M12167">
            <v>239.9</v>
          </cell>
        </row>
        <row r="12168">
          <cell r="D12168" t="str">
            <v>EUSÉBIO</v>
          </cell>
          <cell r="E12168">
            <v>44500</v>
          </cell>
          <cell r="J12168">
            <v>77.900000000000006</v>
          </cell>
          <cell r="K12168">
            <v>92.64</v>
          </cell>
          <cell r="M12168">
            <v>254.7</v>
          </cell>
        </row>
        <row r="12169">
          <cell r="D12169" t="str">
            <v>EUSÉBIO</v>
          </cell>
          <cell r="E12169">
            <v>44500</v>
          </cell>
          <cell r="J12169">
            <v>74.900000000000006</v>
          </cell>
          <cell r="K12169">
            <v>83.69</v>
          </cell>
          <cell r="M12169">
            <v>214.94</v>
          </cell>
        </row>
        <row r="12170">
          <cell r="D12170" t="str">
            <v>EUSÉBIO</v>
          </cell>
          <cell r="E12170">
            <v>44500</v>
          </cell>
          <cell r="J12170">
            <v>74.900000000000006</v>
          </cell>
          <cell r="K12170">
            <v>22.5</v>
          </cell>
          <cell r="M12170">
            <v>125</v>
          </cell>
        </row>
        <row r="12171">
          <cell r="D12171" t="str">
            <v>EUSÉBIO</v>
          </cell>
          <cell r="E12171">
            <v>44500</v>
          </cell>
          <cell r="J12171">
            <v>66</v>
          </cell>
          <cell r="K12171">
            <v>22.5</v>
          </cell>
          <cell r="M12171">
            <v>125</v>
          </cell>
        </row>
        <row r="12172">
          <cell r="D12172" t="str">
            <v>EUSÉBIO</v>
          </cell>
          <cell r="E12172">
            <v>44500</v>
          </cell>
          <cell r="J12172">
            <v>66</v>
          </cell>
          <cell r="K12172">
            <v>22.19</v>
          </cell>
          <cell r="M12172">
            <v>123.27</v>
          </cell>
        </row>
        <row r="12173">
          <cell r="D12173" t="str">
            <v>EUSÉBIO</v>
          </cell>
          <cell r="E12173">
            <v>44500</v>
          </cell>
          <cell r="J12173">
            <v>58.9</v>
          </cell>
          <cell r="K12173">
            <v>25.18</v>
          </cell>
          <cell r="M12173">
            <v>139.9</v>
          </cell>
        </row>
        <row r="12174">
          <cell r="D12174" t="str">
            <v>EUSÉBIO</v>
          </cell>
          <cell r="E12174">
            <v>44500</v>
          </cell>
          <cell r="J12174">
            <v>60</v>
          </cell>
          <cell r="K12174">
            <v>38.119999999999997</v>
          </cell>
          <cell r="M12174">
            <v>204.91</v>
          </cell>
        </row>
        <row r="12175">
          <cell r="D12175" t="str">
            <v>EUSÉBIO</v>
          </cell>
          <cell r="E12175">
            <v>44500</v>
          </cell>
          <cell r="J12175">
            <v>60</v>
          </cell>
          <cell r="K12175">
            <v>38.229999999999997</v>
          </cell>
          <cell r="M12175">
            <v>212.41</v>
          </cell>
        </row>
        <row r="12176">
          <cell r="D12176" t="str">
            <v>EUSÉBIO</v>
          </cell>
          <cell r="E12176">
            <v>44500</v>
          </cell>
          <cell r="J12176">
            <v>60</v>
          </cell>
          <cell r="K12176">
            <v>44.98</v>
          </cell>
          <cell r="M12176">
            <v>249.9</v>
          </cell>
        </row>
        <row r="12177">
          <cell r="D12177" t="str">
            <v>EUSÉBIO</v>
          </cell>
          <cell r="E12177">
            <v>44500</v>
          </cell>
          <cell r="J12177">
            <v>57.47</v>
          </cell>
          <cell r="K12177">
            <v>23.46</v>
          </cell>
          <cell r="M12177">
            <v>127.41</v>
          </cell>
        </row>
        <row r="12178">
          <cell r="D12178" t="str">
            <v>EUSÉBIO</v>
          </cell>
          <cell r="E12178">
            <v>44500</v>
          </cell>
          <cell r="J12178">
            <v>50</v>
          </cell>
          <cell r="K12178">
            <v>36.6</v>
          </cell>
          <cell r="M12178">
            <v>196.72</v>
          </cell>
        </row>
        <row r="12179">
          <cell r="D12179" t="str">
            <v>EUSÉBIO</v>
          </cell>
          <cell r="E12179">
            <v>44500</v>
          </cell>
          <cell r="J12179">
            <v>57.56</v>
          </cell>
          <cell r="K12179">
            <v>22.66</v>
          </cell>
          <cell r="M12179">
            <v>125.91</v>
          </cell>
        </row>
        <row r="12180">
          <cell r="D12180" t="str">
            <v>EUSÉBIO</v>
          </cell>
          <cell r="E12180">
            <v>44500</v>
          </cell>
          <cell r="J12180">
            <v>50</v>
          </cell>
          <cell r="K12180">
            <v>11.33</v>
          </cell>
          <cell r="M12180">
            <v>62.96</v>
          </cell>
        </row>
        <row r="12181">
          <cell r="D12181" t="str">
            <v>EUSÉBIO</v>
          </cell>
          <cell r="E12181">
            <v>44500</v>
          </cell>
          <cell r="J12181">
            <v>50</v>
          </cell>
          <cell r="K12181">
            <v>12.59</v>
          </cell>
          <cell r="M12181">
            <v>69.95</v>
          </cell>
        </row>
        <row r="12182">
          <cell r="D12182" t="str">
            <v>EUSÉBIO</v>
          </cell>
          <cell r="E12182">
            <v>44500</v>
          </cell>
          <cell r="J12182">
            <v>55</v>
          </cell>
          <cell r="K12182">
            <v>22.16</v>
          </cell>
          <cell r="M12182">
            <v>123.11</v>
          </cell>
        </row>
        <row r="12183">
          <cell r="D12183" t="str">
            <v>EUSÉBIO</v>
          </cell>
          <cell r="E12183">
            <v>44500</v>
          </cell>
          <cell r="J12183">
            <v>149.80000000000001</v>
          </cell>
          <cell r="K12183">
            <v>89.96</v>
          </cell>
          <cell r="M12183">
            <v>499.8</v>
          </cell>
        </row>
        <row r="12184">
          <cell r="D12184" t="str">
            <v>EUSÉBIO</v>
          </cell>
          <cell r="E12184">
            <v>44500</v>
          </cell>
          <cell r="J12184">
            <v>138</v>
          </cell>
          <cell r="K12184">
            <v>74.319999999999993</v>
          </cell>
          <cell r="M12184">
            <v>412.62</v>
          </cell>
        </row>
        <row r="12185">
          <cell r="D12185" t="str">
            <v>EUSÉBIO</v>
          </cell>
          <cell r="E12185">
            <v>44500</v>
          </cell>
          <cell r="J12185">
            <v>138</v>
          </cell>
          <cell r="K12185">
            <v>73.89</v>
          </cell>
          <cell r="M12185">
            <v>410.36</v>
          </cell>
        </row>
        <row r="12186">
          <cell r="D12186" t="str">
            <v>EUSÉBIO</v>
          </cell>
          <cell r="E12186">
            <v>44500</v>
          </cell>
          <cell r="J12186">
            <v>139.80000000000001</v>
          </cell>
          <cell r="K12186">
            <v>74.959999999999994</v>
          </cell>
          <cell r="M12186">
            <v>399.8</v>
          </cell>
        </row>
        <row r="12187">
          <cell r="D12187" t="str">
            <v>EUSÉBIO</v>
          </cell>
          <cell r="E12187">
            <v>44500</v>
          </cell>
          <cell r="J12187">
            <v>120</v>
          </cell>
          <cell r="K12187">
            <v>76.349999999999994</v>
          </cell>
          <cell r="M12187">
            <v>417.32</v>
          </cell>
        </row>
        <row r="12188">
          <cell r="D12188" t="str">
            <v>EUSÉBIO</v>
          </cell>
          <cell r="E12188">
            <v>44500</v>
          </cell>
          <cell r="J12188">
            <v>130</v>
          </cell>
          <cell r="K12188">
            <v>87.95</v>
          </cell>
          <cell r="M12188">
            <v>488.62</v>
          </cell>
        </row>
        <row r="12189">
          <cell r="D12189" t="str">
            <v>EUSÉBIO</v>
          </cell>
          <cell r="E12189">
            <v>44500</v>
          </cell>
          <cell r="J12189">
            <v>120</v>
          </cell>
          <cell r="K12189">
            <v>83.21</v>
          </cell>
          <cell r="M12189">
            <v>462.32</v>
          </cell>
        </row>
        <row r="12190">
          <cell r="D12190" t="str">
            <v>EUSÉBIO</v>
          </cell>
          <cell r="E12190">
            <v>44500</v>
          </cell>
          <cell r="J12190">
            <v>145.07999999999998</v>
          </cell>
          <cell r="K12190">
            <v>64.8399</v>
          </cell>
          <cell r="M12190">
            <v>358.53000000000003</v>
          </cell>
        </row>
        <row r="12191">
          <cell r="D12191" t="str">
            <v>EUSÉBIO</v>
          </cell>
          <cell r="E12191">
            <v>44500</v>
          </cell>
          <cell r="J12191">
            <v>225</v>
          </cell>
          <cell r="K12191">
            <v>128.19990000000001</v>
          </cell>
          <cell r="M12191">
            <v>722.22</v>
          </cell>
        </row>
        <row r="12192">
          <cell r="D12192" t="str">
            <v>EUSÉBIO</v>
          </cell>
          <cell r="E12192">
            <v>44500</v>
          </cell>
          <cell r="J12192">
            <v>236.70000000000002</v>
          </cell>
          <cell r="K12192">
            <v>117.7101</v>
          </cell>
          <cell r="M12192">
            <v>629.76</v>
          </cell>
        </row>
        <row r="12193">
          <cell r="D12193" t="str">
            <v>EUSÉBIO</v>
          </cell>
          <cell r="E12193">
            <v>44500</v>
          </cell>
          <cell r="J12193">
            <v>236.70000000000002</v>
          </cell>
          <cell r="K12193">
            <v>117.3201</v>
          </cell>
          <cell r="M12193">
            <v>626.76</v>
          </cell>
        </row>
        <row r="12194">
          <cell r="D12194" t="str">
            <v>EUSÉBIO</v>
          </cell>
          <cell r="E12194">
            <v>44500</v>
          </cell>
          <cell r="J12194">
            <v>157.22999999999999</v>
          </cell>
          <cell r="K12194">
            <v>88.299899999999994</v>
          </cell>
          <cell r="M12194">
            <v>359.1</v>
          </cell>
        </row>
        <row r="12195">
          <cell r="D12195" t="str">
            <v>EUSÉBIO</v>
          </cell>
          <cell r="E12195">
            <v>44500</v>
          </cell>
          <cell r="J12195">
            <v>282</v>
          </cell>
          <cell r="K12195">
            <v>159.34</v>
          </cell>
          <cell r="M12195">
            <v>864.64</v>
          </cell>
        </row>
        <row r="12196">
          <cell r="D12196" t="str">
            <v>EUSÉBIO</v>
          </cell>
          <cell r="E12196">
            <v>44500</v>
          </cell>
          <cell r="J12196">
            <v>230.24</v>
          </cell>
          <cell r="K12196">
            <v>101.18</v>
          </cell>
          <cell r="M12196">
            <v>562.12</v>
          </cell>
        </row>
        <row r="12197">
          <cell r="D12197" t="str">
            <v>EUSÉBIO</v>
          </cell>
          <cell r="E12197">
            <v>44500</v>
          </cell>
          <cell r="J12197">
            <v>399.5</v>
          </cell>
          <cell r="K12197">
            <v>198.92</v>
          </cell>
          <cell r="M12197">
            <v>1084.55</v>
          </cell>
        </row>
        <row r="12198">
          <cell r="D12198" t="str">
            <v>EUSÉBIO</v>
          </cell>
          <cell r="E12198">
            <v>44500</v>
          </cell>
          <cell r="J12198">
            <v>324.5</v>
          </cell>
          <cell r="K12198">
            <v>197.56</v>
          </cell>
          <cell r="M12198">
            <v>1084.3499999999999</v>
          </cell>
        </row>
        <row r="12199">
          <cell r="D12199" t="str">
            <v>EUSÉBIO</v>
          </cell>
          <cell r="E12199">
            <v>44500</v>
          </cell>
          <cell r="J12199">
            <v>240</v>
          </cell>
          <cell r="K12199">
            <v>108.11</v>
          </cell>
          <cell r="M12199">
            <v>597.75</v>
          </cell>
        </row>
        <row r="12200">
          <cell r="D12200" t="str">
            <v>EUSÉBIO</v>
          </cell>
          <cell r="E12200">
            <v>44500</v>
          </cell>
          <cell r="J12200">
            <v>288</v>
          </cell>
          <cell r="K12200">
            <v>223.60980000000001</v>
          </cell>
          <cell r="M12200">
            <v>822.59999999999991</v>
          </cell>
        </row>
        <row r="12201">
          <cell r="D12201" t="str">
            <v>EUSÉBIO</v>
          </cell>
          <cell r="E12201">
            <v>44500</v>
          </cell>
          <cell r="J12201">
            <v>398.3</v>
          </cell>
          <cell r="K12201">
            <v>282.79020000000003</v>
          </cell>
          <cell r="M12201">
            <v>1564.78</v>
          </cell>
        </row>
        <row r="12202">
          <cell r="D12202" t="str">
            <v>EUSÉBIO</v>
          </cell>
          <cell r="E12202">
            <v>44500</v>
          </cell>
          <cell r="J12202">
            <v>419.3</v>
          </cell>
          <cell r="K12202">
            <v>274.36009999999999</v>
          </cell>
          <cell r="M12202">
            <v>1262.24</v>
          </cell>
        </row>
        <row r="12203">
          <cell r="D12203" t="str">
            <v>EUSÉBIO</v>
          </cell>
          <cell r="E12203">
            <v>44500</v>
          </cell>
          <cell r="J12203">
            <v>454.30000000000007</v>
          </cell>
          <cell r="K12203">
            <v>397.0197</v>
          </cell>
          <cell r="M12203">
            <v>1470.5600000000002</v>
          </cell>
        </row>
        <row r="12204">
          <cell r="D12204" t="str">
            <v>EUSÉBIO</v>
          </cell>
          <cell r="E12204">
            <v>44500</v>
          </cell>
          <cell r="J12204">
            <v>524.30000000000007</v>
          </cell>
          <cell r="K12204">
            <v>170.96029999999999</v>
          </cell>
          <cell r="M12204">
            <v>948.5</v>
          </cell>
        </row>
        <row r="12205">
          <cell r="D12205" t="str">
            <v>EUSÉBIO</v>
          </cell>
          <cell r="E12205">
            <v>44500</v>
          </cell>
          <cell r="J12205">
            <v>419.28</v>
          </cell>
          <cell r="K12205">
            <v>190.91040000000001</v>
          </cell>
          <cell r="M12205">
            <v>1057.68</v>
          </cell>
        </row>
        <row r="12206">
          <cell r="D12206" t="str">
            <v>EUSÉBIO</v>
          </cell>
          <cell r="E12206">
            <v>44500</v>
          </cell>
          <cell r="J12206">
            <v>584.1</v>
          </cell>
          <cell r="K12206">
            <v>214.03979999999999</v>
          </cell>
          <cell r="M12206">
            <v>1189.17</v>
          </cell>
        </row>
        <row r="12207">
          <cell r="D12207" t="str">
            <v>EUSÉBIO</v>
          </cell>
          <cell r="E12207">
            <v>44500</v>
          </cell>
          <cell r="J12207">
            <v>549.45000000000005</v>
          </cell>
          <cell r="K12207">
            <v>271.17969999999997</v>
          </cell>
          <cell r="M12207">
            <v>1376.54</v>
          </cell>
        </row>
        <row r="12208">
          <cell r="D12208" t="str">
            <v>EUSÉBIO</v>
          </cell>
          <cell r="E12208">
            <v>44500</v>
          </cell>
          <cell r="J12208">
            <v>846</v>
          </cell>
          <cell r="K12208">
            <v>285.78960000000001</v>
          </cell>
          <cell r="M12208">
            <v>1586.52</v>
          </cell>
        </row>
        <row r="12209">
          <cell r="D12209" t="str">
            <v>EUSÉBIO</v>
          </cell>
          <cell r="E12209">
            <v>44500</v>
          </cell>
          <cell r="J12209">
            <v>778.69999999999993</v>
          </cell>
          <cell r="K12209">
            <v>410.09019999999998</v>
          </cell>
          <cell r="M12209">
            <v>2068.8199999999997</v>
          </cell>
        </row>
        <row r="12210">
          <cell r="D12210" t="str">
            <v>EUSÉBIO</v>
          </cell>
          <cell r="E12210">
            <v>44500</v>
          </cell>
          <cell r="J12210">
            <v>966</v>
          </cell>
          <cell r="K12210">
            <v>575.83960000000002</v>
          </cell>
          <cell r="M12210">
            <v>3176.3199999999997</v>
          </cell>
        </row>
        <row r="12211">
          <cell r="D12211" t="str">
            <v>EUSÉBIO</v>
          </cell>
          <cell r="E12211">
            <v>44500</v>
          </cell>
          <cell r="J12211">
            <v>1128</v>
          </cell>
          <cell r="K12211">
            <v>715.32960000000003</v>
          </cell>
          <cell r="M12211">
            <v>3687.52</v>
          </cell>
        </row>
        <row r="12212">
          <cell r="D12212" t="str">
            <v>EUSÉBIO</v>
          </cell>
          <cell r="E12212">
            <v>44500</v>
          </cell>
          <cell r="J12212">
            <v>849.15000000000009</v>
          </cell>
          <cell r="K12212">
            <v>437.1601</v>
          </cell>
          <cell r="M12212">
            <v>2288.71</v>
          </cell>
        </row>
        <row r="12213">
          <cell r="D12213" t="str">
            <v>EUSÉBIO</v>
          </cell>
          <cell r="E12213">
            <v>44500</v>
          </cell>
          <cell r="J12213">
            <v>1045</v>
          </cell>
          <cell r="K12213">
            <v>647.59029999999996</v>
          </cell>
          <cell r="M12213">
            <v>3196.9399999999996</v>
          </cell>
        </row>
        <row r="12214">
          <cell r="D12214" t="str">
            <v>EUSÉBIO</v>
          </cell>
          <cell r="E12214">
            <v>44500</v>
          </cell>
          <cell r="J12214">
            <v>912</v>
          </cell>
          <cell r="K12214">
            <v>485.59059999999999</v>
          </cell>
          <cell r="M12214">
            <v>2553.41</v>
          </cell>
        </row>
        <row r="12215">
          <cell r="D12215" t="str">
            <v>EUSÉBIO</v>
          </cell>
          <cell r="E12215">
            <v>44500</v>
          </cell>
          <cell r="J12215">
            <v>1398</v>
          </cell>
          <cell r="K12215">
            <v>794.08</v>
          </cell>
          <cell r="M12215">
            <v>4368.8</v>
          </cell>
        </row>
        <row r="12216">
          <cell r="D12216" t="str">
            <v>EUSÉBIO</v>
          </cell>
          <cell r="E12216">
            <v>44500</v>
          </cell>
          <cell r="J12216">
            <v>1882.1000000000001</v>
          </cell>
          <cell r="K12216">
            <v>1135.06</v>
          </cell>
          <cell r="M12216">
            <v>6251.24</v>
          </cell>
        </row>
        <row r="12217">
          <cell r="D12217" t="str">
            <v>EUSÉBIO</v>
          </cell>
          <cell r="E12217">
            <v>44500</v>
          </cell>
          <cell r="J12217">
            <v>2244</v>
          </cell>
          <cell r="K12217">
            <v>1031.4104</v>
          </cell>
          <cell r="M12217">
            <v>5639.2400000000007</v>
          </cell>
        </row>
        <row r="12218">
          <cell r="D12218" t="str">
            <v>EUSÉBIO</v>
          </cell>
          <cell r="E12218">
            <v>44500</v>
          </cell>
          <cell r="J12218">
            <v>1800</v>
          </cell>
          <cell r="K12218">
            <v>1063.0583999999999</v>
          </cell>
          <cell r="M12218">
            <v>5864.0399999999991</v>
          </cell>
        </row>
        <row r="12219">
          <cell r="D12219" t="str">
            <v>EUSÉBIO</v>
          </cell>
          <cell r="E12219">
            <v>44500</v>
          </cell>
          <cell r="J12219">
            <v>2310</v>
          </cell>
          <cell r="K12219">
            <v>1364.6682000000001</v>
          </cell>
          <cell r="M12219">
            <v>6973.26</v>
          </cell>
        </row>
        <row r="12220">
          <cell r="D12220" t="str">
            <v>EUSÉBIO</v>
          </cell>
          <cell r="E12220">
            <v>44500</v>
          </cell>
          <cell r="J12220">
            <v>3595.5000000000005</v>
          </cell>
          <cell r="K12220">
            <v>1867.4504999999999</v>
          </cell>
          <cell r="M12220">
            <v>10004.85</v>
          </cell>
        </row>
        <row r="12221">
          <cell r="D12221" t="str">
            <v>EUSÉBIO</v>
          </cell>
          <cell r="E12221">
            <v>44500</v>
          </cell>
          <cell r="J12221">
            <v>2800</v>
          </cell>
          <cell r="K12221">
            <v>1710.6599999999999</v>
          </cell>
          <cell r="M12221">
            <v>8913.5199999999986</v>
          </cell>
        </row>
        <row r="12222">
          <cell r="D12222" t="str">
            <v>EUSÉBIO</v>
          </cell>
          <cell r="E12222">
            <v>44500</v>
          </cell>
          <cell r="J12222">
            <v>42.66</v>
          </cell>
          <cell r="K12222">
            <v>17.98</v>
          </cell>
          <cell r="M12222">
            <v>99.98</v>
          </cell>
        </row>
        <row r="12223">
          <cell r="D12223" t="str">
            <v>EUSÉBIO</v>
          </cell>
          <cell r="E12223">
            <v>44500</v>
          </cell>
          <cell r="J12223">
            <v>106.22</v>
          </cell>
          <cell r="K12223">
            <v>93.52</v>
          </cell>
          <cell r="M12223">
            <v>259.8</v>
          </cell>
        </row>
        <row r="12224">
          <cell r="D12224" t="str">
            <v>EUSÉBIO</v>
          </cell>
          <cell r="E12224">
            <v>44500</v>
          </cell>
          <cell r="J12224">
            <v>102.42</v>
          </cell>
          <cell r="K12224">
            <v>46.76</v>
          </cell>
          <cell r="M12224">
            <v>259.8</v>
          </cell>
        </row>
        <row r="12225">
          <cell r="D12225" t="str">
            <v>EUSÉBIO</v>
          </cell>
          <cell r="E12225">
            <v>44500</v>
          </cell>
          <cell r="J12225">
            <v>89.12</v>
          </cell>
          <cell r="K12225">
            <v>57.32</v>
          </cell>
          <cell r="M12225">
            <v>207.28</v>
          </cell>
        </row>
        <row r="12226">
          <cell r="D12226" t="str">
            <v>EUSÉBIO</v>
          </cell>
          <cell r="E12226">
            <v>44500</v>
          </cell>
          <cell r="J12226">
            <v>133.68</v>
          </cell>
          <cell r="K12226">
            <v>54.599999999999994</v>
          </cell>
          <cell r="M12226">
            <v>303.33</v>
          </cell>
        </row>
        <row r="12227">
          <cell r="D12227" t="str">
            <v>EUSÉBIO</v>
          </cell>
          <cell r="E12227">
            <v>44500</v>
          </cell>
          <cell r="J12227">
            <v>127.97999999999999</v>
          </cell>
          <cell r="K12227">
            <v>49.980000000000004</v>
          </cell>
          <cell r="M12227">
            <v>277.70999999999998</v>
          </cell>
        </row>
        <row r="12228">
          <cell r="D12228" t="str">
            <v>EUSÉBIO</v>
          </cell>
          <cell r="E12228">
            <v>44500</v>
          </cell>
          <cell r="J12228">
            <v>55</v>
          </cell>
          <cell r="K12228">
            <v>46.59</v>
          </cell>
          <cell r="M12228">
            <v>118.92</v>
          </cell>
        </row>
        <row r="12229">
          <cell r="D12229" t="str">
            <v>EUSÉBIO</v>
          </cell>
          <cell r="E12229">
            <v>44500</v>
          </cell>
          <cell r="J12229">
            <v>55</v>
          </cell>
          <cell r="K12229">
            <v>25.18</v>
          </cell>
          <cell r="M12229">
            <v>139.9</v>
          </cell>
        </row>
        <row r="12230">
          <cell r="D12230" t="str">
            <v>EUSÉBIO</v>
          </cell>
          <cell r="E12230">
            <v>44500</v>
          </cell>
          <cell r="J12230">
            <v>55</v>
          </cell>
          <cell r="K12230">
            <v>25.18</v>
          </cell>
          <cell r="M12230">
            <v>139.9</v>
          </cell>
        </row>
        <row r="12231">
          <cell r="D12231" t="str">
            <v>EUSÉBIO</v>
          </cell>
          <cell r="E12231">
            <v>44500</v>
          </cell>
          <cell r="J12231">
            <v>115.72</v>
          </cell>
          <cell r="K12231">
            <v>53.96</v>
          </cell>
          <cell r="M12231">
            <v>299.8</v>
          </cell>
        </row>
        <row r="12232">
          <cell r="D12232" t="str">
            <v>EUSÉBIO</v>
          </cell>
          <cell r="E12232">
            <v>44500</v>
          </cell>
          <cell r="J12232">
            <v>285</v>
          </cell>
          <cell r="K12232">
            <v>123.38</v>
          </cell>
          <cell r="M12232">
            <v>685.5</v>
          </cell>
        </row>
        <row r="12233">
          <cell r="D12233" t="str">
            <v>EUSÉBIO</v>
          </cell>
          <cell r="E12233">
            <v>44500</v>
          </cell>
          <cell r="J12233">
            <v>0</v>
          </cell>
          <cell r="K12233">
            <v>0</v>
          </cell>
          <cell r="M12233">
            <v>0</v>
          </cell>
        </row>
        <row r="12234">
          <cell r="D12234" t="str">
            <v>EUSÉBIO</v>
          </cell>
          <cell r="E12234">
            <v>44500</v>
          </cell>
          <cell r="J12234">
            <v>54.9</v>
          </cell>
          <cell r="K12234">
            <v>19.78</v>
          </cell>
          <cell r="M12234">
            <v>109.9</v>
          </cell>
        </row>
        <row r="12235">
          <cell r="D12235" t="str">
            <v>EUSÉBIO</v>
          </cell>
          <cell r="E12235">
            <v>44500</v>
          </cell>
          <cell r="J12235">
            <v>34.950000000000003</v>
          </cell>
          <cell r="K12235">
            <v>11.33</v>
          </cell>
          <cell r="M12235">
            <v>62.96</v>
          </cell>
        </row>
        <row r="12236">
          <cell r="D12236" t="str">
            <v>EUSÉBIO</v>
          </cell>
          <cell r="E12236">
            <v>44500</v>
          </cell>
          <cell r="J12236">
            <v>34.950000000000003</v>
          </cell>
          <cell r="K12236">
            <v>12.59</v>
          </cell>
          <cell r="M12236">
            <v>69.95</v>
          </cell>
        </row>
        <row r="12237">
          <cell r="D12237" t="str">
            <v>EUSÉBIO</v>
          </cell>
          <cell r="E12237">
            <v>44500</v>
          </cell>
          <cell r="J12237">
            <v>25.48</v>
          </cell>
          <cell r="K12237">
            <v>14.36</v>
          </cell>
          <cell r="M12237">
            <v>79.8</v>
          </cell>
        </row>
        <row r="12238">
          <cell r="D12238" t="str">
            <v>EUSÉBIO</v>
          </cell>
          <cell r="E12238">
            <v>44500</v>
          </cell>
          <cell r="J12238">
            <v>123.02</v>
          </cell>
          <cell r="K12238">
            <v>75.540000000000006</v>
          </cell>
          <cell r="M12238">
            <v>279.8</v>
          </cell>
        </row>
        <row r="12239">
          <cell r="D12239" t="str">
            <v>EUSÉBIO</v>
          </cell>
          <cell r="E12239">
            <v>44500</v>
          </cell>
          <cell r="J12239">
            <v>64.02</v>
          </cell>
          <cell r="K12239">
            <v>52.019999999999996</v>
          </cell>
          <cell r="M12239">
            <v>287.70000000000005</v>
          </cell>
        </row>
        <row r="12240">
          <cell r="D12240" t="str">
            <v>EUSÉBIO</v>
          </cell>
          <cell r="E12240">
            <v>44500</v>
          </cell>
          <cell r="J12240">
            <v>38.14</v>
          </cell>
          <cell r="K12240">
            <v>13.64</v>
          </cell>
          <cell r="M12240">
            <v>75.819999999999993</v>
          </cell>
        </row>
        <row r="12241">
          <cell r="D12241" t="str">
            <v>EUSÉBIO</v>
          </cell>
          <cell r="E12241">
            <v>44500</v>
          </cell>
          <cell r="J12241">
            <v>16</v>
          </cell>
          <cell r="K12241">
            <v>7.18</v>
          </cell>
          <cell r="M12241">
            <v>39.9</v>
          </cell>
        </row>
        <row r="12242">
          <cell r="D12242" t="str">
            <v>EUSÉBIO</v>
          </cell>
          <cell r="E12242">
            <v>44500</v>
          </cell>
          <cell r="J12242">
            <v>50</v>
          </cell>
          <cell r="K12242">
            <v>21.56</v>
          </cell>
          <cell r="M12242">
            <v>119.8</v>
          </cell>
        </row>
        <row r="12243">
          <cell r="D12243" t="str">
            <v>EUSÉBIO</v>
          </cell>
          <cell r="E12243">
            <v>44500</v>
          </cell>
          <cell r="J12243">
            <v>30</v>
          </cell>
          <cell r="K12243">
            <v>13.5</v>
          </cell>
          <cell r="M12243">
            <v>75.02</v>
          </cell>
        </row>
        <row r="12244">
          <cell r="D12244" t="str">
            <v>EUSÉBIO</v>
          </cell>
          <cell r="E12244">
            <v>44500</v>
          </cell>
          <cell r="J12244">
            <v>19.899999999999999</v>
          </cell>
          <cell r="K12244">
            <v>10.78</v>
          </cell>
          <cell r="M12244">
            <v>59.9</v>
          </cell>
        </row>
        <row r="12245">
          <cell r="D12245" t="str">
            <v>EUSÉBIO</v>
          </cell>
          <cell r="E12245">
            <v>44500</v>
          </cell>
          <cell r="J12245">
            <v>55.1</v>
          </cell>
          <cell r="K12245">
            <v>26.98</v>
          </cell>
          <cell r="M12245">
            <v>149.9</v>
          </cell>
        </row>
        <row r="12246">
          <cell r="D12246" t="str">
            <v>EUSÉBIO</v>
          </cell>
          <cell r="E12246">
            <v>44500</v>
          </cell>
          <cell r="J12246">
            <v>23.9</v>
          </cell>
          <cell r="K12246">
            <v>9.17</v>
          </cell>
          <cell r="M12246">
            <v>50.92</v>
          </cell>
        </row>
        <row r="12247">
          <cell r="D12247" t="str">
            <v>EUSÉBIO</v>
          </cell>
          <cell r="E12247">
            <v>44500</v>
          </cell>
          <cell r="J12247">
            <v>23.9</v>
          </cell>
          <cell r="K12247">
            <v>9.17</v>
          </cell>
          <cell r="M12247">
            <v>50.92</v>
          </cell>
        </row>
        <row r="12248">
          <cell r="D12248" t="str">
            <v>EUSÉBIO</v>
          </cell>
          <cell r="E12248">
            <v>44500</v>
          </cell>
          <cell r="J12248">
            <v>47.8</v>
          </cell>
          <cell r="K12248">
            <v>18.66</v>
          </cell>
          <cell r="M12248">
            <v>103.62</v>
          </cell>
        </row>
        <row r="12249">
          <cell r="D12249" t="str">
            <v>EUSÉBIO</v>
          </cell>
          <cell r="E12249">
            <v>44500</v>
          </cell>
          <cell r="J12249">
            <v>47.8</v>
          </cell>
          <cell r="K12249">
            <v>18.66</v>
          </cell>
          <cell r="M12249">
            <v>103.62</v>
          </cell>
        </row>
        <row r="12250">
          <cell r="D12250" t="str">
            <v>EUSÉBIO</v>
          </cell>
          <cell r="E12250">
            <v>44500</v>
          </cell>
          <cell r="J12250">
            <v>33.9</v>
          </cell>
          <cell r="K12250">
            <v>12.58</v>
          </cell>
          <cell r="M12250">
            <v>69.900000000000006</v>
          </cell>
        </row>
        <row r="12251">
          <cell r="D12251" t="str">
            <v>EUSÉBIO</v>
          </cell>
          <cell r="E12251">
            <v>44500</v>
          </cell>
          <cell r="J12251">
            <v>35</v>
          </cell>
          <cell r="K12251">
            <v>16.18</v>
          </cell>
          <cell r="M12251">
            <v>89.9</v>
          </cell>
        </row>
        <row r="12252">
          <cell r="D12252" t="str">
            <v>EUSÉBIO</v>
          </cell>
          <cell r="E12252">
            <v>44500</v>
          </cell>
          <cell r="J12252">
            <v>39.9</v>
          </cell>
          <cell r="K12252">
            <v>16.18</v>
          </cell>
          <cell r="M12252">
            <v>89.9</v>
          </cell>
        </row>
        <row r="12253">
          <cell r="D12253" t="str">
            <v>EUSÉBIO</v>
          </cell>
          <cell r="E12253">
            <v>44500</v>
          </cell>
          <cell r="J12253">
            <v>19.899999999999999</v>
          </cell>
          <cell r="K12253">
            <v>8.98</v>
          </cell>
          <cell r="M12253">
            <v>49.9</v>
          </cell>
        </row>
        <row r="12254">
          <cell r="D12254" t="str">
            <v>EUSÉBIO</v>
          </cell>
          <cell r="E12254">
            <v>44500</v>
          </cell>
          <cell r="J12254">
            <v>89.8</v>
          </cell>
          <cell r="K12254">
            <v>34.159999999999997</v>
          </cell>
          <cell r="M12254">
            <v>189.82</v>
          </cell>
        </row>
        <row r="12255">
          <cell r="D12255" t="str">
            <v>EUSÉBIO</v>
          </cell>
          <cell r="E12255">
            <v>44500</v>
          </cell>
          <cell r="J12255">
            <v>79.8</v>
          </cell>
          <cell r="K12255">
            <v>35.96</v>
          </cell>
          <cell r="M12255">
            <v>199.8</v>
          </cell>
        </row>
        <row r="12256">
          <cell r="D12256" t="str">
            <v>EUSÉBIO</v>
          </cell>
          <cell r="E12256">
            <v>44500</v>
          </cell>
          <cell r="J12256">
            <v>119.6</v>
          </cell>
          <cell r="K12256">
            <v>47.55</v>
          </cell>
          <cell r="M12256">
            <v>264.24</v>
          </cell>
        </row>
        <row r="12257">
          <cell r="D12257" t="str">
            <v>EUSÉBIO</v>
          </cell>
          <cell r="E12257">
            <v>44500</v>
          </cell>
          <cell r="J12257">
            <v>199.5</v>
          </cell>
          <cell r="K12257">
            <v>77.290000000000006</v>
          </cell>
          <cell r="M12257">
            <v>427.75</v>
          </cell>
        </row>
        <row r="12258">
          <cell r="D12258" t="str">
            <v>EUSÉBIO</v>
          </cell>
          <cell r="E12258">
            <v>44500</v>
          </cell>
          <cell r="J12258">
            <v>24.9</v>
          </cell>
          <cell r="K12258">
            <v>10.57</v>
          </cell>
          <cell r="M12258">
            <v>58.71</v>
          </cell>
        </row>
        <row r="12259">
          <cell r="D12259" t="str">
            <v>EUSÉBIO</v>
          </cell>
          <cell r="E12259">
            <v>44500</v>
          </cell>
          <cell r="J12259">
            <v>44.9</v>
          </cell>
          <cell r="K12259">
            <v>17.98</v>
          </cell>
          <cell r="M12259">
            <v>99.9</v>
          </cell>
        </row>
        <row r="12260">
          <cell r="D12260" t="str">
            <v>EUSÉBIO</v>
          </cell>
          <cell r="E12260">
            <v>44500</v>
          </cell>
          <cell r="J12260">
            <v>44.9</v>
          </cell>
          <cell r="K12260">
            <v>17.98</v>
          </cell>
          <cell r="M12260">
            <v>99.9</v>
          </cell>
        </row>
        <row r="12261">
          <cell r="D12261" t="str">
            <v>EUSÉBIO</v>
          </cell>
          <cell r="E12261">
            <v>44500</v>
          </cell>
          <cell r="J12261">
            <v>13.2</v>
          </cell>
          <cell r="K12261">
            <v>6.3</v>
          </cell>
          <cell r="M12261">
            <v>35</v>
          </cell>
        </row>
        <row r="12262">
          <cell r="D12262" t="str">
            <v>EUSÉBIO</v>
          </cell>
          <cell r="E12262">
            <v>44500</v>
          </cell>
          <cell r="J12262">
            <v>17.5</v>
          </cell>
          <cell r="K12262">
            <v>7.18</v>
          </cell>
          <cell r="M12262">
            <v>39.9</v>
          </cell>
        </row>
        <row r="12263">
          <cell r="D12263" t="str">
            <v>EUSÉBIO</v>
          </cell>
          <cell r="E12263">
            <v>44500</v>
          </cell>
          <cell r="J12263">
            <v>23.9</v>
          </cell>
          <cell r="K12263">
            <v>8.98</v>
          </cell>
          <cell r="M12263">
            <v>49.9</v>
          </cell>
        </row>
        <row r="12264">
          <cell r="D12264" t="str">
            <v>EUSÉBIO</v>
          </cell>
          <cell r="E12264">
            <v>44500</v>
          </cell>
          <cell r="J12264">
            <v>44.9</v>
          </cell>
          <cell r="K12264">
            <v>17.98</v>
          </cell>
          <cell r="M12264">
            <v>99.9</v>
          </cell>
        </row>
        <row r="12265">
          <cell r="D12265" t="str">
            <v>EUSÉBIO</v>
          </cell>
          <cell r="E12265">
            <v>44500</v>
          </cell>
          <cell r="J12265">
            <v>16.829999999999998</v>
          </cell>
          <cell r="K12265">
            <v>7.72</v>
          </cell>
          <cell r="M12265">
            <v>42.9</v>
          </cell>
        </row>
        <row r="12266">
          <cell r="D12266" t="str">
            <v>EUSÉBIO</v>
          </cell>
          <cell r="E12266">
            <v>44500</v>
          </cell>
          <cell r="J12266">
            <v>26.23</v>
          </cell>
          <cell r="K12266">
            <v>10.44</v>
          </cell>
          <cell r="M12266">
            <v>57.99</v>
          </cell>
        </row>
        <row r="12267">
          <cell r="D12267" t="str">
            <v>EUSÉBIO</v>
          </cell>
          <cell r="E12267">
            <v>44500</v>
          </cell>
          <cell r="J12267">
            <v>21.53</v>
          </cell>
          <cell r="K12267">
            <v>9.8800000000000008</v>
          </cell>
          <cell r="M12267">
            <v>54.9</v>
          </cell>
        </row>
        <row r="12268">
          <cell r="D12268" t="str">
            <v>EUSÉBIO</v>
          </cell>
          <cell r="E12268">
            <v>44500</v>
          </cell>
          <cell r="J12268">
            <v>21.53</v>
          </cell>
          <cell r="K12268">
            <v>9.8800000000000008</v>
          </cell>
          <cell r="M12268">
            <v>54.9</v>
          </cell>
        </row>
        <row r="12269">
          <cell r="D12269" t="str">
            <v>EUSÉBIO</v>
          </cell>
          <cell r="E12269">
            <v>44500</v>
          </cell>
          <cell r="J12269">
            <v>47.8</v>
          </cell>
          <cell r="K12269">
            <v>17.96</v>
          </cell>
          <cell r="M12269">
            <v>99.8</v>
          </cell>
        </row>
        <row r="12270">
          <cell r="D12270" t="str">
            <v>EUSÉBIO</v>
          </cell>
          <cell r="E12270">
            <v>44500</v>
          </cell>
          <cell r="J12270">
            <v>38.799999999999997</v>
          </cell>
          <cell r="K12270">
            <v>17.96</v>
          </cell>
          <cell r="M12270">
            <v>99.8</v>
          </cell>
        </row>
        <row r="12271">
          <cell r="D12271" t="str">
            <v>EUSÉBIO</v>
          </cell>
          <cell r="E12271">
            <v>44500</v>
          </cell>
          <cell r="J12271">
            <v>46.82</v>
          </cell>
          <cell r="K12271">
            <v>18.809999999999999</v>
          </cell>
          <cell r="M12271">
            <v>103.74</v>
          </cell>
        </row>
        <row r="12272">
          <cell r="D12272" t="str">
            <v>EUSÉBIO</v>
          </cell>
          <cell r="E12272">
            <v>44500</v>
          </cell>
          <cell r="J12272">
            <v>52.5</v>
          </cell>
          <cell r="K12272">
            <v>18.3201</v>
          </cell>
          <cell r="M12272">
            <v>101.76</v>
          </cell>
        </row>
        <row r="12273">
          <cell r="D12273" t="str">
            <v>EUSÉBIO</v>
          </cell>
          <cell r="E12273">
            <v>44500</v>
          </cell>
          <cell r="J12273">
            <v>71.699999999999989</v>
          </cell>
          <cell r="K12273">
            <v>26.94</v>
          </cell>
          <cell r="M12273">
            <v>149.69999999999999</v>
          </cell>
        </row>
        <row r="12274">
          <cell r="D12274" t="str">
            <v>EUSÉBIO</v>
          </cell>
          <cell r="E12274">
            <v>44500</v>
          </cell>
          <cell r="J12274">
            <v>58.199999999999996</v>
          </cell>
          <cell r="K12274">
            <v>26.94</v>
          </cell>
          <cell r="M12274">
            <v>149.69999999999999</v>
          </cell>
        </row>
        <row r="12275">
          <cell r="D12275" t="str">
            <v>EUSÉBIO</v>
          </cell>
          <cell r="E12275">
            <v>44500</v>
          </cell>
          <cell r="J12275">
            <v>26.97</v>
          </cell>
          <cell r="K12275">
            <v>12.36</v>
          </cell>
          <cell r="M12275">
            <v>68.699999999999989</v>
          </cell>
        </row>
        <row r="12276">
          <cell r="D12276" t="str">
            <v>EUSÉBIO</v>
          </cell>
          <cell r="E12276">
            <v>44500</v>
          </cell>
          <cell r="J12276">
            <v>87.5</v>
          </cell>
          <cell r="K12276">
            <v>35.18</v>
          </cell>
          <cell r="M12276">
            <v>195.5</v>
          </cell>
        </row>
        <row r="12277">
          <cell r="D12277" t="str">
            <v>EUSÉBIO</v>
          </cell>
          <cell r="E12277">
            <v>44500</v>
          </cell>
          <cell r="J12277">
            <v>15</v>
          </cell>
          <cell r="K12277">
            <v>7.18</v>
          </cell>
          <cell r="M12277">
            <v>39.9</v>
          </cell>
        </row>
        <row r="12278">
          <cell r="D12278" t="str">
            <v>EUSÉBIO</v>
          </cell>
          <cell r="E12278">
            <v>44500</v>
          </cell>
          <cell r="J12278">
            <v>29</v>
          </cell>
          <cell r="K12278">
            <v>12.58</v>
          </cell>
          <cell r="M12278">
            <v>69.900000000000006</v>
          </cell>
        </row>
        <row r="12279">
          <cell r="D12279" t="str">
            <v>EUSÉBIO</v>
          </cell>
          <cell r="E12279">
            <v>44500</v>
          </cell>
          <cell r="J12279">
            <v>29</v>
          </cell>
          <cell r="K12279">
            <v>12.58</v>
          </cell>
          <cell r="M12279">
            <v>69.900000000000006</v>
          </cell>
        </row>
        <row r="12280">
          <cell r="D12280" t="str">
            <v>EUSÉBIO</v>
          </cell>
          <cell r="E12280">
            <v>44500</v>
          </cell>
          <cell r="J12280">
            <v>30</v>
          </cell>
          <cell r="K12280">
            <v>14.36</v>
          </cell>
          <cell r="M12280">
            <v>79.8</v>
          </cell>
        </row>
        <row r="12281">
          <cell r="D12281" t="str">
            <v>EUSÉBIO</v>
          </cell>
          <cell r="E12281">
            <v>44500</v>
          </cell>
          <cell r="J12281">
            <v>53.8</v>
          </cell>
          <cell r="K12281">
            <v>21.56</v>
          </cell>
          <cell r="M12281">
            <v>119.8</v>
          </cell>
        </row>
        <row r="12282">
          <cell r="D12282" t="str">
            <v>EUSÉBIO</v>
          </cell>
          <cell r="E12282">
            <v>44500</v>
          </cell>
          <cell r="J12282">
            <v>60</v>
          </cell>
          <cell r="K12282">
            <v>23.38</v>
          </cell>
          <cell r="M12282">
            <v>129.9</v>
          </cell>
        </row>
        <row r="12283">
          <cell r="D12283" t="str">
            <v>EUSÉBIO</v>
          </cell>
          <cell r="E12283">
            <v>44500</v>
          </cell>
          <cell r="J12283">
            <v>180</v>
          </cell>
          <cell r="K12283">
            <v>67.0899</v>
          </cell>
          <cell r="M12283">
            <v>370.23</v>
          </cell>
        </row>
        <row r="12284">
          <cell r="D12284" t="str">
            <v>EUSÉBIO</v>
          </cell>
          <cell r="E12284">
            <v>44500</v>
          </cell>
          <cell r="J12284">
            <v>120</v>
          </cell>
          <cell r="K12284">
            <v>48.76</v>
          </cell>
          <cell r="M12284">
            <v>269.52</v>
          </cell>
        </row>
        <row r="12285">
          <cell r="D12285" t="str">
            <v>EUSÉBIO</v>
          </cell>
          <cell r="E12285">
            <v>44500</v>
          </cell>
          <cell r="J12285">
            <v>21.9</v>
          </cell>
          <cell r="K12285">
            <v>9.17</v>
          </cell>
          <cell r="M12285">
            <v>50.92</v>
          </cell>
        </row>
        <row r="12286">
          <cell r="D12286" t="str">
            <v>EUSÉBIO</v>
          </cell>
          <cell r="E12286">
            <v>44500</v>
          </cell>
          <cell r="J12286">
            <v>9.35</v>
          </cell>
          <cell r="K12286">
            <v>3.06</v>
          </cell>
          <cell r="M12286">
            <v>16.989999999999998</v>
          </cell>
        </row>
        <row r="12287">
          <cell r="D12287" t="str">
            <v>EUSÉBIO</v>
          </cell>
          <cell r="E12287">
            <v>44500</v>
          </cell>
          <cell r="J12287">
            <v>23.76</v>
          </cell>
          <cell r="K12287">
            <v>7.18</v>
          </cell>
          <cell r="M12287">
            <v>39.9</v>
          </cell>
        </row>
        <row r="12288">
          <cell r="D12288" t="str">
            <v>EUSÉBIO</v>
          </cell>
          <cell r="E12288">
            <v>44500</v>
          </cell>
          <cell r="J12288">
            <v>7.9</v>
          </cell>
          <cell r="K12288">
            <v>3.58</v>
          </cell>
          <cell r="M12288">
            <v>19.899999999999999</v>
          </cell>
        </row>
        <row r="12289">
          <cell r="D12289" t="str">
            <v>EUSÉBIO</v>
          </cell>
          <cell r="E12289">
            <v>44500</v>
          </cell>
          <cell r="J12289">
            <v>7.9</v>
          </cell>
          <cell r="K12289">
            <v>3.02</v>
          </cell>
          <cell r="M12289">
            <v>16.73</v>
          </cell>
        </row>
        <row r="12290">
          <cell r="D12290" t="str">
            <v>EUSÉBIO</v>
          </cell>
          <cell r="E12290">
            <v>44500</v>
          </cell>
          <cell r="J12290">
            <v>4.7</v>
          </cell>
          <cell r="K12290">
            <v>3.58</v>
          </cell>
          <cell r="M12290">
            <v>19.899999999999999</v>
          </cell>
        </row>
        <row r="12291">
          <cell r="D12291" t="str">
            <v>EUSÉBIO</v>
          </cell>
          <cell r="E12291">
            <v>44500</v>
          </cell>
          <cell r="J12291">
            <v>18</v>
          </cell>
          <cell r="K12291">
            <v>10.76</v>
          </cell>
          <cell r="M12291">
            <v>59.8</v>
          </cell>
        </row>
        <row r="12292">
          <cell r="D12292" t="str">
            <v>EUSÉBIO</v>
          </cell>
          <cell r="E12292">
            <v>44500</v>
          </cell>
          <cell r="J12292">
            <v>19.8</v>
          </cell>
          <cell r="K12292">
            <v>7.16</v>
          </cell>
          <cell r="M12292">
            <v>39.799999999999997</v>
          </cell>
        </row>
        <row r="12293">
          <cell r="D12293" t="str">
            <v>EUSÉBIO</v>
          </cell>
          <cell r="E12293">
            <v>44500</v>
          </cell>
          <cell r="J12293">
            <v>19.8</v>
          </cell>
          <cell r="K12293">
            <v>6.69</v>
          </cell>
          <cell r="M12293">
            <v>36.799999999999997</v>
          </cell>
        </row>
        <row r="12294">
          <cell r="D12294" t="str">
            <v>EUSÉBIO</v>
          </cell>
          <cell r="E12294">
            <v>44500</v>
          </cell>
          <cell r="J12294">
            <v>19.8</v>
          </cell>
          <cell r="K12294">
            <v>6.63</v>
          </cell>
          <cell r="M12294">
            <v>36.82</v>
          </cell>
        </row>
        <row r="12295">
          <cell r="D12295" t="str">
            <v>EUSÉBIO</v>
          </cell>
          <cell r="E12295">
            <v>44500</v>
          </cell>
          <cell r="J12295">
            <v>12.6</v>
          </cell>
          <cell r="K12295">
            <v>5.38</v>
          </cell>
          <cell r="M12295">
            <v>29.92</v>
          </cell>
        </row>
        <row r="12296">
          <cell r="D12296" t="str">
            <v>EUSÉBIO</v>
          </cell>
          <cell r="E12296">
            <v>44500</v>
          </cell>
          <cell r="J12296">
            <v>8</v>
          </cell>
          <cell r="K12296">
            <v>3.58</v>
          </cell>
          <cell r="M12296">
            <v>19.899999999999999</v>
          </cell>
        </row>
        <row r="12297">
          <cell r="D12297" t="str">
            <v>EUSÉBIO</v>
          </cell>
          <cell r="E12297">
            <v>44500</v>
          </cell>
          <cell r="J12297">
            <v>8</v>
          </cell>
          <cell r="K12297">
            <v>3.05</v>
          </cell>
          <cell r="M12297">
            <v>16.920000000000002</v>
          </cell>
        </row>
        <row r="12298">
          <cell r="D12298" t="str">
            <v>EUSÉBIO</v>
          </cell>
          <cell r="E12298">
            <v>44500</v>
          </cell>
          <cell r="J12298">
            <v>7.5</v>
          </cell>
          <cell r="K12298">
            <v>3.58</v>
          </cell>
          <cell r="M12298">
            <v>19.899999999999999</v>
          </cell>
        </row>
        <row r="12299">
          <cell r="D12299" t="str">
            <v>EUSÉBIO</v>
          </cell>
          <cell r="E12299">
            <v>44500</v>
          </cell>
          <cell r="J12299">
            <v>7.5</v>
          </cell>
          <cell r="K12299">
            <v>3.58</v>
          </cell>
          <cell r="M12299">
            <v>19.899999999999999</v>
          </cell>
        </row>
        <row r="12300">
          <cell r="D12300" t="str">
            <v>EUSÉBIO</v>
          </cell>
          <cell r="E12300">
            <v>44500</v>
          </cell>
          <cell r="J12300">
            <v>7.5</v>
          </cell>
          <cell r="K12300">
            <v>3.58</v>
          </cell>
          <cell r="M12300">
            <v>19.899999999999999</v>
          </cell>
        </row>
        <row r="12301">
          <cell r="D12301" t="str">
            <v>EUSÉBIO</v>
          </cell>
          <cell r="E12301">
            <v>44500</v>
          </cell>
          <cell r="J12301">
            <v>7.5</v>
          </cell>
          <cell r="K12301">
            <v>3.58</v>
          </cell>
          <cell r="M12301">
            <v>19.899999999999999</v>
          </cell>
        </row>
        <row r="12302">
          <cell r="D12302" t="str">
            <v>EUSÉBIO</v>
          </cell>
          <cell r="E12302">
            <v>44500</v>
          </cell>
          <cell r="J12302">
            <v>8</v>
          </cell>
          <cell r="K12302">
            <v>3.05</v>
          </cell>
          <cell r="M12302">
            <v>16.920000000000002</v>
          </cell>
        </row>
        <row r="12303">
          <cell r="D12303" t="str">
            <v>EUSÉBIO</v>
          </cell>
          <cell r="E12303">
            <v>44500</v>
          </cell>
          <cell r="J12303">
            <v>8</v>
          </cell>
          <cell r="K12303">
            <v>3.58</v>
          </cell>
          <cell r="M12303">
            <v>19.899999999999999</v>
          </cell>
        </row>
        <row r="12304">
          <cell r="D12304" t="str">
            <v>EUSÉBIO</v>
          </cell>
          <cell r="E12304">
            <v>44500</v>
          </cell>
          <cell r="J12304">
            <v>8.5</v>
          </cell>
          <cell r="K12304">
            <v>3.05</v>
          </cell>
          <cell r="M12304">
            <v>16.920000000000002</v>
          </cell>
        </row>
        <row r="12305">
          <cell r="D12305" t="str">
            <v>EUSÉBIO</v>
          </cell>
          <cell r="E12305">
            <v>44500</v>
          </cell>
          <cell r="J12305">
            <v>8</v>
          </cell>
          <cell r="K12305">
            <v>3.05</v>
          </cell>
          <cell r="M12305">
            <v>16.920000000000002</v>
          </cell>
        </row>
        <row r="12306">
          <cell r="D12306" t="str">
            <v>EUSÉBIO</v>
          </cell>
          <cell r="E12306">
            <v>44500</v>
          </cell>
          <cell r="J12306">
            <v>8</v>
          </cell>
          <cell r="K12306">
            <v>3.04</v>
          </cell>
          <cell r="M12306">
            <v>16.91</v>
          </cell>
        </row>
        <row r="12307">
          <cell r="D12307" t="str">
            <v>EUSÉBIO</v>
          </cell>
          <cell r="E12307">
            <v>44500</v>
          </cell>
          <cell r="J12307">
            <v>8</v>
          </cell>
          <cell r="K12307">
            <v>3.04</v>
          </cell>
          <cell r="M12307">
            <v>16.91</v>
          </cell>
        </row>
        <row r="12308">
          <cell r="D12308" t="str">
            <v>EUSÉBIO</v>
          </cell>
          <cell r="E12308">
            <v>44500</v>
          </cell>
          <cell r="J12308">
            <v>8</v>
          </cell>
          <cell r="K12308">
            <v>3.04</v>
          </cell>
          <cell r="M12308">
            <v>16.91</v>
          </cell>
        </row>
        <row r="12309">
          <cell r="D12309" t="str">
            <v>EUSÉBIO</v>
          </cell>
          <cell r="E12309">
            <v>44500</v>
          </cell>
          <cell r="J12309">
            <v>13.79</v>
          </cell>
          <cell r="K12309">
            <v>5.65</v>
          </cell>
          <cell r="M12309">
            <v>31.41</v>
          </cell>
        </row>
        <row r="12310">
          <cell r="D12310" t="str">
            <v>EUSÉBIO</v>
          </cell>
          <cell r="E12310">
            <v>44500</v>
          </cell>
          <cell r="J12310">
            <v>16.399999999999999</v>
          </cell>
          <cell r="K12310">
            <v>7.18</v>
          </cell>
          <cell r="M12310">
            <v>39.9</v>
          </cell>
        </row>
        <row r="12311">
          <cell r="D12311" t="str">
            <v>EUSÉBIO</v>
          </cell>
          <cell r="E12311">
            <v>44500</v>
          </cell>
          <cell r="J12311">
            <v>24</v>
          </cell>
          <cell r="K12311">
            <v>10.209900000000001</v>
          </cell>
          <cell r="M12311">
            <v>56.730000000000004</v>
          </cell>
        </row>
        <row r="12312">
          <cell r="D12312" t="str">
            <v>EUSÉBIO</v>
          </cell>
          <cell r="E12312">
            <v>44500</v>
          </cell>
          <cell r="J12312">
            <v>32</v>
          </cell>
          <cell r="K12312">
            <v>14.32</v>
          </cell>
          <cell r="M12312">
            <v>79.599999999999994</v>
          </cell>
        </row>
        <row r="12313">
          <cell r="D12313" t="str">
            <v>EUSÉBIO</v>
          </cell>
          <cell r="E12313">
            <v>44500</v>
          </cell>
          <cell r="J12313">
            <v>19.36</v>
          </cell>
          <cell r="K12313">
            <v>8.98</v>
          </cell>
          <cell r="M12313">
            <v>49.9</v>
          </cell>
        </row>
        <row r="12314">
          <cell r="D12314" t="str">
            <v>EUSÉBIO</v>
          </cell>
          <cell r="E12314">
            <v>44500</v>
          </cell>
          <cell r="J12314">
            <v>35.9</v>
          </cell>
          <cell r="K12314">
            <v>16.18</v>
          </cell>
          <cell r="M12314">
            <v>89.9</v>
          </cell>
        </row>
        <row r="12315">
          <cell r="D12315" t="str">
            <v>EUSÉBIO</v>
          </cell>
          <cell r="E12315">
            <v>44500</v>
          </cell>
          <cell r="J12315">
            <v>49.8</v>
          </cell>
          <cell r="K12315">
            <v>23.9</v>
          </cell>
          <cell r="M12315">
            <v>132.82</v>
          </cell>
        </row>
        <row r="12316">
          <cell r="D12316" t="str">
            <v>EUSÉBIO</v>
          </cell>
          <cell r="E12316">
            <v>44500</v>
          </cell>
          <cell r="J12316">
            <v>83.19</v>
          </cell>
          <cell r="K12316">
            <v>25.34</v>
          </cell>
          <cell r="M12316">
            <v>129.9</v>
          </cell>
        </row>
        <row r="12317">
          <cell r="D12317" t="str">
            <v>EUSÉBIO</v>
          </cell>
          <cell r="E12317">
            <v>44500</v>
          </cell>
          <cell r="J12317">
            <v>209.70000000000002</v>
          </cell>
          <cell r="K12317">
            <v>64.580100000000002</v>
          </cell>
          <cell r="M12317">
            <v>357.75</v>
          </cell>
        </row>
        <row r="12318">
          <cell r="D12318" t="str">
            <v>EUSÉBIO</v>
          </cell>
          <cell r="E12318">
            <v>44500</v>
          </cell>
          <cell r="J12318">
            <v>22</v>
          </cell>
          <cell r="K12318">
            <v>10.37</v>
          </cell>
          <cell r="M12318">
            <v>57.36</v>
          </cell>
        </row>
        <row r="12319">
          <cell r="D12319" t="str">
            <v>EUSÉBIO</v>
          </cell>
          <cell r="E12319">
            <v>44500</v>
          </cell>
          <cell r="J12319">
            <v>67.98</v>
          </cell>
          <cell r="K12319">
            <v>31.190099999999997</v>
          </cell>
          <cell r="M12319">
            <v>172.5</v>
          </cell>
        </row>
        <row r="12320">
          <cell r="D12320" t="str">
            <v>EUSÉBIO</v>
          </cell>
          <cell r="E12320">
            <v>44500</v>
          </cell>
          <cell r="J12320">
            <v>19.36</v>
          </cell>
          <cell r="K12320">
            <v>7.18</v>
          </cell>
          <cell r="M12320">
            <v>39.9</v>
          </cell>
        </row>
        <row r="12321">
          <cell r="D12321" t="str">
            <v>EUSÉBIO</v>
          </cell>
          <cell r="E12321">
            <v>44500</v>
          </cell>
          <cell r="J12321">
            <v>9.68</v>
          </cell>
          <cell r="K12321">
            <v>4.5</v>
          </cell>
          <cell r="M12321">
            <v>25</v>
          </cell>
        </row>
        <row r="12322">
          <cell r="D12322" t="str">
            <v>EUSÉBIO</v>
          </cell>
          <cell r="E12322">
            <v>44500</v>
          </cell>
          <cell r="J12322">
            <v>9.68</v>
          </cell>
          <cell r="K12322">
            <v>4.5</v>
          </cell>
          <cell r="M12322">
            <v>25</v>
          </cell>
        </row>
        <row r="12323">
          <cell r="D12323" t="str">
            <v>EUSÉBIO</v>
          </cell>
          <cell r="E12323">
            <v>44500</v>
          </cell>
          <cell r="J12323">
            <v>14.3</v>
          </cell>
          <cell r="K12323">
            <v>5.38</v>
          </cell>
          <cell r="M12323">
            <v>29.9</v>
          </cell>
        </row>
        <row r="12324">
          <cell r="D12324" t="str">
            <v>EUSÉBIO</v>
          </cell>
          <cell r="E12324">
            <v>44500</v>
          </cell>
          <cell r="J12324">
            <v>10.89</v>
          </cell>
          <cell r="K12324">
            <v>3.87</v>
          </cell>
          <cell r="M12324">
            <v>20.92</v>
          </cell>
        </row>
        <row r="12325">
          <cell r="D12325" t="str">
            <v>EUSÉBIO</v>
          </cell>
          <cell r="E12325">
            <v>44500</v>
          </cell>
          <cell r="J12325">
            <v>7.27</v>
          </cell>
          <cell r="K12325">
            <v>4.5</v>
          </cell>
          <cell r="M12325">
            <v>25</v>
          </cell>
        </row>
        <row r="12326">
          <cell r="D12326" t="str">
            <v>EUSÉBIO</v>
          </cell>
          <cell r="E12326">
            <v>44500</v>
          </cell>
          <cell r="J12326">
            <v>14.9</v>
          </cell>
          <cell r="K12326">
            <v>5.92</v>
          </cell>
          <cell r="M12326">
            <v>32.9</v>
          </cell>
        </row>
        <row r="12327">
          <cell r="D12327" t="str">
            <v>EUSÉBIO</v>
          </cell>
          <cell r="E12327">
            <v>44500</v>
          </cell>
          <cell r="J12327">
            <v>19.899999999999999</v>
          </cell>
          <cell r="K12327">
            <v>7.13</v>
          </cell>
          <cell r="M12327">
            <v>39.6</v>
          </cell>
        </row>
        <row r="12328">
          <cell r="D12328" t="str">
            <v>EUSÉBIO</v>
          </cell>
          <cell r="E12328">
            <v>44500</v>
          </cell>
          <cell r="J12328">
            <v>17.440000000000001</v>
          </cell>
          <cell r="K12328">
            <v>6.73</v>
          </cell>
          <cell r="M12328">
            <v>37.4</v>
          </cell>
        </row>
        <row r="12329">
          <cell r="D12329" t="str">
            <v>EUSÉBIO</v>
          </cell>
          <cell r="E12329">
            <v>44500</v>
          </cell>
          <cell r="J12329">
            <v>57.2</v>
          </cell>
          <cell r="K12329">
            <v>21.52</v>
          </cell>
          <cell r="M12329">
            <v>119.6</v>
          </cell>
        </row>
        <row r="12330">
          <cell r="D12330" t="str">
            <v>EUSÉBIO</v>
          </cell>
          <cell r="E12330">
            <v>44500</v>
          </cell>
          <cell r="J12330">
            <v>27.72</v>
          </cell>
          <cell r="K12330">
            <v>28.76</v>
          </cell>
          <cell r="M12330">
            <v>79.900000000000006</v>
          </cell>
        </row>
        <row r="12331">
          <cell r="D12331" t="str">
            <v>EUSÉBIO</v>
          </cell>
          <cell r="E12331">
            <v>44500</v>
          </cell>
          <cell r="J12331">
            <v>27.72</v>
          </cell>
          <cell r="K12331">
            <v>9.39</v>
          </cell>
          <cell r="M12331">
            <v>52.11</v>
          </cell>
        </row>
        <row r="12332">
          <cell r="D12332" t="str">
            <v>EUSÉBIO</v>
          </cell>
          <cell r="E12332">
            <v>44500</v>
          </cell>
          <cell r="J12332">
            <v>47.21</v>
          </cell>
          <cell r="K12332">
            <v>16.18</v>
          </cell>
          <cell r="M12332">
            <v>89.91</v>
          </cell>
        </row>
        <row r="12333">
          <cell r="D12333" t="str">
            <v>EUSÉBIO</v>
          </cell>
          <cell r="E12333">
            <v>44500</v>
          </cell>
          <cell r="J12333">
            <v>5</v>
          </cell>
          <cell r="K12333">
            <v>2.7</v>
          </cell>
          <cell r="M12333">
            <v>15</v>
          </cell>
        </row>
        <row r="12334">
          <cell r="D12334" t="str">
            <v>EUSÉBIO</v>
          </cell>
          <cell r="E12334">
            <v>44500</v>
          </cell>
          <cell r="J12334">
            <v>4.8</v>
          </cell>
          <cell r="K12334">
            <v>2.38</v>
          </cell>
          <cell r="M12334">
            <v>13.2</v>
          </cell>
        </row>
        <row r="12335">
          <cell r="D12335" t="str">
            <v>EUSÉBIO</v>
          </cell>
          <cell r="E12335">
            <v>44500</v>
          </cell>
          <cell r="J12335">
            <v>14.399999999999999</v>
          </cell>
          <cell r="K12335">
            <v>7.5600000000000005</v>
          </cell>
          <cell r="M12335">
            <v>42</v>
          </cell>
        </row>
        <row r="12336">
          <cell r="D12336" t="str">
            <v>EUSÉBIO</v>
          </cell>
          <cell r="E12336">
            <v>44500</v>
          </cell>
          <cell r="J12336">
            <v>19.2</v>
          </cell>
          <cell r="K12336">
            <v>10.51</v>
          </cell>
          <cell r="M12336">
            <v>58.2</v>
          </cell>
        </row>
        <row r="12337">
          <cell r="D12337" t="str">
            <v>EUSÉBIO</v>
          </cell>
          <cell r="E12337">
            <v>44500</v>
          </cell>
          <cell r="J12337">
            <v>22.5</v>
          </cell>
          <cell r="K12337">
            <v>12.87</v>
          </cell>
          <cell r="M12337">
            <v>71.100000000000009</v>
          </cell>
        </row>
        <row r="12338">
          <cell r="D12338" t="str">
            <v>EUSÉBIO</v>
          </cell>
          <cell r="E12338">
            <v>44500</v>
          </cell>
          <cell r="J12338">
            <v>24</v>
          </cell>
          <cell r="K12338">
            <v>12.64</v>
          </cell>
          <cell r="M12338">
            <v>70.25</v>
          </cell>
        </row>
        <row r="12339">
          <cell r="D12339" t="str">
            <v>EUSÉBIO</v>
          </cell>
          <cell r="E12339">
            <v>44500</v>
          </cell>
          <cell r="J12339">
            <v>40</v>
          </cell>
          <cell r="K12339">
            <v>20.5</v>
          </cell>
          <cell r="M12339">
            <v>113.68</v>
          </cell>
        </row>
        <row r="12340">
          <cell r="D12340" t="str">
            <v>EUSÉBIO</v>
          </cell>
          <cell r="E12340">
            <v>44500</v>
          </cell>
          <cell r="J12340">
            <v>31</v>
          </cell>
          <cell r="K12340">
            <v>12.58</v>
          </cell>
          <cell r="M12340">
            <v>69.900000000000006</v>
          </cell>
        </row>
        <row r="12341">
          <cell r="D12341" t="str">
            <v>EUSÉBIO</v>
          </cell>
          <cell r="E12341">
            <v>44500</v>
          </cell>
          <cell r="J12341">
            <v>132</v>
          </cell>
          <cell r="K12341">
            <v>52.010100000000001</v>
          </cell>
          <cell r="M12341">
            <v>287.70000000000005</v>
          </cell>
        </row>
        <row r="12342">
          <cell r="D12342" t="str">
            <v>EUSÉBIO</v>
          </cell>
          <cell r="E12342">
            <v>44500</v>
          </cell>
          <cell r="J12342">
            <v>68.900000000000006</v>
          </cell>
          <cell r="K12342">
            <v>27.31</v>
          </cell>
          <cell r="M12342">
            <v>149.51</v>
          </cell>
        </row>
        <row r="12343">
          <cell r="D12343" t="str">
            <v>EUSÉBIO</v>
          </cell>
          <cell r="E12343">
            <v>44500</v>
          </cell>
          <cell r="J12343">
            <v>68.900000000000006</v>
          </cell>
          <cell r="K12343">
            <v>30.58</v>
          </cell>
          <cell r="M12343">
            <v>169.9</v>
          </cell>
        </row>
        <row r="12344">
          <cell r="D12344" t="str">
            <v>EUSÉBIO</v>
          </cell>
          <cell r="E12344">
            <v>44500</v>
          </cell>
          <cell r="J12344">
            <v>215.70000000000002</v>
          </cell>
          <cell r="K12344">
            <v>90.309899999999999</v>
          </cell>
          <cell r="M12344">
            <v>500.09999999999997</v>
          </cell>
        </row>
        <row r="12345">
          <cell r="D12345" t="str">
            <v>EUSÉBIO</v>
          </cell>
          <cell r="E12345">
            <v>44500</v>
          </cell>
          <cell r="J12345">
            <v>215.70000000000002</v>
          </cell>
          <cell r="K12345">
            <v>86.439900000000009</v>
          </cell>
          <cell r="M12345">
            <v>478.62</v>
          </cell>
        </row>
        <row r="12346">
          <cell r="D12346" t="str">
            <v>EUSÉBIO</v>
          </cell>
          <cell r="E12346">
            <v>44500</v>
          </cell>
          <cell r="J12346">
            <v>503.30000000000007</v>
          </cell>
          <cell r="K12346">
            <v>241.32990000000001</v>
          </cell>
          <cell r="M12346">
            <v>1158.57</v>
          </cell>
        </row>
        <row r="12347">
          <cell r="D12347" t="str">
            <v>EUSÉBIO</v>
          </cell>
          <cell r="E12347">
            <v>44500</v>
          </cell>
          <cell r="J12347">
            <v>13.9</v>
          </cell>
          <cell r="K12347">
            <v>6.05</v>
          </cell>
          <cell r="M12347">
            <v>33.549999999999997</v>
          </cell>
        </row>
        <row r="12348">
          <cell r="D12348" t="str">
            <v>EUSÉBIO</v>
          </cell>
          <cell r="E12348">
            <v>44500</v>
          </cell>
          <cell r="J12348">
            <v>27.8</v>
          </cell>
          <cell r="K12348">
            <v>12.46</v>
          </cell>
          <cell r="M12348">
            <v>68.66</v>
          </cell>
        </row>
        <row r="12349">
          <cell r="D12349" t="str">
            <v>EUSÉBIO</v>
          </cell>
          <cell r="E12349">
            <v>44500</v>
          </cell>
          <cell r="J12349">
            <v>8.9</v>
          </cell>
          <cell r="K12349">
            <v>5.38</v>
          </cell>
          <cell r="M12349">
            <v>29.9</v>
          </cell>
        </row>
        <row r="12350">
          <cell r="D12350" t="str">
            <v>EUSÉBIO</v>
          </cell>
          <cell r="E12350">
            <v>44500</v>
          </cell>
          <cell r="J12350">
            <v>26.700000000000003</v>
          </cell>
          <cell r="K12350">
            <v>16.14</v>
          </cell>
          <cell r="M12350">
            <v>89.699999999999989</v>
          </cell>
        </row>
        <row r="12351">
          <cell r="D12351" t="str">
            <v>EUSÉBIO</v>
          </cell>
          <cell r="E12351">
            <v>44500</v>
          </cell>
          <cell r="J12351">
            <v>20</v>
          </cell>
          <cell r="K12351">
            <v>8.98</v>
          </cell>
          <cell r="M12351">
            <v>49.9</v>
          </cell>
        </row>
        <row r="12352">
          <cell r="D12352" t="str">
            <v>IANDÊ</v>
          </cell>
          <cell r="E12352">
            <v>44500</v>
          </cell>
          <cell r="J12352">
            <v>0</v>
          </cell>
          <cell r="K12352">
            <v>0</v>
          </cell>
          <cell r="M12352">
            <v>0</v>
          </cell>
        </row>
        <row r="12353">
          <cell r="D12353" t="str">
            <v>IANDÊ</v>
          </cell>
          <cell r="E12353">
            <v>44500</v>
          </cell>
          <cell r="J12353">
            <v>0</v>
          </cell>
          <cell r="K12353">
            <v>0</v>
          </cell>
          <cell r="M12353">
            <v>0</v>
          </cell>
        </row>
        <row r="12354">
          <cell r="D12354" t="str">
            <v>IANDÊ</v>
          </cell>
          <cell r="E12354">
            <v>44500</v>
          </cell>
          <cell r="J12354">
            <v>0</v>
          </cell>
          <cell r="K12354">
            <v>0</v>
          </cell>
          <cell r="M12354">
            <v>0</v>
          </cell>
        </row>
        <row r="12355">
          <cell r="D12355" t="str">
            <v>IANDÊ</v>
          </cell>
          <cell r="E12355">
            <v>44500</v>
          </cell>
          <cell r="J12355">
            <v>20</v>
          </cell>
          <cell r="K12355">
            <v>6.8</v>
          </cell>
          <cell r="M12355">
            <v>33.869999999999997</v>
          </cell>
        </row>
        <row r="12356">
          <cell r="D12356" t="str">
            <v>IANDÊ</v>
          </cell>
          <cell r="E12356">
            <v>44500</v>
          </cell>
          <cell r="J12356">
            <v>38.9</v>
          </cell>
          <cell r="K12356">
            <v>17.98</v>
          </cell>
          <cell r="M12356">
            <v>99.9</v>
          </cell>
        </row>
        <row r="12357">
          <cell r="D12357" t="str">
            <v>IANDÊ</v>
          </cell>
          <cell r="E12357">
            <v>44500</v>
          </cell>
          <cell r="J12357">
            <v>68.22</v>
          </cell>
          <cell r="K12357">
            <v>31.61</v>
          </cell>
          <cell r="M12357">
            <v>161.72</v>
          </cell>
        </row>
        <row r="12358">
          <cell r="D12358" t="str">
            <v>IANDÊ</v>
          </cell>
          <cell r="E12358">
            <v>44500</v>
          </cell>
          <cell r="J12358">
            <v>66</v>
          </cell>
          <cell r="K12358">
            <v>27.68</v>
          </cell>
          <cell r="M12358">
            <v>139.93</v>
          </cell>
        </row>
        <row r="12359">
          <cell r="D12359" t="str">
            <v>IANDÊ</v>
          </cell>
          <cell r="E12359">
            <v>44500</v>
          </cell>
          <cell r="J12359">
            <v>66</v>
          </cell>
          <cell r="K12359">
            <v>22.5</v>
          </cell>
          <cell r="M12359">
            <v>125</v>
          </cell>
        </row>
        <row r="12360">
          <cell r="D12360" t="str">
            <v>IANDÊ</v>
          </cell>
          <cell r="E12360">
            <v>44500</v>
          </cell>
          <cell r="J12360">
            <v>75</v>
          </cell>
          <cell r="K12360">
            <v>44.98</v>
          </cell>
          <cell r="M12360">
            <v>249.9</v>
          </cell>
        </row>
        <row r="12361">
          <cell r="D12361" t="str">
            <v>IANDÊ</v>
          </cell>
          <cell r="E12361">
            <v>44500</v>
          </cell>
          <cell r="J12361">
            <v>70.5</v>
          </cell>
          <cell r="K12361">
            <v>44.98</v>
          </cell>
          <cell r="M12361">
            <v>249.9</v>
          </cell>
        </row>
        <row r="12362">
          <cell r="D12362" t="str">
            <v>IANDÊ</v>
          </cell>
          <cell r="E12362">
            <v>44500</v>
          </cell>
          <cell r="J12362">
            <v>66</v>
          </cell>
          <cell r="K12362">
            <v>29.06</v>
          </cell>
          <cell r="M12362">
            <v>161.41999999999999</v>
          </cell>
        </row>
        <row r="12363">
          <cell r="D12363" t="str">
            <v>IANDÊ</v>
          </cell>
          <cell r="E12363">
            <v>44500</v>
          </cell>
          <cell r="J12363">
            <v>74.900000000000006</v>
          </cell>
          <cell r="K12363">
            <v>44.98</v>
          </cell>
          <cell r="M12363">
            <v>249.9</v>
          </cell>
        </row>
        <row r="12364">
          <cell r="D12364" t="str">
            <v>IANDÊ</v>
          </cell>
          <cell r="E12364">
            <v>44500</v>
          </cell>
          <cell r="J12364">
            <v>78.900000000000006</v>
          </cell>
          <cell r="K12364">
            <v>38.979999999999997</v>
          </cell>
          <cell r="M12364">
            <v>207.92</v>
          </cell>
        </row>
        <row r="12365">
          <cell r="D12365" t="str">
            <v>IANDÊ</v>
          </cell>
          <cell r="E12365">
            <v>44500</v>
          </cell>
          <cell r="J12365">
            <v>89.9</v>
          </cell>
          <cell r="K12365">
            <v>38.979999999999997</v>
          </cell>
          <cell r="M12365">
            <v>207.92</v>
          </cell>
        </row>
        <row r="12366">
          <cell r="D12366" t="str">
            <v>IANDÊ</v>
          </cell>
          <cell r="E12366">
            <v>44500</v>
          </cell>
          <cell r="J12366">
            <v>33.9</v>
          </cell>
          <cell r="K12366">
            <v>13.45</v>
          </cell>
          <cell r="M12366">
            <v>74.709999999999994</v>
          </cell>
        </row>
        <row r="12367">
          <cell r="D12367" t="str">
            <v>IANDÊ</v>
          </cell>
          <cell r="E12367">
            <v>44500</v>
          </cell>
          <cell r="J12367">
            <v>58.9</v>
          </cell>
          <cell r="K12367">
            <v>30.23</v>
          </cell>
          <cell r="M12367">
            <v>167.93</v>
          </cell>
        </row>
        <row r="12368">
          <cell r="D12368" t="str">
            <v>IANDÊ</v>
          </cell>
          <cell r="E12368">
            <v>44500</v>
          </cell>
          <cell r="J12368">
            <v>59.9</v>
          </cell>
          <cell r="K12368">
            <v>22.67</v>
          </cell>
          <cell r="M12368">
            <v>125.93</v>
          </cell>
        </row>
        <row r="12369">
          <cell r="D12369" t="str">
            <v>IANDÊ</v>
          </cell>
          <cell r="E12369">
            <v>44500</v>
          </cell>
          <cell r="J12369">
            <v>56.9</v>
          </cell>
          <cell r="K12369">
            <v>22.5</v>
          </cell>
          <cell r="M12369">
            <v>125</v>
          </cell>
        </row>
        <row r="12370">
          <cell r="D12370" t="str">
            <v>IANDÊ</v>
          </cell>
          <cell r="E12370">
            <v>44500</v>
          </cell>
          <cell r="J12370">
            <v>56.9</v>
          </cell>
          <cell r="K12370">
            <v>72.84</v>
          </cell>
          <cell r="M12370">
            <v>202.31</v>
          </cell>
        </row>
        <row r="12371">
          <cell r="D12371" t="str">
            <v>IANDÊ</v>
          </cell>
          <cell r="E12371">
            <v>44500</v>
          </cell>
          <cell r="J12371">
            <v>69</v>
          </cell>
          <cell r="K12371">
            <v>43.18</v>
          </cell>
          <cell r="M12371">
            <v>239.9</v>
          </cell>
        </row>
        <row r="12372">
          <cell r="D12372" t="str">
            <v>IANDÊ</v>
          </cell>
          <cell r="E12372">
            <v>44500</v>
          </cell>
          <cell r="J12372">
            <v>58.9</v>
          </cell>
          <cell r="K12372">
            <v>21.24</v>
          </cell>
          <cell r="M12372">
            <v>113.95</v>
          </cell>
        </row>
        <row r="12373">
          <cell r="D12373" t="str">
            <v>IANDÊ</v>
          </cell>
          <cell r="E12373">
            <v>44500</v>
          </cell>
          <cell r="J12373">
            <v>56.9</v>
          </cell>
          <cell r="K12373">
            <v>22.5</v>
          </cell>
          <cell r="M12373">
            <v>125</v>
          </cell>
        </row>
        <row r="12374">
          <cell r="D12374" t="str">
            <v>IANDÊ</v>
          </cell>
          <cell r="E12374">
            <v>44500</v>
          </cell>
          <cell r="J12374">
            <v>129.9</v>
          </cell>
          <cell r="K12374">
            <v>44.34</v>
          </cell>
          <cell r="M12374">
            <v>246.31</v>
          </cell>
        </row>
        <row r="12375">
          <cell r="D12375" t="str">
            <v>IANDÊ</v>
          </cell>
          <cell r="E12375">
            <v>44500</v>
          </cell>
          <cell r="J12375">
            <v>29.55</v>
          </cell>
          <cell r="K12375">
            <v>30.42</v>
          </cell>
          <cell r="M12375">
            <v>79.11</v>
          </cell>
        </row>
        <row r="12376">
          <cell r="D12376" t="str">
            <v>IANDÊ</v>
          </cell>
          <cell r="E12376">
            <v>44500</v>
          </cell>
          <cell r="J12376">
            <v>29.55</v>
          </cell>
          <cell r="K12376">
            <v>16.18</v>
          </cell>
          <cell r="M12376">
            <v>89.9</v>
          </cell>
        </row>
        <row r="12377">
          <cell r="D12377" t="str">
            <v>IANDÊ</v>
          </cell>
          <cell r="E12377">
            <v>44500</v>
          </cell>
          <cell r="J12377">
            <v>52.41</v>
          </cell>
          <cell r="K12377">
            <v>25.18</v>
          </cell>
          <cell r="M12377">
            <v>139.9</v>
          </cell>
        </row>
        <row r="12378">
          <cell r="D12378" t="str">
            <v>IANDÊ</v>
          </cell>
          <cell r="E12378">
            <v>44500</v>
          </cell>
          <cell r="J12378">
            <v>60</v>
          </cell>
          <cell r="K12378">
            <v>38.119999999999997</v>
          </cell>
          <cell r="M12378">
            <v>204.92</v>
          </cell>
        </row>
        <row r="12379">
          <cell r="D12379" t="str">
            <v>IANDÊ</v>
          </cell>
          <cell r="E12379">
            <v>44500</v>
          </cell>
          <cell r="J12379">
            <v>57.47</v>
          </cell>
          <cell r="K12379">
            <v>26.98</v>
          </cell>
          <cell r="M12379">
            <v>149.9</v>
          </cell>
        </row>
        <row r="12380">
          <cell r="D12380" t="str">
            <v>IANDÊ</v>
          </cell>
          <cell r="E12380">
            <v>44500</v>
          </cell>
          <cell r="J12380">
            <v>49.95</v>
          </cell>
          <cell r="K12380">
            <v>23.38</v>
          </cell>
          <cell r="M12380">
            <v>129.9</v>
          </cell>
        </row>
        <row r="12381">
          <cell r="D12381" t="str">
            <v>IANDÊ</v>
          </cell>
          <cell r="E12381">
            <v>44500</v>
          </cell>
          <cell r="J12381">
            <v>50</v>
          </cell>
          <cell r="K12381">
            <v>43.18</v>
          </cell>
          <cell r="M12381">
            <v>239.9</v>
          </cell>
        </row>
        <row r="12382">
          <cell r="D12382" t="str">
            <v>IANDÊ</v>
          </cell>
          <cell r="E12382">
            <v>44500</v>
          </cell>
          <cell r="J12382">
            <v>50</v>
          </cell>
          <cell r="K12382">
            <v>12.59</v>
          </cell>
          <cell r="M12382">
            <v>69.95</v>
          </cell>
        </row>
        <row r="12383">
          <cell r="D12383" t="str">
            <v>IANDÊ</v>
          </cell>
          <cell r="E12383">
            <v>44500</v>
          </cell>
          <cell r="J12383">
            <v>40</v>
          </cell>
          <cell r="K12383">
            <v>25.18</v>
          </cell>
          <cell r="M12383">
            <v>139.9</v>
          </cell>
        </row>
        <row r="12384">
          <cell r="D12384" t="str">
            <v>IANDÊ</v>
          </cell>
          <cell r="E12384">
            <v>44500</v>
          </cell>
          <cell r="J12384">
            <v>155.80000000000001</v>
          </cell>
          <cell r="K12384">
            <v>120.85</v>
          </cell>
          <cell r="M12384">
            <v>393.56</v>
          </cell>
        </row>
        <row r="12385">
          <cell r="D12385" t="str">
            <v>IANDÊ</v>
          </cell>
          <cell r="E12385">
            <v>44500</v>
          </cell>
          <cell r="J12385">
            <v>132</v>
          </cell>
          <cell r="K12385">
            <v>58.98</v>
          </cell>
          <cell r="M12385">
            <v>319.2</v>
          </cell>
        </row>
        <row r="12386">
          <cell r="D12386" t="str">
            <v>IANDÊ</v>
          </cell>
          <cell r="E12386">
            <v>44500</v>
          </cell>
          <cell r="J12386">
            <v>139.80000000000001</v>
          </cell>
          <cell r="K12386">
            <v>50.36</v>
          </cell>
          <cell r="M12386">
            <v>279.8</v>
          </cell>
        </row>
        <row r="12387">
          <cell r="D12387" t="str">
            <v>IANDÊ</v>
          </cell>
          <cell r="E12387">
            <v>44500</v>
          </cell>
          <cell r="J12387">
            <v>113.8</v>
          </cell>
          <cell r="K12387">
            <v>50.36</v>
          </cell>
          <cell r="M12387">
            <v>279.8</v>
          </cell>
        </row>
        <row r="12388">
          <cell r="D12388" t="str">
            <v>IANDÊ</v>
          </cell>
          <cell r="E12388">
            <v>44500</v>
          </cell>
          <cell r="J12388">
            <v>138</v>
          </cell>
          <cell r="K12388">
            <v>35.96</v>
          </cell>
          <cell r="M12388">
            <v>199.8</v>
          </cell>
        </row>
        <row r="12389">
          <cell r="D12389" t="str">
            <v>IANDÊ</v>
          </cell>
          <cell r="E12389">
            <v>44500</v>
          </cell>
          <cell r="J12389">
            <v>96</v>
          </cell>
          <cell r="K12389">
            <v>50.36</v>
          </cell>
          <cell r="M12389">
            <v>279.8</v>
          </cell>
        </row>
        <row r="12390">
          <cell r="D12390" t="str">
            <v>IANDÊ</v>
          </cell>
          <cell r="E12390">
            <v>44500</v>
          </cell>
          <cell r="J12390">
            <v>120.94</v>
          </cell>
          <cell r="K12390">
            <v>57.56</v>
          </cell>
          <cell r="M12390">
            <v>319.8</v>
          </cell>
        </row>
        <row r="12391">
          <cell r="D12391" t="str">
            <v>IANDÊ</v>
          </cell>
          <cell r="E12391">
            <v>44500</v>
          </cell>
          <cell r="J12391">
            <v>96</v>
          </cell>
          <cell r="K12391">
            <v>46.76</v>
          </cell>
          <cell r="M12391">
            <v>259.8</v>
          </cell>
        </row>
        <row r="12392">
          <cell r="D12392" t="str">
            <v>IANDÊ</v>
          </cell>
          <cell r="E12392">
            <v>44500</v>
          </cell>
          <cell r="J12392">
            <v>221.70000000000002</v>
          </cell>
          <cell r="K12392">
            <v>122.25</v>
          </cell>
          <cell r="M12392">
            <v>503.76</v>
          </cell>
        </row>
        <row r="12393">
          <cell r="D12393" t="str">
            <v>IANDÊ</v>
          </cell>
          <cell r="E12393">
            <v>44500</v>
          </cell>
          <cell r="J12393">
            <v>259.60000000000002</v>
          </cell>
          <cell r="K12393">
            <v>146.38999999999999</v>
          </cell>
          <cell r="M12393">
            <v>786.88</v>
          </cell>
        </row>
        <row r="12394">
          <cell r="D12394" t="str">
            <v>IANDÊ</v>
          </cell>
          <cell r="E12394">
            <v>44500</v>
          </cell>
          <cell r="J12394">
            <v>315.60000000000002</v>
          </cell>
          <cell r="K12394">
            <v>159.47</v>
          </cell>
          <cell r="M12394">
            <v>857.68</v>
          </cell>
        </row>
        <row r="12395">
          <cell r="D12395" t="str">
            <v>IANDÊ</v>
          </cell>
          <cell r="E12395">
            <v>44500</v>
          </cell>
          <cell r="J12395">
            <v>230.24</v>
          </cell>
          <cell r="K12395">
            <v>105.23</v>
          </cell>
          <cell r="M12395">
            <v>584.6</v>
          </cell>
        </row>
        <row r="12396">
          <cell r="D12396" t="str">
            <v>IANDÊ</v>
          </cell>
          <cell r="E12396">
            <v>44500</v>
          </cell>
          <cell r="J12396">
            <v>345</v>
          </cell>
          <cell r="K12396">
            <v>196.16</v>
          </cell>
          <cell r="M12396">
            <v>1069.95</v>
          </cell>
        </row>
        <row r="12397">
          <cell r="D12397" t="str">
            <v>IANDÊ</v>
          </cell>
          <cell r="E12397">
            <v>44500</v>
          </cell>
          <cell r="J12397">
            <v>324.5</v>
          </cell>
          <cell r="K12397">
            <v>197.65999999999997</v>
          </cell>
          <cell r="M12397">
            <v>1081.2</v>
          </cell>
        </row>
        <row r="12398">
          <cell r="D12398" t="str">
            <v>IANDÊ</v>
          </cell>
          <cell r="E12398">
            <v>44500</v>
          </cell>
          <cell r="J12398">
            <v>275</v>
          </cell>
          <cell r="K12398">
            <v>161.58999999999997</v>
          </cell>
          <cell r="M12398">
            <v>892.55</v>
          </cell>
        </row>
        <row r="12399">
          <cell r="D12399" t="str">
            <v>IANDÊ</v>
          </cell>
          <cell r="E12399">
            <v>44500</v>
          </cell>
          <cell r="J12399">
            <v>240</v>
          </cell>
          <cell r="K12399">
            <v>173.90999999999997</v>
          </cell>
          <cell r="M12399">
            <v>685</v>
          </cell>
        </row>
        <row r="12400">
          <cell r="D12400" t="str">
            <v>IANDÊ</v>
          </cell>
          <cell r="E12400">
            <v>44500</v>
          </cell>
          <cell r="J12400">
            <v>423</v>
          </cell>
          <cell r="K12400">
            <v>171.22980000000001</v>
          </cell>
          <cell r="M12400">
            <v>811.44</v>
          </cell>
        </row>
        <row r="12401">
          <cell r="D12401" t="str">
            <v>IANDÊ</v>
          </cell>
          <cell r="E12401">
            <v>44500</v>
          </cell>
          <cell r="J12401">
            <v>559.30000000000007</v>
          </cell>
          <cell r="K12401">
            <v>272.65980000000002</v>
          </cell>
          <cell r="M12401">
            <v>1456.21</v>
          </cell>
        </row>
        <row r="12402">
          <cell r="D12402" t="str">
            <v>IANDÊ</v>
          </cell>
          <cell r="E12402">
            <v>44500</v>
          </cell>
          <cell r="J12402">
            <v>454.30000000000007</v>
          </cell>
          <cell r="K12402">
            <v>253.58969999999999</v>
          </cell>
          <cell r="M12402">
            <v>1352.96</v>
          </cell>
        </row>
        <row r="12403">
          <cell r="D12403" t="str">
            <v>IANDÊ</v>
          </cell>
          <cell r="E12403">
            <v>44500</v>
          </cell>
          <cell r="J12403">
            <v>419.3</v>
          </cell>
          <cell r="K12403">
            <v>230.93979999999999</v>
          </cell>
          <cell r="M12403">
            <v>1076.25</v>
          </cell>
        </row>
        <row r="12404">
          <cell r="D12404" t="str">
            <v>IANDÊ</v>
          </cell>
          <cell r="E12404">
            <v>44500</v>
          </cell>
          <cell r="J12404">
            <v>629.1</v>
          </cell>
          <cell r="K12404">
            <v>338.13990000000001</v>
          </cell>
          <cell r="M12404">
            <v>1820.16</v>
          </cell>
        </row>
        <row r="12405">
          <cell r="D12405" t="str">
            <v>IANDÊ</v>
          </cell>
          <cell r="E12405">
            <v>44500</v>
          </cell>
          <cell r="J12405">
            <v>449.55</v>
          </cell>
          <cell r="K12405">
            <v>214.7004</v>
          </cell>
          <cell r="M12405">
            <v>1190.7</v>
          </cell>
        </row>
        <row r="12406">
          <cell r="D12406" t="str">
            <v>IANDÊ</v>
          </cell>
          <cell r="E12406">
            <v>44500</v>
          </cell>
          <cell r="J12406">
            <v>705</v>
          </cell>
          <cell r="K12406">
            <v>504.04</v>
          </cell>
          <cell r="M12406">
            <v>2262.2999999999997</v>
          </cell>
        </row>
        <row r="12407">
          <cell r="D12407" t="str">
            <v>IANDÊ</v>
          </cell>
          <cell r="E12407">
            <v>44500</v>
          </cell>
          <cell r="J12407">
            <v>690</v>
          </cell>
          <cell r="K12407">
            <v>245.88</v>
          </cell>
          <cell r="M12407">
            <v>1363.8999999999999</v>
          </cell>
        </row>
        <row r="12408">
          <cell r="D12408" t="str">
            <v>IANDÊ</v>
          </cell>
          <cell r="E12408">
            <v>44500</v>
          </cell>
          <cell r="J12408">
            <v>1118.6000000000001</v>
          </cell>
          <cell r="K12408">
            <v>615.08019999999999</v>
          </cell>
          <cell r="M12408">
            <v>3107.72</v>
          </cell>
        </row>
        <row r="12409">
          <cell r="D12409" t="str">
            <v>IANDÊ</v>
          </cell>
          <cell r="E12409">
            <v>44500</v>
          </cell>
          <cell r="J12409">
            <v>770</v>
          </cell>
          <cell r="K12409">
            <v>434.1302</v>
          </cell>
          <cell r="M12409">
            <v>2386.2999999999997</v>
          </cell>
        </row>
        <row r="12410">
          <cell r="D12410" t="str">
            <v>IANDÊ</v>
          </cell>
          <cell r="E12410">
            <v>44500</v>
          </cell>
          <cell r="J12410">
            <v>700</v>
          </cell>
          <cell r="K12410">
            <v>489.15999999999997</v>
          </cell>
          <cell r="M12410">
            <v>2340.3799999999997</v>
          </cell>
        </row>
        <row r="12411">
          <cell r="D12411" t="str">
            <v>IANDÊ</v>
          </cell>
          <cell r="E12411">
            <v>44500</v>
          </cell>
          <cell r="J12411">
            <v>1056</v>
          </cell>
          <cell r="K12411">
            <v>505.61919999999998</v>
          </cell>
          <cell r="M12411">
            <v>2773.12</v>
          </cell>
        </row>
        <row r="12412">
          <cell r="D12412" t="str">
            <v>IANDÊ</v>
          </cell>
          <cell r="E12412">
            <v>44500</v>
          </cell>
          <cell r="J12412">
            <v>900</v>
          </cell>
          <cell r="K12412">
            <v>688.62959999999998</v>
          </cell>
          <cell r="M12412">
            <v>2894.58</v>
          </cell>
        </row>
        <row r="12413">
          <cell r="D12413" t="str">
            <v>IANDÊ</v>
          </cell>
          <cell r="E12413">
            <v>44500</v>
          </cell>
          <cell r="J12413">
            <v>53.1</v>
          </cell>
          <cell r="K12413">
            <v>16.18</v>
          </cell>
          <cell r="M12413">
            <v>89.9</v>
          </cell>
        </row>
        <row r="12414">
          <cell r="D12414" t="str">
            <v>IANDÊ</v>
          </cell>
          <cell r="E12414">
            <v>44500</v>
          </cell>
          <cell r="J12414">
            <v>51.2</v>
          </cell>
          <cell r="K12414">
            <v>16.18</v>
          </cell>
          <cell r="M12414">
            <v>89.9</v>
          </cell>
        </row>
        <row r="12415">
          <cell r="D12415" t="str">
            <v>IANDÊ</v>
          </cell>
          <cell r="E12415">
            <v>44500</v>
          </cell>
          <cell r="J12415">
            <v>51.21</v>
          </cell>
          <cell r="K12415">
            <v>20.71</v>
          </cell>
          <cell r="M12415">
            <v>113.16</v>
          </cell>
        </row>
        <row r="12416">
          <cell r="D12416" t="str">
            <v>IANDÊ</v>
          </cell>
          <cell r="E12416">
            <v>44500</v>
          </cell>
          <cell r="J12416">
            <v>44.56</v>
          </cell>
          <cell r="K12416">
            <v>39.56</v>
          </cell>
          <cell r="M12416">
            <v>109.9</v>
          </cell>
        </row>
        <row r="12417">
          <cell r="D12417" t="str">
            <v>IANDÊ</v>
          </cell>
          <cell r="E12417">
            <v>44500</v>
          </cell>
          <cell r="J12417">
            <v>49.3</v>
          </cell>
          <cell r="K12417">
            <v>14.37</v>
          </cell>
          <cell r="M12417">
            <v>78.599999999999994</v>
          </cell>
        </row>
        <row r="12418">
          <cell r="D12418" t="str">
            <v>IANDÊ</v>
          </cell>
          <cell r="E12418">
            <v>44500</v>
          </cell>
          <cell r="J12418">
            <v>42.66</v>
          </cell>
          <cell r="K12418">
            <v>15.97</v>
          </cell>
          <cell r="M12418">
            <v>87.34</v>
          </cell>
        </row>
        <row r="12419">
          <cell r="D12419" t="str">
            <v>IANDÊ</v>
          </cell>
          <cell r="E12419">
            <v>44500</v>
          </cell>
          <cell r="J12419">
            <v>50.9</v>
          </cell>
          <cell r="K12419">
            <v>21.58</v>
          </cell>
          <cell r="M12419">
            <v>119.9</v>
          </cell>
        </row>
        <row r="12420">
          <cell r="D12420" t="str">
            <v>IANDÊ</v>
          </cell>
          <cell r="E12420">
            <v>44500</v>
          </cell>
          <cell r="J12420">
            <v>22</v>
          </cell>
          <cell r="K12420">
            <v>7.18</v>
          </cell>
          <cell r="M12420">
            <v>37.369999999999997</v>
          </cell>
        </row>
        <row r="12421">
          <cell r="D12421" t="str">
            <v>IANDÊ</v>
          </cell>
          <cell r="E12421">
            <v>44500</v>
          </cell>
          <cell r="J12421">
            <v>22</v>
          </cell>
          <cell r="K12421">
            <v>8.98</v>
          </cell>
          <cell r="M12421">
            <v>49.9</v>
          </cell>
        </row>
        <row r="12422">
          <cell r="D12422" t="str">
            <v>IANDÊ</v>
          </cell>
          <cell r="E12422">
            <v>44500</v>
          </cell>
          <cell r="J12422">
            <v>85.32</v>
          </cell>
          <cell r="K12422">
            <v>33.15</v>
          </cell>
          <cell r="M12422">
            <v>181.28</v>
          </cell>
        </row>
        <row r="12423">
          <cell r="D12423" t="str">
            <v>IANDÊ</v>
          </cell>
          <cell r="E12423">
            <v>44500</v>
          </cell>
          <cell r="J12423">
            <v>133.68</v>
          </cell>
          <cell r="K12423">
            <v>59.34</v>
          </cell>
          <cell r="M12423">
            <v>329.70000000000005</v>
          </cell>
        </row>
        <row r="12424">
          <cell r="D12424" t="str">
            <v>IANDÊ</v>
          </cell>
          <cell r="E12424">
            <v>44500</v>
          </cell>
          <cell r="J12424">
            <v>212.44</v>
          </cell>
          <cell r="K12424">
            <v>86.51</v>
          </cell>
          <cell r="M12424">
            <v>484.16</v>
          </cell>
        </row>
        <row r="12425">
          <cell r="D12425" t="str">
            <v>IANDÊ</v>
          </cell>
          <cell r="E12425">
            <v>44500</v>
          </cell>
          <cell r="J12425">
            <v>44.56</v>
          </cell>
          <cell r="K12425">
            <v>25.18</v>
          </cell>
          <cell r="M12425">
            <v>139.9</v>
          </cell>
        </row>
        <row r="12426">
          <cell r="D12426" t="str">
            <v>IANDÊ</v>
          </cell>
          <cell r="E12426">
            <v>44500</v>
          </cell>
          <cell r="J12426">
            <v>43</v>
          </cell>
          <cell r="K12426">
            <v>16.18</v>
          </cell>
          <cell r="M12426">
            <v>89.9</v>
          </cell>
        </row>
        <row r="12427">
          <cell r="D12427" t="str">
            <v>IANDÊ</v>
          </cell>
          <cell r="E12427">
            <v>44500</v>
          </cell>
          <cell r="J12427">
            <v>53.1</v>
          </cell>
          <cell r="K12427">
            <v>16.18</v>
          </cell>
          <cell r="M12427">
            <v>89.9</v>
          </cell>
        </row>
        <row r="12428">
          <cell r="D12428" t="str">
            <v>IANDÊ</v>
          </cell>
          <cell r="E12428">
            <v>44500</v>
          </cell>
          <cell r="J12428">
            <v>66.900000000000006</v>
          </cell>
          <cell r="K12428">
            <v>30.58</v>
          </cell>
          <cell r="M12428">
            <v>169.9</v>
          </cell>
        </row>
        <row r="12429">
          <cell r="D12429" t="str">
            <v>IANDÊ</v>
          </cell>
          <cell r="E12429">
            <v>44500</v>
          </cell>
          <cell r="J12429">
            <v>67.900000000000006</v>
          </cell>
          <cell r="K12429">
            <v>25.9</v>
          </cell>
          <cell r="M12429">
            <v>143.91</v>
          </cell>
        </row>
        <row r="12430">
          <cell r="D12430" t="str">
            <v>IANDÊ</v>
          </cell>
          <cell r="E12430">
            <v>44500</v>
          </cell>
          <cell r="J12430">
            <v>55</v>
          </cell>
          <cell r="K12430">
            <v>25.18</v>
          </cell>
          <cell r="M12430">
            <v>139.9</v>
          </cell>
        </row>
        <row r="12431">
          <cell r="D12431" t="str">
            <v>IANDÊ</v>
          </cell>
          <cell r="E12431">
            <v>44500</v>
          </cell>
          <cell r="J12431">
            <v>54</v>
          </cell>
          <cell r="K12431">
            <v>22.66</v>
          </cell>
          <cell r="M12431">
            <v>125.91</v>
          </cell>
        </row>
        <row r="12432">
          <cell r="D12432" t="str">
            <v>IANDÊ</v>
          </cell>
          <cell r="E12432">
            <v>44500</v>
          </cell>
          <cell r="J12432">
            <v>115.72</v>
          </cell>
          <cell r="K12432">
            <v>53.96</v>
          </cell>
          <cell r="M12432">
            <v>299.8</v>
          </cell>
        </row>
        <row r="12433">
          <cell r="D12433" t="str">
            <v>IANDÊ</v>
          </cell>
          <cell r="E12433">
            <v>44500</v>
          </cell>
          <cell r="J12433">
            <v>110</v>
          </cell>
          <cell r="K12433">
            <v>47.84</v>
          </cell>
          <cell r="M12433">
            <v>265.82</v>
          </cell>
        </row>
        <row r="12434">
          <cell r="D12434" t="str">
            <v>IANDÊ</v>
          </cell>
          <cell r="E12434">
            <v>44500</v>
          </cell>
          <cell r="J12434">
            <v>171</v>
          </cell>
          <cell r="K12434">
            <v>48.54</v>
          </cell>
          <cell r="M12434">
            <v>269.70000000000005</v>
          </cell>
        </row>
        <row r="12435">
          <cell r="D12435" t="str">
            <v>IANDÊ</v>
          </cell>
          <cell r="E12435">
            <v>44500</v>
          </cell>
          <cell r="J12435">
            <v>171</v>
          </cell>
          <cell r="K12435">
            <v>75.539999999999992</v>
          </cell>
          <cell r="M12435">
            <v>419.70000000000005</v>
          </cell>
        </row>
        <row r="12436">
          <cell r="D12436" t="str">
            <v>IANDÊ</v>
          </cell>
          <cell r="E12436">
            <v>44500</v>
          </cell>
          <cell r="J12436">
            <v>165</v>
          </cell>
          <cell r="K12436">
            <v>75.549899999999994</v>
          </cell>
          <cell r="M12436">
            <v>419.70000000000005</v>
          </cell>
        </row>
        <row r="12437">
          <cell r="D12437" t="str">
            <v>IANDÊ</v>
          </cell>
          <cell r="E12437">
            <v>44500</v>
          </cell>
          <cell r="J12437">
            <v>40.75</v>
          </cell>
          <cell r="K12437">
            <v>16.18</v>
          </cell>
          <cell r="M12437">
            <v>89.9</v>
          </cell>
        </row>
        <row r="12438">
          <cell r="D12438" t="str">
            <v>IANDÊ</v>
          </cell>
          <cell r="E12438">
            <v>44500</v>
          </cell>
          <cell r="J12438">
            <v>112</v>
          </cell>
          <cell r="K12438">
            <v>53.98</v>
          </cell>
          <cell r="M12438">
            <v>299.89999999999998</v>
          </cell>
        </row>
        <row r="12439">
          <cell r="D12439" t="str">
            <v>IANDÊ</v>
          </cell>
          <cell r="E12439">
            <v>44500</v>
          </cell>
          <cell r="J12439">
            <v>34.950000000000003</v>
          </cell>
          <cell r="K12439">
            <v>12.59</v>
          </cell>
          <cell r="M12439">
            <v>69.95</v>
          </cell>
        </row>
        <row r="12440">
          <cell r="D12440" t="str">
            <v>IANDÊ</v>
          </cell>
          <cell r="E12440">
            <v>44500</v>
          </cell>
          <cell r="J12440">
            <v>61.9</v>
          </cell>
          <cell r="K12440">
            <v>26.98</v>
          </cell>
          <cell r="M12440">
            <v>149.9</v>
          </cell>
        </row>
        <row r="12441">
          <cell r="D12441" t="str">
            <v>IANDÊ</v>
          </cell>
          <cell r="E12441">
            <v>44500</v>
          </cell>
          <cell r="J12441">
            <v>32</v>
          </cell>
          <cell r="K12441">
            <v>12.58</v>
          </cell>
          <cell r="M12441">
            <v>69.900000000000006</v>
          </cell>
        </row>
        <row r="12442">
          <cell r="D12442" t="str">
            <v>IANDÊ</v>
          </cell>
          <cell r="E12442">
            <v>44500</v>
          </cell>
          <cell r="J12442">
            <v>42.9</v>
          </cell>
          <cell r="K12442">
            <v>16.18</v>
          </cell>
          <cell r="M12442">
            <v>89.91</v>
          </cell>
        </row>
        <row r="12443">
          <cell r="D12443" t="str">
            <v>IANDÊ</v>
          </cell>
          <cell r="E12443">
            <v>44500</v>
          </cell>
          <cell r="J12443">
            <v>42.9</v>
          </cell>
          <cell r="K12443">
            <v>16.18</v>
          </cell>
          <cell r="M12443">
            <v>89.91</v>
          </cell>
        </row>
        <row r="12444">
          <cell r="D12444" t="str">
            <v>IANDÊ</v>
          </cell>
          <cell r="E12444">
            <v>44500</v>
          </cell>
          <cell r="J12444">
            <v>58</v>
          </cell>
          <cell r="K12444">
            <v>25.16</v>
          </cell>
          <cell r="M12444">
            <v>139.80000000000001</v>
          </cell>
        </row>
        <row r="12445">
          <cell r="D12445" t="str">
            <v>IANDÊ</v>
          </cell>
          <cell r="E12445">
            <v>44500</v>
          </cell>
          <cell r="J12445">
            <v>100</v>
          </cell>
          <cell r="K12445">
            <v>16.2</v>
          </cell>
          <cell r="M12445">
            <v>90</v>
          </cell>
        </row>
        <row r="12446">
          <cell r="D12446" t="str">
            <v>IANDÊ</v>
          </cell>
          <cell r="E12446">
            <v>44500</v>
          </cell>
          <cell r="J12446">
            <v>59.9</v>
          </cell>
          <cell r="K12446">
            <v>19.309999999999999</v>
          </cell>
          <cell r="M12446">
            <v>105.82</v>
          </cell>
        </row>
        <row r="12447">
          <cell r="D12447" t="str">
            <v>IANDÊ</v>
          </cell>
          <cell r="E12447">
            <v>44500</v>
          </cell>
          <cell r="J12447">
            <v>123.02</v>
          </cell>
          <cell r="K12447">
            <v>47.34</v>
          </cell>
          <cell r="M12447">
            <v>263</v>
          </cell>
        </row>
        <row r="12448">
          <cell r="D12448" t="str">
            <v>IANDÊ</v>
          </cell>
          <cell r="E12448">
            <v>44500</v>
          </cell>
          <cell r="J12448">
            <v>21.34</v>
          </cell>
          <cell r="K12448">
            <v>16.18</v>
          </cell>
          <cell r="M12448">
            <v>89.91</v>
          </cell>
        </row>
        <row r="12449">
          <cell r="D12449" t="str">
            <v>IANDÊ</v>
          </cell>
          <cell r="E12449">
            <v>44500</v>
          </cell>
          <cell r="J12449">
            <v>15</v>
          </cell>
          <cell r="K12449">
            <v>7.18</v>
          </cell>
          <cell r="M12449">
            <v>39.9</v>
          </cell>
        </row>
        <row r="12450">
          <cell r="D12450" t="str">
            <v>IANDÊ</v>
          </cell>
          <cell r="E12450">
            <v>44500</v>
          </cell>
          <cell r="J12450">
            <v>25</v>
          </cell>
          <cell r="K12450">
            <v>10.78</v>
          </cell>
          <cell r="M12450">
            <v>59.9</v>
          </cell>
        </row>
        <row r="12451">
          <cell r="D12451" t="str">
            <v>IANDÊ</v>
          </cell>
          <cell r="E12451">
            <v>44500</v>
          </cell>
          <cell r="J12451">
            <v>26</v>
          </cell>
          <cell r="K12451">
            <v>10.78</v>
          </cell>
          <cell r="M12451">
            <v>59.9</v>
          </cell>
        </row>
        <row r="12452">
          <cell r="D12452" t="str">
            <v>IANDÊ</v>
          </cell>
          <cell r="E12452">
            <v>44500</v>
          </cell>
          <cell r="J12452">
            <v>32</v>
          </cell>
          <cell r="K12452">
            <v>13.41</v>
          </cell>
          <cell r="M12452">
            <v>73.680000000000007</v>
          </cell>
        </row>
        <row r="12453">
          <cell r="D12453" t="str">
            <v>IANDÊ</v>
          </cell>
          <cell r="E12453">
            <v>44500</v>
          </cell>
          <cell r="J12453">
            <v>39.799999999999997</v>
          </cell>
          <cell r="K12453">
            <v>20.48</v>
          </cell>
          <cell r="M12453">
            <v>113.82</v>
          </cell>
        </row>
        <row r="12454">
          <cell r="D12454" t="str">
            <v>IANDÊ</v>
          </cell>
          <cell r="E12454">
            <v>44500</v>
          </cell>
          <cell r="J12454">
            <v>0</v>
          </cell>
          <cell r="K12454">
            <v>0</v>
          </cell>
          <cell r="M12454">
            <v>0</v>
          </cell>
        </row>
        <row r="12455">
          <cell r="D12455" t="str">
            <v>IANDÊ</v>
          </cell>
          <cell r="E12455">
            <v>44500</v>
          </cell>
          <cell r="J12455">
            <v>23.9</v>
          </cell>
          <cell r="K12455">
            <v>10.78</v>
          </cell>
          <cell r="M12455">
            <v>59.9</v>
          </cell>
        </row>
        <row r="12456">
          <cell r="D12456" t="str">
            <v>IANDÊ</v>
          </cell>
          <cell r="E12456">
            <v>44500</v>
          </cell>
          <cell r="J12456">
            <v>35.9</v>
          </cell>
          <cell r="K12456">
            <v>16.18</v>
          </cell>
          <cell r="M12456">
            <v>89.9</v>
          </cell>
        </row>
        <row r="12457">
          <cell r="D12457" t="str">
            <v>IANDÊ</v>
          </cell>
          <cell r="E12457">
            <v>44500</v>
          </cell>
          <cell r="J12457">
            <v>59.9</v>
          </cell>
          <cell r="K12457">
            <v>25.9</v>
          </cell>
          <cell r="M12457">
            <v>143.91</v>
          </cell>
        </row>
        <row r="12458">
          <cell r="D12458" t="str">
            <v>IANDÊ</v>
          </cell>
          <cell r="E12458">
            <v>44500</v>
          </cell>
          <cell r="J12458">
            <v>31.5</v>
          </cell>
          <cell r="K12458">
            <v>14.38</v>
          </cell>
          <cell r="M12458">
            <v>79.900000000000006</v>
          </cell>
        </row>
        <row r="12459">
          <cell r="D12459" t="str">
            <v>IANDÊ</v>
          </cell>
          <cell r="E12459">
            <v>44500</v>
          </cell>
          <cell r="J12459">
            <v>33.9</v>
          </cell>
          <cell r="K12459">
            <v>12.58</v>
          </cell>
          <cell r="M12459">
            <v>69.900000000000006</v>
          </cell>
        </row>
        <row r="12460">
          <cell r="D12460" t="str">
            <v>IANDÊ</v>
          </cell>
          <cell r="E12460">
            <v>44500</v>
          </cell>
          <cell r="J12460">
            <v>39.9</v>
          </cell>
          <cell r="K12460">
            <v>16.18</v>
          </cell>
          <cell r="M12460">
            <v>89.9</v>
          </cell>
        </row>
        <row r="12461">
          <cell r="D12461" t="str">
            <v>IANDÊ</v>
          </cell>
          <cell r="E12461">
            <v>44500</v>
          </cell>
          <cell r="J12461">
            <v>64.900000000000006</v>
          </cell>
          <cell r="K12461">
            <v>19.78</v>
          </cell>
          <cell r="M12461">
            <v>109.9</v>
          </cell>
        </row>
        <row r="12462">
          <cell r="D12462" t="str">
            <v>IANDÊ</v>
          </cell>
          <cell r="E12462">
            <v>44500</v>
          </cell>
          <cell r="J12462">
            <v>89.8</v>
          </cell>
          <cell r="K12462">
            <v>35.96</v>
          </cell>
          <cell r="M12462">
            <v>199.8</v>
          </cell>
        </row>
        <row r="12463">
          <cell r="D12463" t="str">
            <v>IANDÊ</v>
          </cell>
          <cell r="E12463">
            <v>44500</v>
          </cell>
          <cell r="J12463">
            <v>70</v>
          </cell>
          <cell r="K12463">
            <v>32.36</v>
          </cell>
          <cell r="M12463">
            <v>179.8</v>
          </cell>
        </row>
        <row r="12464">
          <cell r="D12464" t="str">
            <v>IANDÊ</v>
          </cell>
          <cell r="E12464">
            <v>44500</v>
          </cell>
          <cell r="J12464">
            <v>14</v>
          </cell>
          <cell r="K12464">
            <v>6.3</v>
          </cell>
          <cell r="M12464">
            <v>35</v>
          </cell>
        </row>
        <row r="12465">
          <cell r="D12465" t="str">
            <v>IANDÊ</v>
          </cell>
          <cell r="E12465">
            <v>44500</v>
          </cell>
          <cell r="J12465">
            <v>17.5</v>
          </cell>
          <cell r="K12465">
            <v>7.18</v>
          </cell>
          <cell r="M12465">
            <v>39.9</v>
          </cell>
        </row>
        <row r="12466">
          <cell r="D12466" t="str">
            <v>IANDÊ</v>
          </cell>
          <cell r="E12466">
            <v>44500</v>
          </cell>
          <cell r="J12466">
            <v>19.399999999999999</v>
          </cell>
          <cell r="K12466">
            <v>8.98</v>
          </cell>
          <cell r="M12466">
            <v>49.9</v>
          </cell>
        </row>
        <row r="12467">
          <cell r="D12467" t="str">
            <v>IANDÊ</v>
          </cell>
          <cell r="E12467">
            <v>44500</v>
          </cell>
          <cell r="J12467">
            <v>19.399999999999999</v>
          </cell>
          <cell r="K12467">
            <v>8.98</v>
          </cell>
          <cell r="M12467">
            <v>49.9</v>
          </cell>
        </row>
        <row r="12468">
          <cell r="D12468" t="str">
            <v>IANDÊ</v>
          </cell>
          <cell r="E12468">
            <v>44500</v>
          </cell>
          <cell r="J12468">
            <v>8.99</v>
          </cell>
          <cell r="K12468">
            <v>4.12</v>
          </cell>
          <cell r="M12468">
            <v>22.9</v>
          </cell>
        </row>
        <row r="12469">
          <cell r="D12469" t="str">
            <v>IANDÊ</v>
          </cell>
          <cell r="E12469">
            <v>44500</v>
          </cell>
          <cell r="J12469">
            <v>23.41</v>
          </cell>
          <cell r="K12469">
            <v>9.5399999999999991</v>
          </cell>
          <cell r="M12469">
            <v>53.01</v>
          </cell>
        </row>
        <row r="12470">
          <cell r="D12470" t="str">
            <v>IANDÊ</v>
          </cell>
          <cell r="E12470">
            <v>44500</v>
          </cell>
          <cell r="J12470">
            <v>26.23</v>
          </cell>
          <cell r="K12470">
            <v>11.86</v>
          </cell>
          <cell r="M12470">
            <v>65.900000000000006</v>
          </cell>
        </row>
        <row r="12471">
          <cell r="D12471" t="str">
            <v>IANDÊ</v>
          </cell>
          <cell r="E12471">
            <v>44500</v>
          </cell>
          <cell r="J12471">
            <v>26.4</v>
          </cell>
          <cell r="K12471">
            <v>12.6</v>
          </cell>
          <cell r="M12471">
            <v>70</v>
          </cell>
        </row>
        <row r="12472">
          <cell r="D12472" t="str">
            <v>IANDÊ</v>
          </cell>
          <cell r="E12472">
            <v>44500</v>
          </cell>
          <cell r="J12472">
            <v>42</v>
          </cell>
          <cell r="K12472">
            <v>18.899999999999999</v>
          </cell>
          <cell r="M12472">
            <v>105</v>
          </cell>
        </row>
        <row r="12473">
          <cell r="D12473" t="str">
            <v>IANDÊ</v>
          </cell>
          <cell r="E12473">
            <v>44500</v>
          </cell>
          <cell r="J12473">
            <v>52.5</v>
          </cell>
          <cell r="K12473">
            <v>20.82</v>
          </cell>
          <cell r="M12473">
            <v>115.71000000000001</v>
          </cell>
        </row>
        <row r="12474">
          <cell r="D12474" t="str">
            <v>IANDÊ</v>
          </cell>
          <cell r="E12474">
            <v>44500</v>
          </cell>
          <cell r="J12474">
            <v>58.199999999999996</v>
          </cell>
          <cell r="K12474">
            <v>26.94</v>
          </cell>
          <cell r="M12474">
            <v>149.69999999999999</v>
          </cell>
        </row>
        <row r="12475">
          <cell r="D12475" t="str">
            <v>IANDÊ</v>
          </cell>
          <cell r="E12475">
            <v>44500</v>
          </cell>
          <cell r="J12475">
            <v>8.6999999999999993</v>
          </cell>
          <cell r="K12475">
            <v>5.4</v>
          </cell>
          <cell r="M12475">
            <v>29.99</v>
          </cell>
        </row>
        <row r="12476">
          <cell r="D12476" t="str">
            <v>IANDÊ</v>
          </cell>
          <cell r="E12476">
            <v>44500</v>
          </cell>
          <cell r="J12476">
            <v>17.399999999999999</v>
          </cell>
          <cell r="K12476">
            <v>10.15</v>
          </cell>
          <cell r="M12476">
            <v>56.38</v>
          </cell>
        </row>
        <row r="12477">
          <cell r="D12477" t="str">
            <v>IANDÊ</v>
          </cell>
          <cell r="E12477">
            <v>44500</v>
          </cell>
          <cell r="J12477">
            <v>15</v>
          </cell>
          <cell r="K12477">
            <v>6.06</v>
          </cell>
          <cell r="M12477">
            <v>32.5</v>
          </cell>
        </row>
        <row r="12478">
          <cell r="D12478" t="str">
            <v>IANDÊ</v>
          </cell>
          <cell r="E12478">
            <v>44500</v>
          </cell>
          <cell r="J12478">
            <v>28.9</v>
          </cell>
          <cell r="K12478">
            <v>9.6999999999999993</v>
          </cell>
          <cell r="M12478">
            <v>53.91</v>
          </cell>
        </row>
        <row r="12479">
          <cell r="D12479" t="str">
            <v>IANDÊ</v>
          </cell>
          <cell r="E12479">
            <v>44500</v>
          </cell>
          <cell r="J12479">
            <v>29</v>
          </cell>
          <cell r="K12479">
            <v>12.58</v>
          </cell>
          <cell r="M12479">
            <v>69.900000000000006</v>
          </cell>
        </row>
        <row r="12480">
          <cell r="D12480" t="str">
            <v>IANDÊ</v>
          </cell>
          <cell r="E12480">
            <v>44500</v>
          </cell>
          <cell r="J12480">
            <v>46</v>
          </cell>
          <cell r="K12480">
            <v>18.95</v>
          </cell>
          <cell r="M12480">
            <v>103.22</v>
          </cell>
        </row>
        <row r="12481">
          <cell r="D12481" t="str">
            <v>IANDÊ</v>
          </cell>
          <cell r="E12481">
            <v>44500</v>
          </cell>
          <cell r="J12481">
            <v>26.9</v>
          </cell>
          <cell r="K12481">
            <v>10.78</v>
          </cell>
          <cell r="M12481">
            <v>59.9</v>
          </cell>
        </row>
        <row r="12482">
          <cell r="D12482" t="str">
            <v>IANDÊ</v>
          </cell>
          <cell r="E12482">
            <v>44500</v>
          </cell>
          <cell r="J12482">
            <v>45.41</v>
          </cell>
          <cell r="K12482">
            <v>21.58</v>
          </cell>
          <cell r="M12482">
            <v>119.9</v>
          </cell>
        </row>
        <row r="12483">
          <cell r="D12483" t="str">
            <v>IANDÊ</v>
          </cell>
          <cell r="E12483">
            <v>44500</v>
          </cell>
          <cell r="J12483">
            <v>54.5</v>
          </cell>
          <cell r="K12483">
            <v>21.58</v>
          </cell>
          <cell r="M12483">
            <v>119.9</v>
          </cell>
        </row>
        <row r="12484">
          <cell r="D12484" t="str">
            <v>IANDÊ</v>
          </cell>
          <cell r="E12484">
            <v>44500</v>
          </cell>
          <cell r="J12484">
            <v>34.1</v>
          </cell>
          <cell r="K12484">
            <v>12.64</v>
          </cell>
          <cell r="M12484">
            <v>68.86</v>
          </cell>
        </row>
        <row r="12485">
          <cell r="D12485" t="str">
            <v>IANDÊ</v>
          </cell>
          <cell r="E12485">
            <v>44500</v>
          </cell>
          <cell r="J12485">
            <v>28.6</v>
          </cell>
          <cell r="K12485">
            <v>12.58</v>
          </cell>
          <cell r="M12485">
            <v>69.900000000000006</v>
          </cell>
        </row>
        <row r="12486">
          <cell r="D12486" t="str">
            <v>IANDÊ</v>
          </cell>
          <cell r="E12486">
            <v>44500</v>
          </cell>
          <cell r="J12486">
            <v>30</v>
          </cell>
          <cell r="K12486">
            <v>12.22</v>
          </cell>
          <cell r="M12486">
            <v>65.52</v>
          </cell>
        </row>
        <row r="12487">
          <cell r="D12487" t="str">
            <v>IANDÊ</v>
          </cell>
          <cell r="E12487">
            <v>44500</v>
          </cell>
          <cell r="J12487">
            <v>88</v>
          </cell>
          <cell r="K12487">
            <v>28.53</v>
          </cell>
          <cell r="M12487">
            <v>147.24</v>
          </cell>
        </row>
        <row r="12488">
          <cell r="D12488" t="str">
            <v>IANDÊ</v>
          </cell>
          <cell r="E12488">
            <v>44500</v>
          </cell>
          <cell r="J12488">
            <v>75</v>
          </cell>
          <cell r="K12488">
            <v>30.73</v>
          </cell>
          <cell r="M12488">
            <v>165.45000000000002</v>
          </cell>
        </row>
        <row r="12489">
          <cell r="D12489" t="str">
            <v>IANDÊ</v>
          </cell>
          <cell r="E12489">
            <v>44500</v>
          </cell>
          <cell r="J12489">
            <v>9.35</v>
          </cell>
          <cell r="K12489">
            <v>2.88</v>
          </cell>
          <cell r="M12489">
            <v>15</v>
          </cell>
        </row>
        <row r="12490">
          <cell r="D12490" t="str">
            <v>IANDÊ</v>
          </cell>
          <cell r="E12490">
            <v>44500</v>
          </cell>
          <cell r="J12490">
            <v>23.76</v>
          </cell>
          <cell r="K12490">
            <v>7.18</v>
          </cell>
          <cell r="M12490">
            <v>39.9</v>
          </cell>
        </row>
        <row r="12491">
          <cell r="D12491" t="str">
            <v>IANDÊ</v>
          </cell>
          <cell r="E12491">
            <v>44500</v>
          </cell>
          <cell r="J12491">
            <v>7.9</v>
          </cell>
          <cell r="K12491">
            <v>3.58</v>
          </cell>
          <cell r="M12491">
            <v>19.899999999999999</v>
          </cell>
        </row>
        <row r="12492">
          <cell r="D12492" t="str">
            <v>IANDÊ</v>
          </cell>
          <cell r="E12492">
            <v>44500</v>
          </cell>
          <cell r="J12492">
            <v>7.9</v>
          </cell>
          <cell r="K12492">
            <v>3.58</v>
          </cell>
          <cell r="M12492">
            <v>19.899999999999999</v>
          </cell>
        </row>
        <row r="12493">
          <cell r="D12493" t="str">
            <v>IANDÊ</v>
          </cell>
          <cell r="E12493">
            <v>44500</v>
          </cell>
          <cell r="J12493">
            <v>14.99</v>
          </cell>
          <cell r="K12493">
            <v>6.14</v>
          </cell>
          <cell r="M12493">
            <v>34.11</v>
          </cell>
        </row>
        <row r="12494">
          <cell r="D12494" t="str">
            <v>IANDÊ</v>
          </cell>
          <cell r="E12494">
            <v>44500</v>
          </cell>
          <cell r="J12494">
            <v>9.9</v>
          </cell>
          <cell r="K12494">
            <v>3.15</v>
          </cell>
          <cell r="M12494">
            <v>17.510000000000002</v>
          </cell>
        </row>
        <row r="12495">
          <cell r="D12495" t="str">
            <v>IANDÊ</v>
          </cell>
          <cell r="E12495">
            <v>44500</v>
          </cell>
          <cell r="J12495">
            <v>9.9</v>
          </cell>
          <cell r="K12495">
            <v>3.22</v>
          </cell>
          <cell r="M12495">
            <v>17.91</v>
          </cell>
        </row>
        <row r="12496">
          <cell r="D12496" t="str">
            <v>IANDÊ</v>
          </cell>
          <cell r="E12496">
            <v>44500</v>
          </cell>
          <cell r="J12496">
            <v>18</v>
          </cell>
          <cell r="K12496">
            <v>16.14</v>
          </cell>
          <cell r="M12496">
            <v>59.8</v>
          </cell>
        </row>
        <row r="12497">
          <cell r="D12497" t="str">
            <v>IANDÊ</v>
          </cell>
          <cell r="E12497">
            <v>44500</v>
          </cell>
          <cell r="J12497">
            <v>12.6</v>
          </cell>
          <cell r="K12497">
            <v>5.38</v>
          </cell>
          <cell r="M12497">
            <v>29.9</v>
          </cell>
        </row>
        <row r="12498">
          <cell r="D12498" t="str">
            <v>IANDÊ</v>
          </cell>
          <cell r="E12498">
            <v>44500</v>
          </cell>
          <cell r="J12498">
            <v>7.5</v>
          </cell>
          <cell r="K12498">
            <v>3.16</v>
          </cell>
          <cell r="M12498">
            <v>17.25</v>
          </cell>
        </row>
        <row r="12499">
          <cell r="D12499" t="str">
            <v>IANDÊ</v>
          </cell>
          <cell r="E12499">
            <v>44500</v>
          </cell>
          <cell r="J12499">
            <v>7.5</v>
          </cell>
          <cell r="K12499">
            <v>3.58</v>
          </cell>
          <cell r="M12499">
            <v>19.899999999999999</v>
          </cell>
        </row>
        <row r="12500">
          <cell r="D12500" t="str">
            <v>IANDÊ</v>
          </cell>
          <cell r="E12500">
            <v>44500</v>
          </cell>
          <cell r="J12500">
            <v>8</v>
          </cell>
          <cell r="K12500">
            <v>3.58</v>
          </cell>
          <cell r="M12500">
            <v>19.899999999999999</v>
          </cell>
        </row>
        <row r="12501">
          <cell r="D12501" t="str">
            <v>IANDÊ</v>
          </cell>
          <cell r="E12501">
            <v>44500</v>
          </cell>
          <cell r="J12501">
            <v>8</v>
          </cell>
          <cell r="K12501">
            <v>3.58</v>
          </cell>
          <cell r="M12501">
            <v>19.899999999999999</v>
          </cell>
        </row>
        <row r="12502">
          <cell r="D12502" t="str">
            <v>IANDÊ</v>
          </cell>
          <cell r="E12502">
            <v>44500</v>
          </cell>
          <cell r="J12502">
            <v>8</v>
          </cell>
          <cell r="K12502">
            <v>3.22</v>
          </cell>
          <cell r="M12502">
            <v>17.91</v>
          </cell>
        </row>
        <row r="12503">
          <cell r="D12503" t="str">
            <v>IANDÊ</v>
          </cell>
          <cell r="E12503">
            <v>44500</v>
          </cell>
          <cell r="J12503">
            <v>16</v>
          </cell>
          <cell r="K12503">
            <v>6.8</v>
          </cell>
          <cell r="M12503">
            <v>37.82</v>
          </cell>
        </row>
        <row r="12504">
          <cell r="D12504" t="str">
            <v>IANDÊ</v>
          </cell>
          <cell r="E12504">
            <v>44500</v>
          </cell>
          <cell r="J12504">
            <v>16</v>
          </cell>
          <cell r="K12504">
            <v>7.16</v>
          </cell>
          <cell r="M12504">
            <v>39.799999999999997</v>
          </cell>
        </row>
        <row r="12505">
          <cell r="D12505" t="str">
            <v>IANDÊ</v>
          </cell>
          <cell r="E12505">
            <v>44500</v>
          </cell>
          <cell r="J12505">
            <v>16</v>
          </cell>
          <cell r="K12505">
            <v>7.16</v>
          </cell>
          <cell r="M12505">
            <v>39.799999999999997</v>
          </cell>
        </row>
        <row r="12506">
          <cell r="D12506" t="str">
            <v>IANDÊ</v>
          </cell>
          <cell r="E12506">
            <v>44500</v>
          </cell>
          <cell r="J12506">
            <v>15</v>
          </cell>
          <cell r="K12506">
            <v>7.16</v>
          </cell>
          <cell r="M12506">
            <v>39.799999999999997</v>
          </cell>
        </row>
        <row r="12507">
          <cell r="D12507" t="str">
            <v>IANDÊ</v>
          </cell>
          <cell r="E12507">
            <v>44500</v>
          </cell>
          <cell r="J12507">
            <v>32.799999999999997</v>
          </cell>
          <cell r="K12507">
            <v>14.36</v>
          </cell>
          <cell r="M12507">
            <v>79.8</v>
          </cell>
        </row>
        <row r="12508">
          <cell r="D12508" t="str">
            <v>IANDÊ</v>
          </cell>
          <cell r="E12508">
            <v>44500</v>
          </cell>
          <cell r="J12508">
            <v>30</v>
          </cell>
          <cell r="K12508">
            <v>13.38</v>
          </cell>
          <cell r="M12508">
            <v>73.92</v>
          </cell>
        </row>
        <row r="12509">
          <cell r="D12509" t="str">
            <v>IANDÊ</v>
          </cell>
          <cell r="E12509">
            <v>44500</v>
          </cell>
          <cell r="J12509">
            <v>19.36</v>
          </cell>
          <cell r="K12509">
            <v>8.98</v>
          </cell>
          <cell r="M12509">
            <v>49.9</v>
          </cell>
        </row>
        <row r="12510">
          <cell r="D12510" t="str">
            <v>IANDÊ</v>
          </cell>
          <cell r="E12510">
            <v>44500</v>
          </cell>
          <cell r="J12510">
            <v>49.8</v>
          </cell>
          <cell r="K12510">
            <v>25.16</v>
          </cell>
          <cell r="M12510">
            <v>139.80000000000001</v>
          </cell>
        </row>
        <row r="12511">
          <cell r="D12511" t="str">
            <v>IANDÊ</v>
          </cell>
          <cell r="E12511">
            <v>44500</v>
          </cell>
          <cell r="J12511">
            <v>72.430000000000007</v>
          </cell>
          <cell r="K12511">
            <v>25.18</v>
          </cell>
          <cell r="M12511">
            <v>139.9</v>
          </cell>
        </row>
        <row r="12512">
          <cell r="D12512" t="str">
            <v>IANDÊ</v>
          </cell>
          <cell r="E12512">
            <v>44500</v>
          </cell>
          <cell r="J12512">
            <v>158</v>
          </cell>
          <cell r="K12512">
            <v>35.96</v>
          </cell>
          <cell r="M12512">
            <v>199.8</v>
          </cell>
        </row>
        <row r="12513">
          <cell r="D12513" t="str">
            <v>IANDÊ</v>
          </cell>
          <cell r="E12513">
            <v>44500</v>
          </cell>
          <cell r="J12513">
            <v>149.18</v>
          </cell>
          <cell r="K12513">
            <v>50.36</v>
          </cell>
          <cell r="M12513">
            <v>279.8</v>
          </cell>
        </row>
        <row r="12514">
          <cell r="D12514" t="str">
            <v>IANDÊ</v>
          </cell>
          <cell r="E12514">
            <v>44500</v>
          </cell>
          <cell r="J12514">
            <v>209.70000000000002</v>
          </cell>
          <cell r="K12514">
            <v>70.14</v>
          </cell>
          <cell r="M12514">
            <v>389.70000000000005</v>
          </cell>
        </row>
        <row r="12515">
          <cell r="D12515" t="str">
            <v>IANDÊ</v>
          </cell>
          <cell r="E12515">
            <v>44500</v>
          </cell>
          <cell r="J12515">
            <v>22.66</v>
          </cell>
          <cell r="K12515">
            <v>9.6999999999999993</v>
          </cell>
          <cell r="M12515">
            <v>53.91</v>
          </cell>
        </row>
        <row r="12516">
          <cell r="D12516" t="str">
            <v>IANDÊ</v>
          </cell>
          <cell r="E12516">
            <v>44500</v>
          </cell>
          <cell r="J12516">
            <v>39.799999999999997</v>
          </cell>
          <cell r="K12516">
            <v>20.48</v>
          </cell>
          <cell r="M12516">
            <v>113.82</v>
          </cell>
        </row>
        <row r="12517">
          <cell r="D12517" t="str">
            <v>IANDÊ</v>
          </cell>
          <cell r="E12517">
            <v>44500</v>
          </cell>
          <cell r="J12517">
            <v>39.6</v>
          </cell>
          <cell r="K12517">
            <v>21.6</v>
          </cell>
          <cell r="M12517">
            <v>119.98</v>
          </cell>
        </row>
        <row r="12518">
          <cell r="D12518" t="str">
            <v>IANDÊ</v>
          </cell>
          <cell r="E12518">
            <v>44500</v>
          </cell>
          <cell r="J12518">
            <v>38.72</v>
          </cell>
          <cell r="K12518">
            <v>14.36</v>
          </cell>
          <cell r="M12518">
            <v>79.8</v>
          </cell>
        </row>
        <row r="12519">
          <cell r="D12519" t="str">
            <v>IANDÊ</v>
          </cell>
          <cell r="E12519">
            <v>44500</v>
          </cell>
          <cell r="J12519">
            <v>0</v>
          </cell>
          <cell r="K12519">
            <v>0</v>
          </cell>
          <cell r="M12519">
            <v>0</v>
          </cell>
        </row>
        <row r="12520">
          <cell r="D12520" t="str">
            <v>IANDÊ</v>
          </cell>
          <cell r="E12520">
            <v>44500</v>
          </cell>
          <cell r="J12520">
            <v>7.26</v>
          </cell>
          <cell r="K12520">
            <v>3.96</v>
          </cell>
          <cell r="M12520">
            <v>22</v>
          </cell>
        </row>
        <row r="12521">
          <cell r="D12521" t="str">
            <v>IANDÊ</v>
          </cell>
          <cell r="E12521">
            <v>44500</v>
          </cell>
          <cell r="J12521">
            <v>14.3</v>
          </cell>
          <cell r="K12521">
            <v>5.38</v>
          </cell>
          <cell r="M12521">
            <v>29.9</v>
          </cell>
        </row>
        <row r="12522">
          <cell r="D12522" t="str">
            <v>IANDÊ</v>
          </cell>
          <cell r="E12522">
            <v>44500</v>
          </cell>
          <cell r="J12522">
            <v>10.89</v>
          </cell>
          <cell r="K12522">
            <v>3.54</v>
          </cell>
          <cell r="M12522">
            <v>18.190000000000001</v>
          </cell>
        </row>
        <row r="12523">
          <cell r="D12523" t="str">
            <v>IANDÊ</v>
          </cell>
          <cell r="E12523">
            <v>44500</v>
          </cell>
          <cell r="J12523">
            <v>16.899999999999999</v>
          </cell>
          <cell r="K12523">
            <v>5.92</v>
          </cell>
          <cell r="M12523">
            <v>32.9</v>
          </cell>
        </row>
        <row r="12524">
          <cell r="D12524" t="str">
            <v>IANDÊ</v>
          </cell>
          <cell r="E12524">
            <v>44500</v>
          </cell>
          <cell r="J12524">
            <v>19.899999999999999</v>
          </cell>
          <cell r="K12524">
            <v>8.1</v>
          </cell>
          <cell r="M12524">
            <v>45</v>
          </cell>
        </row>
        <row r="12525">
          <cell r="D12525" t="str">
            <v>IANDÊ</v>
          </cell>
          <cell r="E12525">
            <v>44500</v>
          </cell>
          <cell r="J12525">
            <v>24.9</v>
          </cell>
          <cell r="K12525">
            <v>10.78</v>
          </cell>
          <cell r="M12525">
            <v>59.9</v>
          </cell>
        </row>
        <row r="12526">
          <cell r="D12526" t="str">
            <v>IANDÊ</v>
          </cell>
          <cell r="E12526">
            <v>44500</v>
          </cell>
          <cell r="J12526">
            <v>27.72</v>
          </cell>
          <cell r="K12526">
            <v>10.78</v>
          </cell>
          <cell r="M12526">
            <v>59.9</v>
          </cell>
        </row>
        <row r="12527">
          <cell r="D12527" t="str">
            <v>IANDÊ</v>
          </cell>
          <cell r="E12527">
            <v>44500</v>
          </cell>
          <cell r="J12527">
            <v>47.21</v>
          </cell>
          <cell r="K12527">
            <v>17.98</v>
          </cell>
          <cell r="M12527">
            <v>99.9</v>
          </cell>
        </row>
        <row r="12528">
          <cell r="D12528" t="str">
            <v>IANDÊ</v>
          </cell>
          <cell r="E12528">
            <v>44500</v>
          </cell>
          <cell r="J12528">
            <v>4.8</v>
          </cell>
          <cell r="K12528">
            <v>2.7</v>
          </cell>
          <cell r="M12528">
            <v>15</v>
          </cell>
        </row>
        <row r="12529">
          <cell r="D12529" t="str">
            <v>IANDÊ</v>
          </cell>
          <cell r="E12529">
            <v>44500</v>
          </cell>
          <cell r="J12529">
            <v>7.8</v>
          </cell>
          <cell r="K12529">
            <v>4.32</v>
          </cell>
          <cell r="M12529">
            <v>24</v>
          </cell>
        </row>
        <row r="12530">
          <cell r="D12530" t="str">
            <v>IANDÊ</v>
          </cell>
          <cell r="E12530">
            <v>44500</v>
          </cell>
          <cell r="J12530">
            <v>9.6</v>
          </cell>
          <cell r="K12530">
            <v>4.59</v>
          </cell>
          <cell r="M12530">
            <v>24.74</v>
          </cell>
        </row>
        <row r="12531">
          <cell r="D12531" t="str">
            <v>IANDÊ</v>
          </cell>
          <cell r="E12531">
            <v>44500</v>
          </cell>
          <cell r="J12531">
            <v>9.6</v>
          </cell>
          <cell r="K12531">
            <v>5.4</v>
          </cell>
          <cell r="M12531">
            <v>30</v>
          </cell>
        </row>
        <row r="12532">
          <cell r="D12532" t="str">
            <v>IANDÊ</v>
          </cell>
          <cell r="E12532">
            <v>44500</v>
          </cell>
          <cell r="J12532">
            <v>9.6</v>
          </cell>
          <cell r="K12532">
            <v>5.4</v>
          </cell>
          <cell r="M12532">
            <v>30</v>
          </cell>
        </row>
        <row r="12533">
          <cell r="D12533" t="str">
            <v>IANDÊ</v>
          </cell>
          <cell r="E12533">
            <v>44500</v>
          </cell>
          <cell r="J12533">
            <v>9.6</v>
          </cell>
          <cell r="K12533">
            <v>5.4</v>
          </cell>
          <cell r="M12533">
            <v>30</v>
          </cell>
        </row>
        <row r="12534">
          <cell r="D12534" t="str">
            <v>IANDÊ</v>
          </cell>
          <cell r="E12534">
            <v>44500</v>
          </cell>
          <cell r="J12534">
            <v>15</v>
          </cell>
          <cell r="K12534">
            <v>7.5099</v>
          </cell>
          <cell r="M12534">
            <v>40.769999999999996</v>
          </cell>
        </row>
        <row r="12535">
          <cell r="D12535" t="str">
            <v>IANDÊ</v>
          </cell>
          <cell r="E12535">
            <v>44500</v>
          </cell>
          <cell r="J12535">
            <v>25</v>
          </cell>
          <cell r="K12535">
            <v>12.84</v>
          </cell>
          <cell r="M12535">
            <v>70.95</v>
          </cell>
        </row>
        <row r="12536">
          <cell r="D12536" t="str">
            <v>IANDÊ</v>
          </cell>
          <cell r="E12536">
            <v>44500</v>
          </cell>
          <cell r="J12536">
            <v>27</v>
          </cell>
          <cell r="K12536">
            <v>14.680199999999999</v>
          </cell>
          <cell r="M12536">
            <v>80.400000000000006</v>
          </cell>
        </row>
        <row r="12537">
          <cell r="D12537" t="str">
            <v>IANDÊ</v>
          </cell>
          <cell r="E12537">
            <v>44500</v>
          </cell>
          <cell r="J12537">
            <v>12.99</v>
          </cell>
          <cell r="K12537">
            <v>7.18</v>
          </cell>
          <cell r="M12537">
            <v>39.9</v>
          </cell>
        </row>
        <row r="12538">
          <cell r="D12538" t="str">
            <v>IANDÊ</v>
          </cell>
          <cell r="E12538">
            <v>44500</v>
          </cell>
          <cell r="J12538">
            <v>31</v>
          </cell>
          <cell r="K12538">
            <v>12.58</v>
          </cell>
          <cell r="M12538">
            <v>69.900000000000006</v>
          </cell>
        </row>
        <row r="12539">
          <cell r="D12539" t="str">
            <v>IANDÊ</v>
          </cell>
          <cell r="E12539">
            <v>44500</v>
          </cell>
          <cell r="J12539">
            <v>44</v>
          </cell>
          <cell r="K12539">
            <v>17.98</v>
          </cell>
          <cell r="M12539">
            <v>99.9</v>
          </cell>
        </row>
        <row r="12540">
          <cell r="D12540" t="str">
            <v>IANDÊ</v>
          </cell>
          <cell r="E12540">
            <v>44500</v>
          </cell>
          <cell r="J12540">
            <v>143.80000000000001</v>
          </cell>
          <cell r="K12540">
            <v>57.09</v>
          </cell>
          <cell r="M12540">
            <v>311.18</v>
          </cell>
        </row>
        <row r="12541">
          <cell r="D12541" t="str">
            <v>JÓQUEI</v>
          </cell>
          <cell r="E12541">
            <v>44500</v>
          </cell>
          <cell r="J12541">
            <v>0</v>
          </cell>
          <cell r="K12541">
            <v>0</v>
          </cell>
          <cell r="M12541">
            <v>0</v>
          </cell>
        </row>
        <row r="12542">
          <cell r="D12542" t="str">
            <v>JÓQUEI</v>
          </cell>
          <cell r="E12542">
            <v>44500</v>
          </cell>
          <cell r="J12542">
            <v>0</v>
          </cell>
          <cell r="K12542">
            <v>0</v>
          </cell>
          <cell r="M12542">
            <v>0</v>
          </cell>
        </row>
        <row r="12543">
          <cell r="D12543" t="str">
            <v>JÓQUEI</v>
          </cell>
          <cell r="E12543">
            <v>44500</v>
          </cell>
          <cell r="J12543">
            <v>75</v>
          </cell>
          <cell r="K12543">
            <v>44.98</v>
          </cell>
          <cell r="M12543">
            <v>249.9</v>
          </cell>
        </row>
        <row r="12544">
          <cell r="D12544" t="str">
            <v>JÓQUEI</v>
          </cell>
          <cell r="E12544">
            <v>44500</v>
          </cell>
          <cell r="J12544">
            <v>64.900000000000006</v>
          </cell>
          <cell r="K12544">
            <v>36.71</v>
          </cell>
          <cell r="M12544">
            <v>203.92</v>
          </cell>
        </row>
        <row r="12545">
          <cell r="D12545" t="str">
            <v>JÓQUEI</v>
          </cell>
          <cell r="E12545">
            <v>44500</v>
          </cell>
          <cell r="J12545">
            <v>73.900000000000006</v>
          </cell>
          <cell r="K12545">
            <v>32.54</v>
          </cell>
          <cell r="M12545">
            <v>178.73</v>
          </cell>
        </row>
        <row r="12546">
          <cell r="D12546" t="str">
            <v>JÓQUEI</v>
          </cell>
          <cell r="E12546">
            <v>44500</v>
          </cell>
          <cell r="J12546">
            <v>74.900000000000006</v>
          </cell>
          <cell r="K12546">
            <v>44.98</v>
          </cell>
          <cell r="M12546">
            <v>249.9</v>
          </cell>
        </row>
        <row r="12547">
          <cell r="D12547" t="str">
            <v>JÓQUEI</v>
          </cell>
          <cell r="E12547">
            <v>44500</v>
          </cell>
          <cell r="J12547">
            <v>78.900000000000006</v>
          </cell>
          <cell r="K12547">
            <v>38.979999999999997</v>
          </cell>
          <cell r="M12547">
            <v>207.92</v>
          </cell>
        </row>
        <row r="12548">
          <cell r="D12548" t="str">
            <v>JÓQUEI</v>
          </cell>
          <cell r="E12548">
            <v>44500</v>
          </cell>
          <cell r="J12548">
            <v>78.900000000000006</v>
          </cell>
          <cell r="K12548">
            <v>38.979999999999997</v>
          </cell>
          <cell r="M12548">
            <v>207.92</v>
          </cell>
        </row>
        <row r="12549">
          <cell r="D12549" t="str">
            <v>JÓQUEI</v>
          </cell>
          <cell r="E12549">
            <v>44500</v>
          </cell>
          <cell r="J12549">
            <v>89.9</v>
          </cell>
          <cell r="K12549">
            <v>42.53</v>
          </cell>
          <cell r="M12549">
            <v>233.91</v>
          </cell>
        </row>
        <row r="12550">
          <cell r="D12550" t="str">
            <v>JÓQUEI</v>
          </cell>
          <cell r="E12550">
            <v>44500</v>
          </cell>
          <cell r="J12550">
            <v>69.900000000000006</v>
          </cell>
          <cell r="K12550">
            <v>25.18</v>
          </cell>
          <cell r="M12550">
            <v>139.9</v>
          </cell>
        </row>
        <row r="12551">
          <cell r="D12551" t="str">
            <v>JÓQUEI</v>
          </cell>
          <cell r="E12551">
            <v>44500</v>
          </cell>
          <cell r="J12551">
            <v>69.900000000000006</v>
          </cell>
          <cell r="K12551">
            <v>29.98</v>
          </cell>
          <cell r="M12551">
            <v>159.91999999999999</v>
          </cell>
        </row>
        <row r="12552">
          <cell r="D12552" t="str">
            <v>JÓQUEI</v>
          </cell>
          <cell r="E12552">
            <v>44500</v>
          </cell>
          <cell r="J12552">
            <v>60</v>
          </cell>
          <cell r="K12552">
            <v>38.31</v>
          </cell>
          <cell r="M12552">
            <v>206.39</v>
          </cell>
        </row>
        <row r="12553">
          <cell r="D12553" t="str">
            <v>JÓQUEI</v>
          </cell>
          <cell r="E12553">
            <v>44500</v>
          </cell>
          <cell r="J12553">
            <v>60</v>
          </cell>
          <cell r="K12553">
            <v>44.98</v>
          </cell>
          <cell r="M12553">
            <v>249.9</v>
          </cell>
        </row>
        <row r="12554">
          <cell r="D12554" t="str">
            <v>JÓQUEI</v>
          </cell>
          <cell r="E12554">
            <v>44500</v>
          </cell>
          <cell r="J12554">
            <v>60</v>
          </cell>
          <cell r="K12554">
            <v>38.119999999999997</v>
          </cell>
          <cell r="M12554">
            <v>204.92</v>
          </cell>
        </row>
        <row r="12555">
          <cell r="D12555" t="str">
            <v>JÓQUEI</v>
          </cell>
          <cell r="E12555">
            <v>44500</v>
          </cell>
          <cell r="J12555">
            <v>65</v>
          </cell>
          <cell r="K12555">
            <v>46.78</v>
          </cell>
          <cell r="M12555">
            <v>259.89999999999998</v>
          </cell>
        </row>
        <row r="12556">
          <cell r="D12556" t="str">
            <v>JÓQUEI</v>
          </cell>
          <cell r="E12556">
            <v>44500</v>
          </cell>
          <cell r="J12556">
            <v>60</v>
          </cell>
          <cell r="K12556">
            <v>44.98</v>
          </cell>
          <cell r="M12556">
            <v>249.9</v>
          </cell>
        </row>
        <row r="12557">
          <cell r="D12557" t="str">
            <v>JÓQUEI</v>
          </cell>
          <cell r="E12557">
            <v>44500</v>
          </cell>
          <cell r="J12557">
            <v>57.47</v>
          </cell>
          <cell r="K12557">
            <v>26.98</v>
          </cell>
          <cell r="M12557">
            <v>149.9</v>
          </cell>
        </row>
        <row r="12558">
          <cell r="D12558" t="str">
            <v>JÓQUEI</v>
          </cell>
          <cell r="E12558">
            <v>44500</v>
          </cell>
          <cell r="J12558">
            <v>50</v>
          </cell>
          <cell r="K12558">
            <v>36.299999999999997</v>
          </cell>
          <cell r="M12558">
            <v>194.38</v>
          </cell>
        </row>
        <row r="12559">
          <cell r="D12559" t="str">
            <v>JÓQUEI</v>
          </cell>
          <cell r="E12559">
            <v>44500</v>
          </cell>
          <cell r="J12559">
            <v>50</v>
          </cell>
          <cell r="K12559">
            <v>79.78</v>
          </cell>
          <cell r="M12559">
            <v>225.51</v>
          </cell>
        </row>
        <row r="12560">
          <cell r="D12560" t="str">
            <v>JÓQUEI</v>
          </cell>
          <cell r="E12560">
            <v>44500</v>
          </cell>
          <cell r="J12560">
            <v>57.56</v>
          </cell>
          <cell r="K12560">
            <v>25.18</v>
          </cell>
          <cell r="M12560">
            <v>139.9</v>
          </cell>
        </row>
        <row r="12561">
          <cell r="D12561" t="str">
            <v>JÓQUEI</v>
          </cell>
          <cell r="E12561">
            <v>44500</v>
          </cell>
          <cell r="J12561">
            <v>50</v>
          </cell>
          <cell r="K12561">
            <v>12.59</v>
          </cell>
          <cell r="M12561">
            <v>69.95</v>
          </cell>
        </row>
        <row r="12562">
          <cell r="D12562" t="str">
            <v>JÓQUEI</v>
          </cell>
          <cell r="E12562">
            <v>44500</v>
          </cell>
          <cell r="J12562">
            <v>50</v>
          </cell>
          <cell r="K12562">
            <v>12.59</v>
          </cell>
          <cell r="M12562">
            <v>69.95</v>
          </cell>
        </row>
        <row r="12563">
          <cell r="D12563" t="str">
            <v>JÓQUEI</v>
          </cell>
          <cell r="E12563">
            <v>44500</v>
          </cell>
          <cell r="J12563">
            <v>55</v>
          </cell>
          <cell r="K12563">
            <v>25.18</v>
          </cell>
          <cell r="M12563">
            <v>139.9</v>
          </cell>
        </row>
        <row r="12564">
          <cell r="D12564" t="str">
            <v>JÓQUEI</v>
          </cell>
          <cell r="E12564">
            <v>44500</v>
          </cell>
          <cell r="J12564">
            <v>55</v>
          </cell>
          <cell r="K12564">
            <v>25.18</v>
          </cell>
          <cell r="M12564">
            <v>139.9</v>
          </cell>
        </row>
        <row r="12565">
          <cell r="D12565" t="str">
            <v>JÓQUEI</v>
          </cell>
          <cell r="E12565">
            <v>44500</v>
          </cell>
          <cell r="J12565">
            <v>96.72</v>
          </cell>
          <cell r="K12565">
            <v>46.76</v>
          </cell>
          <cell r="M12565">
            <v>259.8</v>
          </cell>
        </row>
        <row r="12566">
          <cell r="D12566" t="str">
            <v>JÓQUEI</v>
          </cell>
          <cell r="E12566">
            <v>44500</v>
          </cell>
          <cell r="J12566">
            <v>155.80000000000001</v>
          </cell>
          <cell r="K12566">
            <v>93.56</v>
          </cell>
          <cell r="M12566">
            <v>519.79999999999995</v>
          </cell>
        </row>
        <row r="12567">
          <cell r="D12567" t="str">
            <v>JÓQUEI</v>
          </cell>
          <cell r="E12567">
            <v>44500</v>
          </cell>
          <cell r="J12567">
            <v>149.80000000000001</v>
          </cell>
          <cell r="K12567">
            <v>89.96</v>
          </cell>
          <cell r="M12567">
            <v>499.8</v>
          </cell>
        </row>
        <row r="12568">
          <cell r="D12568" t="str">
            <v>JÓQUEI</v>
          </cell>
          <cell r="E12568">
            <v>44500</v>
          </cell>
          <cell r="J12568">
            <v>149.80000000000001</v>
          </cell>
          <cell r="K12568">
            <v>89.96</v>
          </cell>
          <cell r="M12568">
            <v>499.8</v>
          </cell>
        </row>
        <row r="12569">
          <cell r="D12569" t="str">
            <v>JÓQUEI</v>
          </cell>
          <cell r="E12569">
            <v>44500</v>
          </cell>
          <cell r="J12569">
            <v>138</v>
          </cell>
          <cell r="K12569">
            <v>81.180000000000007</v>
          </cell>
          <cell r="M12569">
            <v>451</v>
          </cell>
        </row>
        <row r="12570">
          <cell r="D12570" t="str">
            <v>JÓQUEI</v>
          </cell>
          <cell r="E12570">
            <v>44500</v>
          </cell>
          <cell r="J12570">
            <v>113.8</v>
          </cell>
          <cell r="K12570">
            <v>47.34</v>
          </cell>
          <cell r="M12570">
            <v>263</v>
          </cell>
        </row>
        <row r="12571">
          <cell r="D12571" t="str">
            <v>JÓQUEI</v>
          </cell>
          <cell r="E12571">
            <v>44500</v>
          </cell>
          <cell r="J12571">
            <v>120</v>
          </cell>
          <cell r="K12571">
            <v>115.49</v>
          </cell>
          <cell r="M12571">
            <v>429.82</v>
          </cell>
        </row>
        <row r="12572">
          <cell r="D12572" t="str">
            <v>JÓQUEI</v>
          </cell>
          <cell r="E12572">
            <v>44500</v>
          </cell>
          <cell r="J12572">
            <v>115.12</v>
          </cell>
          <cell r="K12572">
            <v>50.72</v>
          </cell>
          <cell r="M12572">
            <v>281.82</v>
          </cell>
        </row>
        <row r="12573">
          <cell r="D12573" t="str">
            <v>JÓQUEI</v>
          </cell>
          <cell r="E12573">
            <v>44500</v>
          </cell>
          <cell r="J12573">
            <v>120.94</v>
          </cell>
          <cell r="K12573">
            <v>57.56</v>
          </cell>
          <cell r="M12573">
            <v>319.8</v>
          </cell>
        </row>
        <row r="12574">
          <cell r="D12574" t="str">
            <v>JÓQUEI</v>
          </cell>
          <cell r="E12574">
            <v>44500</v>
          </cell>
          <cell r="J12574">
            <v>100</v>
          </cell>
          <cell r="K12574">
            <v>25.18</v>
          </cell>
          <cell r="M12574">
            <v>139.9</v>
          </cell>
        </row>
        <row r="12575">
          <cell r="D12575" t="str">
            <v>JÓQUEI</v>
          </cell>
          <cell r="E12575">
            <v>44500</v>
          </cell>
          <cell r="J12575">
            <v>110</v>
          </cell>
          <cell r="K12575">
            <v>50.36</v>
          </cell>
          <cell r="M12575">
            <v>279.8</v>
          </cell>
        </row>
        <row r="12576">
          <cell r="D12576" t="str">
            <v>JÓQUEI</v>
          </cell>
          <cell r="E12576">
            <v>44500</v>
          </cell>
          <cell r="J12576">
            <v>209.70000000000002</v>
          </cell>
          <cell r="K12576">
            <v>112.4601</v>
          </cell>
          <cell r="M12576">
            <v>599.76</v>
          </cell>
        </row>
        <row r="12577">
          <cell r="D12577" t="str">
            <v>JÓQUEI</v>
          </cell>
          <cell r="E12577">
            <v>44500</v>
          </cell>
          <cell r="J12577">
            <v>209.70000000000002</v>
          </cell>
          <cell r="K12577">
            <v>112.47</v>
          </cell>
          <cell r="M12577">
            <v>599.76</v>
          </cell>
        </row>
        <row r="12578">
          <cell r="D12578" t="str">
            <v>JÓQUEI</v>
          </cell>
          <cell r="E12578">
            <v>44500</v>
          </cell>
          <cell r="J12578">
            <v>207</v>
          </cell>
          <cell r="K12578">
            <v>75.539999999999992</v>
          </cell>
          <cell r="M12578">
            <v>419.70000000000005</v>
          </cell>
        </row>
        <row r="12579">
          <cell r="D12579" t="str">
            <v>JÓQUEI</v>
          </cell>
          <cell r="E12579">
            <v>44500</v>
          </cell>
          <cell r="J12579">
            <v>176.7</v>
          </cell>
          <cell r="K12579">
            <v>75.539999999999992</v>
          </cell>
          <cell r="M12579">
            <v>419.70000000000005</v>
          </cell>
        </row>
        <row r="12580">
          <cell r="D12580" t="str">
            <v>JÓQUEI</v>
          </cell>
          <cell r="E12580">
            <v>44500</v>
          </cell>
          <cell r="J12580">
            <v>227.6</v>
          </cell>
          <cell r="K12580">
            <v>152.9</v>
          </cell>
          <cell r="M12580">
            <v>836.84</v>
          </cell>
        </row>
        <row r="12581">
          <cell r="D12581" t="str">
            <v>JÓQUEI</v>
          </cell>
          <cell r="E12581">
            <v>44500</v>
          </cell>
          <cell r="J12581">
            <v>399.5</v>
          </cell>
          <cell r="K12581">
            <v>269.89</v>
          </cell>
          <cell r="M12581">
            <v>1249.5</v>
          </cell>
        </row>
        <row r="12582">
          <cell r="D12582" t="str">
            <v>JÓQUEI</v>
          </cell>
          <cell r="E12582">
            <v>44500</v>
          </cell>
          <cell r="J12582">
            <v>374.5</v>
          </cell>
          <cell r="K12582">
            <v>122.89</v>
          </cell>
          <cell r="M12582">
            <v>682.69999999999993</v>
          </cell>
        </row>
        <row r="12583">
          <cell r="D12583" t="str">
            <v>JÓQUEI</v>
          </cell>
          <cell r="E12583">
            <v>44500</v>
          </cell>
          <cell r="J12583">
            <v>240</v>
          </cell>
          <cell r="K12583">
            <v>125.91</v>
          </cell>
          <cell r="M12583">
            <v>699.5</v>
          </cell>
        </row>
        <row r="12584">
          <cell r="D12584" t="str">
            <v>JÓQUEI</v>
          </cell>
          <cell r="E12584">
            <v>44500</v>
          </cell>
          <cell r="J12584">
            <v>414</v>
          </cell>
          <cell r="K12584">
            <v>243</v>
          </cell>
          <cell r="M12584">
            <v>1343.46</v>
          </cell>
        </row>
        <row r="12585">
          <cell r="D12585" t="str">
            <v>JÓQUEI</v>
          </cell>
          <cell r="E12585">
            <v>44500</v>
          </cell>
          <cell r="J12585">
            <v>359.4</v>
          </cell>
          <cell r="K12585">
            <v>213.6498</v>
          </cell>
          <cell r="M12585">
            <v>1163.6399999999999</v>
          </cell>
        </row>
        <row r="12586">
          <cell r="D12586" t="str">
            <v>JÓQUEI</v>
          </cell>
          <cell r="E12586">
            <v>44500</v>
          </cell>
          <cell r="J12586">
            <v>389.40000000000003</v>
          </cell>
          <cell r="K12586">
            <v>148.06979999999999</v>
          </cell>
          <cell r="M12586">
            <v>828.48</v>
          </cell>
        </row>
        <row r="12587">
          <cell r="D12587" t="str">
            <v>JÓQUEI</v>
          </cell>
          <cell r="E12587">
            <v>44500</v>
          </cell>
          <cell r="J12587">
            <v>299.70000000000005</v>
          </cell>
          <cell r="K12587">
            <v>280.5702</v>
          </cell>
          <cell r="M12587">
            <v>779.40000000000009</v>
          </cell>
        </row>
        <row r="12588">
          <cell r="D12588" t="str">
            <v>JÓQUEI</v>
          </cell>
          <cell r="E12588">
            <v>44500</v>
          </cell>
          <cell r="J12588">
            <v>493.5</v>
          </cell>
          <cell r="K12588">
            <v>302.60019999999997</v>
          </cell>
          <cell r="M12588">
            <v>1674.33</v>
          </cell>
        </row>
        <row r="12589">
          <cell r="D12589" t="str">
            <v>JÓQUEI</v>
          </cell>
          <cell r="E12589">
            <v>44500</v>
          </cell>
          <cell r="J12589">
            <v>336</v>
          </cell>
          <cell r="K12589">
            <v>161.3297</v>
          </cell>
          <cell r="M12589">
            <v>896.28</v>
          </cell>
        </row>
        <row r="12590">
          <cell r="D12590" t="str">
            <v>JÓQUEI</v>
          </cell>
          <cell r="E12590">
            <v>44500</v>
          </cell>
          <cell r="J12590">
            <v>584.1</v>
          </cell>
          <cell r="K12590">
            <v>457.49970000000002</v>
          </cell>
          <cell r="M12590">
            <v>2048.7599999999998</v>
          </cell>
        </row>
        <row r="12591">
          <cell r="D12591" t="str">
            <v>JÓQUEI</v>
          </cell>
          <cell r="E12591">
            <v>44500</v>
          </cell>
          <cell r="J12591">
            <v>495</v>
          </cell>
          <cell r="K12591">
            <v>317.62979999999999</v>
          </cell>
          <cell r="M12591">
            <v>1559.07</v>
          </cell>
        </row>
        <row r="12592">
          <cell r="D12592" t="str">
            <v>JÓQUEI</v>
          </cell>
          <cell r="E12592">
            <v>44500</v>
          </cell>
          <cell r="J12592">
            <v>471.68999999999994</v>
          </cell>
          <cell r="K12592">
            <v>221.09039999999999</v>
          </cell>
          <cell r="M12592">
            <v>1228.32</v>
          </cell>
        </row>
        <row r="12593">
          <cell r="D12593" t="str">
            <v>JÓQUEI</v>
          </cell>
          <cell r="E12593">
            <v>44500</v>
          </cell>
          <cell r="J12593">
            <v>599</v>
          </cell>
          <cell r="K12593">
            <v>300.05</v>
          </cell>
          <cell r="M12593">
            <v>1644.1</v>
          </cell>
        </row>
        <row r="12594">
          <cell r="D12594" t="str">
            <v>JÓQUEI</v>
          </cell>
          <cell r="E12594">
            <v>44500</v>
          </cell>
          <cell r="J12594">
            <v>549.45000000000005</v>
          </cell>
          <cell r="K12594">
            <v>316.37979999999999</v>
          </cell>
          <cell r="M12594">
            <v>1493.36</v>
          </cell>
        </row>
        <row r="12595">
          <cell r="D12595" t="str">
            <v>JÓQUEI</v>
          </cell>
          <cell r="E12595">
            <v>44500</v>
          </cell>
          <cell r="J12595">
            <v>916.5</v>
          </cell>
          <cell r="K12595">
            <v>392.32049999999998</v>
          </cell>
          <cell r="M12595">
            <v>1773.98</v>
          </cell>
        </row>
        <row r="12596">
          <cell r="D12596" t="str">
            <v>JÓQUEI</v>
          </cell>
          <cell r="E12596">
            <v>44500</v>
          </cell>
          <cell r="J12596">
            <v>624</v>
          </cell>
          <cell r="K12596">
            <v>322.31940000000003</v>
          </cell>
          <cell r="M12596">
            <v>1790.75</v>
          </cell>
        </row>
        <row r="12597">
          <cell r="D12597" t="str">
            <v>JÓQUEI</v>
          </cell>
          <cell r="E12597">
            <v>44500</v>
          </cell>
          <cell r="J12597">
            <v>973.50000000000011</v>
          </cell>
          <cell r="K12597">
            <v>593.98050000000001</v>
          </cell>
          <cell r="M12597">
            <v>3037.05</v>
          </cell>
        </row>
        <row r="12598">
          <cell r="D12598" t="str">
            <v>JÓQUEI</v>
          </cell>
          <cell r="E12598">
            <v>44500</v>
          </cell>
          <cell r="J12598">
            <v>800</v>
          </cell>
          <cell r="K12598">
            <v>666.08960000000002</v>
          </cell>
          <cell r="M12598">
            <v>2678.72</v>
          </cell>
        </row>
        <row r="12599">
          <cell r="D12599" t="str">
            <v>JÓQUEI</v>
          </cell>
          <cell r="E12599">
            <v>44500</v>
          </cell>
          <cell r="J12599">
            <v>1188.3000000000002</v>
          </cell>
          <cell r="K12599">
            <v>717.88959999999997</v>
          </cell>
          <cell r="M12599">
            <v>3699.71</v>
          </cell>
        </row>
        <row r="12600">
          <cell r="D12600" t="str">
            <v>JÓQUEI</v>
          </cell>
          <cell r="E12600">
            <v>44500</v>
          </cell>
          <cell r="J12600">
            <v>1269</v>
          </cell>
          <cell r="K12600">
            <v>799.75080000000003</v>
          </cell>
          <cell r="M12600">
            <v>4138.38</v>
          </cell>
        </row>
        <row r="12601">
          <cell r="D12601" t="str">
            <v>JÓQUEI</v>
          </cell>
          <cell r="E12601">
            <v>44500</v>
          </cell>
          <cell r="J12601">
            <v>1320</v>
          </cell>
          <cell r="K12601">
            <v>838.56</v>
          </cell>
          <cell r="M12601">
            <v>4286.6400000000003</v>
          </cell>
        </row>
        <row r="12602">
          <cell r="D12602" t="str">
            <v>JÓQUEI</v>
          </cell>
          <cell r="E12602">
            <v>44500</v>
          </cell>
          <cell r="J12602">
            <v>2442</v>
          </cell>
          <cell r="K12602">
            <v>1252.6904999999999</v>
          </cell>
          <cell r="M12602">
            <v>6532.72</v>
          </cell>
        </row>
        <row r="12603">
          <cell r="D12603" t="str">
            <v>JÓQUEI</v>
          </cell>
          <cell r="E12603">
            <v>44500</v>
          </cell>
          <cell r="J12603">
            <v>1950</v>
          </cell>
          <cell r="K12603">
            <v>1273.4709</v>
          </cell>
          <cell r="M12603">
            <v>6490.77</v>
          </cell>
        </row>
        <row r="12604">
          <cell r="D12604" t="str">
            <v>JÓQUEI</v>
          </cell>
          <cell r="E12604">
            <v>44500</v>
          </cell>
          <cell r="J12604">
            <v>3835.2000000000003</v>
          </cell>
          <cell r="K12604">
            <v>2077.6992</v>
          </cell>
          <cell r="M12604">
            <v>11218.08</v>
          </cell>
        </row>
        <row r="12605">
          <cell r="D12605" t="str">
            <v>JÓQUEI</v>
          </cell>
          <cell r="E12605">
            <v>44500</v>
          </cell>
          <cell r="J12605">
            <v>44.56</v>
          </cell>
          <cell r="K12605">
            <v>19.78</v>
          </cell>
          <cell r="M12605">
            <v>109.9</v>
          </cell>
        </row>
        <row r="12606">
          <cell r="D12606" t="str">
            <v>JÓQUEI</v>
          </cell>
          <cell r="E12606">
            <v>44500</v>
          </cell>
          <cell r="J12606">
            <v>42.66</v>
          </cell>
          <cell r="K12606">
            <v>17.98</v>
          </cell>
          <cell r="M12606">
            <v>99.9</v>
          </cell>
        </row>
        <row r="12607">
          <cell r="D12607" t="str">
            <v>JÓQUEI</v>
          </cell>
          <cell r="E12607">
            <v>44500</v>
          </cell>
          <cell r="J12607">
            <v>37.9</v>
          </cell>
          <cell r="K12607">
            <v>17.98</v>
          </cell>
          <cell r="M12607">
            <v>99.9</v>
          </cell>
        </row>
        <row r="12608">
          <cell r="D12608" t="str">
            <v>JÓQUEI</v>
          </cell>
          <cell r="E12608">
            <v>44500</v>
          </cell>
          <cell r="J12608">
            <v>89.12</v>
          </cell>
          <cell r="K12608">
            <v>39.56</v>
          </cell>
          <cell r="M12608">
            <v>219.8</v>
          </cell>
        </row>
        <row r="12609">
          <cell r="D12609" t="str">
            <v>JÓQUEI</v>
          </cell>
          <cell r="E12609">
            <v>44500</v>
          </cell>
          <cell r="J12609">
            <v>153.63</v>
          </cell>
          <cell r="K12609">
            <v>70.149900000000002</v>
          </cell>
          <cell r="M12609">
            <v>389.70000000000005</v>
          </cell>
        </row>
        <row r="12610">
          <cell r="D12610" t="str">
            <v>JÓQUEI</v>
          </cell>
          <cell r="E12610">
            <v>44500</v>
          </cell>
          <cell r="J12610">
            <v>127.97999999999999</v>
          </cell>
          <cell r="K12610">
            <v>69.759900000000002</v>
          </cell>
          <cell r="M12610">
            <v>299.70000000000005</v>
          </cell>
        </row>
        <row r="12611">
          <cell r="D12611" t="str">
            <v>JÓQUEI</v>
          </cell>
          <cell r="E12611">
            <v>44500</v>
          </cell>
          <cell r="J12611">
            <v>212.44</v>
          </cell>
          <cell r="K12611">
            <v>93.53</v>
          </cell>
          <cell r="M12611">
            <v>519.6</v>
          </cell>
        </row>
        <row r="12612">
          <cell r="D12612" t="str">
            <v>JÓQUEI</v>
          </cell>
          <cell r="E12612">
            <v>44500</v>
          </cell>
          <cell r="J12612">
            <v>55</v>
          </cell>
          <cell r="K12612">
            <v>50.36</v>
          </cell>
          <cell r="M12612">
            <v>139.9</v>
          </cell>
        </row>
        <row r="12613">
          <cell r="D12613" t="str">
            <v>JÓQUEI</v>
          </cell>
          <cell r="E12613">
            <v>44500</v>
          </cell>
          <cell r="J12613">
            <v>55</v>
          </cell>
          <cell r="K12613">
            <v>22.16</v>
          </cell>
          <cell r="M12613">
            <v>123.11</v>
          </cell>
        </row>
        <row r="12614">
          <cell r="D12614" t="str">
            <v>JÓQUEI</v>
          </cell>
          <cell r="E12614">
            <v>44500</v>
          </cell>
          <cell r="J12614">
            <v>54</v>
          </cell>
          <cell r="K12614">
            <v>22.16</v>
          </cell>
          <cell r="M12614">
            <v>123.11</v>
          </cell>
        </row>
        <row r="12615">
          <cell r="D12615" t="str">
            <v>JÓQUEI</v>
          </cell>
          <cell r="E12615">
            <v>44500</v>
          </cell>
          <cell r="J12615">
            <v>54</v>
          </cell>
          <cell r="K12615">
            <v>25.18</v>
          </cell>
          <cell r="M12615">
            <v>139.9</v>
          </cell>
        </row>
        <row r="12616">
          <cell r="D12616" t="str">
            <v>JÓQUEI</v>
          </cell>
          <cell r="E12616">
            <v>44500</v>
          </cell>
          <cell r="J12616">
            <v>54</v>
          </cell>
          <cell r="K12616">
            <v>25.18</v>
          </cell>
          <cell r="M12616">
            <v>139.9</v>
          </cell>
        </row>
        <row r="12617">
          <cell r="D12617" t="str">
            <v>JÓQUEI</v>
          </cell>
          <cell r="E12617">
            <v>44500</v>
          </cell>
          <cell r="J12617">
            <v>110</v>
          </cell>
          <cell r="K12617">
            <v>47.34</v>
          </cell>
          <cell r="M12617">
            <v>263</v>
          </cell>
        </row>
        <row r="12618">
          <cell r="D12618" t="str">
            <v>JÓQUEI</v>
          </cell>
          <cell r="E12618">
            <v>44500</v>
          </cell>
          <cell r="J12618">
            <v>110</v>
          </cell>
          <cell r="K12618">
            <v>50.36</v>
          </cell>
          <cell r="M12618">
            <v>279.8</v>
          </cell>
        </row>
        <row r="12619">
          <cell r="D12619" t="str">
            <v>JÓQUEI</v>
          </cell>
          <cell r="E12619">
            <v>44500</v>
          </cell>
          <cell r="J12619">
            <v>108</v>
          </cell>
          <cell r="K12619">
            <v>47.34</v>
          </cell>
          <cell r="M12619">
            <v>263</v>
          </cell>
        </row>
        <row r="12620">
          <cell r="D12620" t="str">
            <v>JÓQUEI</v>
          </cell>
          <cell r="E12620">
            <v>44500</v>
          </cell>
          <cell r="J12620">
            <v>165</v>
          </cell>
          <cell r="K12620">
            <v>72.519900000000007</v>
          </cell>
          <cell r="M12620">
            <v>402.90000000000003</v>
          </cell>
        </row>
        <row r="12621">
          <cell r="D12621" t="str">
            <v>JÓQUEI</v>
          </cell>
          <cell r="E12621">
            <v>44500</v>
          </cell>
          <cell r="J12621">
            <v>285</v>
          </cell>
          <cell r="K12621">
            <v>125.91</v>
          </cell>
          <cell r="M12621">
            <v>699.5</v>
          </cell>
        </row>
        <row r="12622">
          <cell r="D12622" t="str">
            <v>JÓQUEI</v>
          </cell>
          <cell r="E12622">
            <v>44500</v>
          </cell>
          <cell r="J12622">
            <v>405.02</v>
          </cell>
          <cell r="K12622">
            <v>209.5702</v>
          </cell>
          <cell r="M12622">
            <v>1030.26</v>
          </cell>
        </row>
        <row r="12623">
          <cell r="D12623" t="str">
            <v>JÓQUEI</v>
          </cell>
          <cell r="E12623">
            <v>44500</v>
          </cell>
          <cell r="J12623">
            <v>40.76</v>
          </cell>
          <cell r="K12623">
            <v>17.98</v>
          </cell>
          <cell r="M12623">
            <v>99.9</v>
          </cell>
        </row>
        <row r="12624">
          <cell r="D12624" t="str">
            <v>JÓQUEI</v>
          </cell>
          <cell r="E12624">
            <v>44500</v>
          </cell>
          <cell r="J12624">
            <v>49.9</v>
          </cell>
          <cell r="K12624">
            <v>19.78</v>
          </cell>
          <cell r="M12624">
            <v>109.9</v>
          </cell>
        </row>
        <row r="12625">
          <cell r="D12625" t="str">
            <v>JÓQUEI</v>
          </cell>
          <cell r="E12625">
            <v>44500</v>
          </cell>
          <cell r="J12625">
            <v>34.950000000000003</v>
          </cell>
          <cell r="K12625">
            <v>12.59</v>
          </cell>
          <cell r="M12625">
            <v>69.95</v>
          </cell>
        </row>
        <row r="12626">
          <cell r="D12626" t="str">
            <v>JÓQUEI</v>
          </cell>
          <cell r="E12626">
            <v>44500</v>
          </cell>
          <cell r="J12626">
            <v>34.950000000000003</v>
          </cell>
          <cell r="K12626">
            <v>12.59</v>
          </cell>
          <cell r="M12626">
            <v>69.95</v>
          </cell>
        </row>
        <row r="12627">
          <cell r="D12627" t="str">
            <v>JÓQUEI</v>
          </cell>
          <cell r="E12627">
            <v>44500</v>
          </cell>
          <cell r="J12627">
            <v>69.900000000000006</v>
          </cell>
          <cell r="K12627">
            <v>25.18</v>
          </cell>
          <cell r="M12627">
            <v>139.9</v>
          </cell>
        </row>
        <row r="12628">
          <cell r="D12628" t="str">
            <v>JÓQUEI</v>
          </cell>
          <cell r="E12628">
            <v>44500</v>
          </cell>
          <cell r="J12628">
            <v>184.53</v>
          </cell>
          <cell r="K12628">
            <v>75.539999999999992</v>
          </cell>
          <cell r="M12628">
            <v>419.70000000000005</v>
          </cell>
        </row>
        <row r="12629">
          <cell r="D12629" t="str">
            <v>JÓQUEI</v>
          </cell>
          <cell r="E12629">
            <v>44500</v>
          </cell>
          <cell r="J12629">
            <v>42.68</v>
          </cell>
          <cell r="K12629">
            <v>35.96</v>
          </cell>
          <cell r="M12629">
            <v>199.8</v>
          </cell>
        </row>
        <row r="12630">
          <cell r="D12630" t="str">
            <v>JÓQUEI</v>
          </cell>
          <cell r="E12630">
            <v>44500</v>
          </cell>
          <cell r="J12630">
            <v>16</v>
          </cell>
          <cell r="K12630">
            <v>7.18</v>
          </cell>
          <cell r="M12630">
            <v>39.9</v>
          </cell>
        </row>
        <row r="12631">
          <cell r="D12631" t="str">
            <v>JÓQUEI</v>
          </cell>
          <cell r="E12631">
            <v>44500</v>
          </cell>
          <cell r="J12631">
            <v>30</v>
          </cell>
          <cell r="K12631">
            <v>14.36</v>
          </cell>
          <cell r="M12631">
            <v>79.8</v>
          </cell>
        </row>
        <row r="12632">
          <cell r="D12632" t="str">
            <v>JÓQUEI</v>
          </cell>
          <cell r="E12632">
            <v>44500</v>
          </cell>
          <cell r="J12632">
            <v>75</v>
          </cell>
          <cell r="K12632">
            <v>29.6799</v>
          </cell>
          <cell r="M12632">
            <v>162.84</v>
          </cell>
        </row>
        <row r="12633">
          <cell r="D12633" t="str">
            <v>JÓQUEI</v>
          </cell>
          <cell r="E12633">
            <v>44500</v>
          </cell>
          <cell r="J12633">
            <v>0</v>
          </cell>
          <cell r="K12633">
            <v>0</v>
          </cell>
          <cell r="M12633">
            <v>0</v>
          </cell>
        </row>
        <row r="12634">
          <cell r="D12634" t="str">
            <v>JÓQUEI</v>
          </cell>
          <cell r="E12634">
            <v>44500</v>
          </cell>
          <cell r="J12634">
            <v>23.9</v>
          </cell>
          <cell r="K12634">
            <v>10.78</v>
          </cell>
          <cell r="M12634">
            <v>59.9</v>
          </cell>
        </row>
        <row r="12635">
          <cell r="D12635" t="str">
            <v>JÓQUEI</v>
          </cell>
          <cell r="E12635">
            <v>44500</v>
          </cell>
          <cell r="J12635">
            <v>71.699999999999989</v>
          </cell>
          <cell r="K12635">
            <v>32.339999999999996</v>
          </cell>
          <cell r="M12635">
            <v>179.7</v>
          </cell>
        </row>
        <row r="12636">
          <cell r="D12636" t="str">
            <v>JÓQUEI</v>
          </cell>
          <cell r="E12636">
            <v>44500</v>
          </cell>
          <cell r="J12636">
            <v>22</v>
          </cell>
          <cell r="K12636">
            <v>10.78</v>
          </cell>
          <cell r="M12636">
            <v>59.9</v>
          </cell>
        </row>
        <row r="12637">
          <cell r="D12637" t="str">
            <v>JÓQUEI</v>
          </cell>
          <cell r="E12637">
            <v>44500</v>
          </cell>
          <cell r="J12637">
            <v>49.9</v>
          </cell>
          <cell r="K12637">
            <v>16.18</v>
          </cell>
          <cell r="M12637">
            <v>89.9</v>
          </cell>
        </row>
        <row r="12638">
          <cell r="D12638" t="str">
            <v>JÓQUEI</v>
          </cell>
          <cell r="E12638">
            <v>44500</v>
          </cell>
          <cell r="J12638">
            <v>64.900000000000006</v>
          </cell>
          <cell r="K12638">
            <v>19.78</v>
          </cell>
          <cell r="M12638">
            <v>109.9</v>
          </cell>
        </row>
        <row r="12639">
          <cell r="D12639" t="str">
            <v>JÓQUEI</v>
          </cell>
          <cell r="E12639">
            <v>44500</v>
          </cell>
          <cell r="J12639">
            <v>39.9</v>
          </cell>
          <cell r="K12639">
            <v>17.98</v>
          </cell>
          <cell r="M12639">
            <v>99.9</v>
          </cell>
        </row>
        <row r="12640">
          <cell r="D12640" t="str">
            <v>JÓQUEI</v>
          </cell>
          <cell r="E12640">
            <v>44500</v>
          </cell>
          <cell r="J12640">
            <v>119.6</v>
          </cell>
          <cell r="K12640">
            <v>60.9</v>
          </cell>
          <cell r="M12640">
            <v>266.32</v>
          </cell>
        </row>
        <row r="12641">
          <cell r="D12641" t="str">
            <v>JÓQUEI</v>
          </cell>
          <cell r="E12641">
            <v>44500</v>
          </cell>
          <cell r="J12641">
            <v>269.39999999999998</v>
          </cell>
          <cell r="K12641">
            <v>107.89019999999999</v>
          </cell>
          <cell r="M12641">
            <v>603.59999999999991</v>
          </cell>
        </row>
        <row r="12642">
          <cell r="D12642" t="str">
            <v>JÓQUEI</v>
          </cell>
          <cell r="E12642">
            <v>44500</v>
          </cell>
          <cell r="J12642">
            <v>279.3</v>
          </cell>
          <cell r="K12642">
            <v>111.33009999999999</v>
          </cell>
          <cell r="M12642">
            <v>618.52</v>
          </cell>
        </row>
        <row r="12643">
          <cell r="D12643" t="str">
            <v>JÓQUEI</v>
          </cell>
          <cell r="E12643">
            <v>44500</v>
          </cell>
          <cell r="J12643">
            <v>339</v>
          </cell>
          <cell r="K12643">
            <v>134.36000000000001</v>
          </cell>
          <cell r="M12643">
            <v>676.59999999999991</v>
          </cell>
        </row>
        <row r="12644">
          <cell r="D12644" t="str">
            <v>JÓQUEI</v>
          </cell>
          <cell r="E12644">
            <v>44500</v>
          </cell>
          <cell r="J12644">
            <v>24.9</v>
          </cell>
          <cell r="K12644">
            <v>10.78</v>
          </cell>
          <cell r="M12644">
            <v>59.9</v>
          </cell>
        </row>
        <row r="12645">
          <cell r="D12645" t="str">
            <v>JÓQUEI</v>
          </cell>
          <cell r="E12645">
            <v>44500</v>
          </cell>
          <cell r="J12645">
            <v>27.9</v>
          </cell>
          <cell r="K12645">
            <v>12.66</v>
          </cell>
          <cell r="M12645">
            <v>70.31</v>
          </cell>
        </row>
        <row r="12646">
          <cell r="D12646" t="str">
            <v>JÓQUEI</v>
          </cell>
          <cell r="E12646">
            <v>44500</v>
          </cell>
          <cell r="J12646">
            <v>13.2</v>
          </cell>
          <cell r="K12646">
            <v>7.18</v>
          </cell>
          <cell r="M12646">
            <v>39.9</v>
          </cell>
        </row>
        <row r="12647">
          <cell r="D12647" t="str">
            <v>JÓQUEI</v>
          </cell>
          <cell r="E12647">
            <v>44500</v>
          </cell>
          <cell r="J12647">
            <v>14</v>
          </cell>
          <cell r="K12647">
            <v>6.3</v>
          </cell>
          <cell r="M12647">
            <v>35</v>
          </cell>
        </row>
        <row r="12648">
          <cell r="D12648" t="str">
            <v>JÓQUEI</v>
          </cell>
          <cell r="E12648">
            <v>44500</v>
          </cell>
          <cell r="J12648">
            <v>13.2</v>
          </cell>
          <cell r="K12648">
            <v>6.3</v>
          </cell>
          <cell r="M12648">
            <v>35</v>
          </cell>
        </row>
        <row r="12649">
          <cell r="D12649" t="str">
            <v>JÓQUEI</v>
          </cell>
          <cell r="E12649">
            <v>44500</v>
          </cell>
          <cell r="J12649">
            <v>17.5</v>
          </cell>
          <cell r="K12649">
            <v>7.18</v>
          </cell>
          <cell r="M12649">
            <v>39.9</v>
          </cell>
        </row>
        <row r="12650">
          <cell r="D12650" t="str">
            <v>JÓQUEI</v>
          </cell>
          <cell r="E12650">
            <v>44500</v>
          </cell>
          <cell r="J12650">
            <v>44.9</v>
          </cell>
          <cell r="K12650">
            <v>17.98</v>
          </cell>
          <cell r="M12650">
            <v>99.9</v>
          </cell>
        </row>
        <row r="12651">
          <cell r="D12651" t="str">
            <v>JÓQUEI</v>
          </cell>
          <cell r="E12651">
            <v>44500</v>
          </cell>
          <cell r="J12651">
            <v>19.399999999999999</v>
          </cell>
          <cell r="K12651">
            <v>8.98</v>
          </cell>
          <cell r="M12651">
            <v>49.9</v>
          </cell>
        </row>
        <row r="12652">
          <cell r="D12652" t="str">
            <v>JÓQUEI</v>
          </cell>
          <cell r="E12652">
            <v>44500</v>
          </cell>
          <cell r="J12652">
            <v>8.99</v>
          </cell>
          <cell r="K12652">
            <v>3.5</v>
          </cell>
          <cell r="M12652">
            <v>19.47</v>
          </cell>
        </row>
        <row r="12653">
          <cell r="D12653" t="str">
            <v>JÓQUEI</v>
          </cell>
          <cell r="E12653">
            <v>44500</v>
          </cell>
          <cell r="J12653">
            <v>35</v>
          </cell>
          <cell r="K12653">
            <v>14.36</v>
          </cell>
          <cell r="M12653">
            <v>79.8</v>
          </cell>
        </row>
        <row r="12654">
          <cell r="D12654" t="str">
            <v>JÓQUEI</v>
          </cell>
          <cell r="E12654">
            <v>44500</v>
          </cell>
          <cell r="J12654">
            <v>35</v>
          </cell>
          <cell r="K12654">
            <v>14.36</v>
          </cell>
          <cell r="M12654">
            <v>79.8</v>
          </cell>
        </row>
        <row r="12655">
          <cell r="D12655" t="str">
            <v>JÓQUEI</v>
          </cell>
          <cell r="E12655">
            <v>44500</v>
          </cell>
          <cell r="J12655">
            <v>38.799999999999997</v>
          </cell>
          <cell r="K12655">
            <v>17.96</v>
          </cell>
          <cell r="M12655">
            <v>99.8</v>
          </cell>
        </row>
        <row r="12656">
          <cell r="D12656" t="str">
            <v>JÓQUEI</v>
          </cell>
          <cell r="E12656">
            <v>44500</v>
          </cell>
          <cell r="J12656">
            <v>42</v>
          </cell>
          <cell r="K12656">
            <v>18.899999999999999</v>
          </cell>
          <cell r="M12656">
            <v>105</v>
          </cell>
        </row>
        <row r="12657">
          <cell r="D12657" t="str">
            <v>JÓQUEI</v>
          </cell>
          <cell r="E12657">
            <v>44500</v>
          </cell>
          <cell r="J12657">
            <v>71.699999999999989</v>
          </cell>
          <cell r="K12657">
            <v>26.94</v>
          </cell>
          <cell r="M12657">
            <v>149.69999999999999</v>
          </cell>
        </row>
        <row r="12658">
          <cell r="D12658" t="str">
            <v>JÓQUEI</v>
          </cell>
          <cell r="E12658">
            <v>44500</v>
          </cell>
          <cell r="J12658">
            <v>71.699999999999989</v>
          </cell>
          <cell r="K12658">
            <v>26.94</v>
          </cell>
          <cell r="M12658">
            <v>149.69999999999999</v>
          </cell>
        </row>
        <row r="12659">
          <cell r="D12659" t="str">
            <v>JÓQUEI</v>
          </cell>
          <cell r="E12659">
            <v>44500</v>
          </cell>
          <cell r="J12659">
            <v>71.699999999999989</v>
          </cell>
          <cell r="K12659">
            <v>26.94</v>
          </cell>
          <cell r="M12659">
            <v>149.69999999999999</v>
          </cell>
        </row>
        <row r="12660">
          <cell r="D12660" t="str">
            <v>JÓQUEI</v>
          </cell>
          <cell r="E12660">
            <v>44500</v>
          </cell>
          <cell r="J12660">
            <v>8.6999999999999993</v>
          </cell>
          <cell r="K12660">
            <v>5.4</v>
          </cell>
          <cell r="M12660">
            <v>29.99</v>
          </cell>
        </row>
        <row r="12661">
          <cell r="D12661" t="str">
            <v>JÓQUEI</v>
          </cell>
          <cell r="E12661">
            <v>44500</v>
          </cell>
          <cell r="J12661">
            <v>15</v>
          </cell>
          <cell r="K12661">
            <v>7.18</v>
          </cell>
          <cell r="M12661">
            <v>39.9</v>
          </cell>
        </row>
        <row r="12662">
          <cell r="D12662" t="str">
            <v>JÓQUEI</v>
          </cell>
          <cell r="E12662">
            <v>44500</v>
          </cell>
          <cell r="J12662">
            <v>28.9</v>
          </cell>
          <cell r="K12662">
            <v>10.78</v>
          </cell>
          <cell r="M12662">
            <v>59.9</v>
          </cell>
        </row>
        <row r="12663">
          <cell r="D12663" t="str">
            <v>JÓQUEI</v>
          </cell>
          <cell r="E12663">
            <v>44500</v>
          </cell>
          <cell r="J12663">
            <v>29</v>
          </cell>
          <cell r="K12663">
            <v>12.58</v>
          </cell>
          <cell r="M12663">
            <v>69.900000000000006</v>
          </cell>
        </row>
        <row r="12664">
          <cell r="D12664" t="str">
            <v>JÓQUEI</v>
          </cell>
          <cell r="E12664">
            <v>44500</v>
          </cell>
          <cell r="J12664">
            <v>26.9</v>
          </cell>
          <cell r="K12664">
            <v>10.78</v>
          </cell>
          <cell r="M12664">
            <v>59.9</v>
          </cell>
        </row>
        <row r="12665">
          <cell r="D12665" t="str">
            <v>JÓQUEI</v>
          </cell>
          <cell r="E12665">
            <v>44500</v>
          </cell>
          <cell r="J12665">
            <v>60</v>
          </cell>
          <cell r="K12665">
            <v>23.38</v>
          </cell>
          <cell r="M12665">
            <v>129.9</v>
          </cell>
        </row>
        <row r="12666">
          <cell r="D12666" t="str">
            <v>JÓQUEI</v>
          </cell>
          <cell r="E12666">
            <v>44500</v>
          </cell>
          <cell r="J12666">
            <v>60</v>
          </cell>
          <cell r="K12666">
            <v>23.38</v>
          </cell>
          <cell r="M12666">
            <v>129.9</v>
          </cell>
        </row>
        <row r="12667">
          <cell r="D12667" t="str">
            <v>JÓQUEI</v>
          </cell>
          <cell r="E12667">
            <v>44500</v>
          </cell>
          <cell r="J12667">
            <v>60</v>
          </cell>
          <cell r="K12667">
            <v>25.2</v>
          </cell>
          <cell r="M12667">
            <v>140</v>
          </cell>
        </row>
        <row r="12668">
          <cell r="D12668" t="str">
            <v>JÓQUEI</v>
          </cell>
          <cell r="E12668">
            <v>44500</v>
          </cell>
          <cell r="J12668">
            <v>9.35</v>
          </cell>
          <cell r="K12668">
            <v>3.6</v>
          </cell>
          <cell r="M12668">
            <v>19.989999999999998</v>
          </cell>
        </row>
        <row r="12669">
          <cell r="D12669" t="str">
            <v>JÓQUEI</v>
          </cell>
          <cell r="E12669">
            <v>44500</v>
          </cell>
          <cell r="J12669">
            <v>20</v>
          </cell>
          <cell r="K12669">
            <v>8.98</v>
          </cell>
          <cell r="M12669">
            <v>49.9</v>
          </cell>
        </row>
        <row r="12670">
          <cell r="D12670" t="str">
            <v>JÓQUEI</v>
          </cell>
          <cell r="E12670">
            <v>44500</v>
          </cell>
          <cell r="J12670">
            <v>7.9</v>
          </cell>
          <cell r="K12670">
            <v>3.58</v>
          </cell>
          <cell r="M12670">
            <v>19.899999999999999</v>
          </cell>
        </row>
        <row r="12671">
          <cell r="D12671" t="str">
            <v>JÓQUEI</v>
          </cell>
          <cell r="E12671">
            <v>44500</v>
          </cell>
          <cell r="J12671">
            <v>7.9</v>
          </cell>
          <cell r="K12671">
            <v>3.58</v>
          </cell>
          <cell r="M12671">
            <v>19.899999999999999</v>
          </cell>
        </row>
        <row r="12672">
          <cell r="D12672" t="str">
            <v>JÓQUEI</v>
          </cell>
          <cell r="E12672">
            <v>44500</v>
          </cell>
          <cell r="J12672">
            <v>9.9</v>
          </cell>
          <cell r="K12672">
            <v>3.58</v>
          </cell>
          <cell r="M12672">
            <v>19.899999999999999</v>
          </cell>
        </row>
        <row r="12673">
          <cell r="D12673" t="str">
            <v>JÓQUEI</v>
          </cell>
          <cell r="E12673">
            <v>44500</v>
          </cell>
          <cell r="J12673">
            <v>47.52</v>
          </cell>
          <cell r="K12673">
            <v>13.29</v>
          </cell>
          <cell r="M12673">
            <v>73.819999999999993</v>
          </cell>
        </row>
        <row r="12674">
          <cell r="D12674" t="str">
            <v>JÓQUEI</v>
          </cell>
          <cell r="E12674">
            <v>44500</v>
          </cell>
          <cell r="J12674">
            <v>12.6</v>
          </cell>
          <cell r="K12674">
            <v>5.38</v>
          </cell>
          <cell r="M12674">
            <v>29.9</v>
          </cell>
        </row>
        <row r="12675">
          <cell r="D12675" t="str">
            <v>JÓQUEI</v>
          </cell>
          <cell r="E12675">
            <v>44500</v>
          </cell>
          <cell r="J12675">
            <v>8</v>
          </cell>
          <cell r="K12675">
            <v>3.58</v>
          </cell>
          <cell r="M12675">
            <v>19.899999999999999</v>
          </cell>
        </row>
        <row r="12676">
          <cell r="D12676" t="str">
            <v>JÓQUEI</v>
          </cell>
          <cell r="E12676">
            <v>44500</v>
          </cell>
          <cell r="J12676">
            <v>7.5</v>
          </cell>
          <cell r="K12676">
            <v>3.58</v>
          </cell>
          <cell r="M12676">
            <v>19.899999999999999</v>
          </cell>
        </row>
        <row r="12677">
          <cell r="D12677" t="str">
            <v>JÓQUEI</v>
          </cell>
          <cell r="E12677">
            <v>44500</v>
          </cell>
          <cell r="J12677">
            <v>7.5</v>
          </cell>
          <cell r="K12677">
            <v>3.58</v>
          </cell>
          <cell r="M12677">
            <v>19.899999999999999</v>
          </cell>
        </row>
        <row r="12678">
          <cell r="D12678" t="str">
            <v>JÓQUEI</v>
          </cell>
          <cell r="E12678">
            <v>44500</v>
          </cell>
          <cell r="J12678">
            <v>7.5</v>
          </cell>
          <cell r="K12678">
            <v>3.58</v>
          </cell>
          <cell r="M12678">
            <v>19.899999999999999</v>
          </cell>
        </row>
        <row r="12679">
          <cell r="D12679" t="str">
            <v>JÓQUEI</v>
          </cell>
          <cell r="E12679">
            <v>44500</v>
          </cell>
          <cell r="J12679">
            <v>7.5</v>
          </cell>
          <cell r="K12679">
            <v>3.58</v>
          </cell>
          <cell r="M12679">
            <v>19.899999999999999</v>
          </cell>
        </row>
        <row r="12680">
          <cell r="D12680" t="str">
            <v>JÓQUEI</v>
          </cell>
          <cell r="E12680">
            <v>44500</v>
          </cell>
          <cell r="J12680">
            <v>8</v>
          </cell>
          <cell r="K12680">
            <v>3.15</v>
          </cell>
          <cell r="M12680">
            <v>17.510000000000002</v>
          </cell>
        </row>
        <row r="12681">
          <cell r="D12681" t="str">
            <v>JÓQUEI</v>
          </cell>
          <cell r="E12681">
            <v>44500</v>
          </cell>
          <cell r="J12681">
            <v>8</v>
          </cell>
          <cell r="K12681">
            <v>3.15</v>
          </cell>
          <cell r="M12681">
            <v>17.510000000000002</v>
          </cell>
        </row>
        <row r="12682">
          <cell r="D12682" t="str">
            <v>JÓQUEI</v>
          </cell>
          <cell r="E12682">
            <v>44500</v>
          </cell>
          <cell r="J12682">
            <v>13.79</v>
          </cell>
          <cell r="K12682">
            <v>7.18</v>
          </cell>
          <cell r="M12682">
            <v>39.9</v>
          </cell>
        </row>
        <row r="12683">
          <cell r="D12683" t="str">
            <v>JÓQUEI</v>
          </cell>
          <cell r="E12683">
            <v>44500</v>
          </cell>
          <cell r="J12683">
            <v>16.399999999999999</v>
          </cell>
          <cell r="K12683">
            <v>6.32</v>
          </cell>
          <cell r="M12683">
            <v>35.11</v>
          </cell>
        </row>
        <row r="12684">
          <cell r="D12684" t="str">
            <v>JÓQUEI</v>
          </cell>
          <cell r="E12684">
            <v>44500</v>
          </cell>
          <cell r="J12684">
            <v>16</v>
          </cell>
          <cell r="K12684">
            <v>7.16</v>
          </cell>
          <cell r="M12684">
            <v>39.799999999999997</v>
          </cell>
        </row>
        <row r="12685">
          <cell r="D12685" t="str">
            <v>JÓQUEI</v>
          </cell>
          <cell r="E12685">
            <v>44500</v>
          </cell>
          <cell r="J12685">
            <v>16</v>
          </cell>
          <cell r="K12685">
            <v>7.16</v>
          </cell>
          <cell r="M12685">
            <v>39.799999999999997</v>
          </cell>
        </row>
        <row r="12686">
          <cell r="D12686" t="str">
            <v>JÓQUEI</v>
          </cell>
          <cell r="E12686">
            <v>44500</v>
          </cell>
          <cell r="J12686">
            <v>16</v>
          </cell>
          <cell r="K12686">
            <v>7.16</v>
          </cell>
          <cell r="M12686">
            <v>39.799999999999997</v>
          </cell>
        </row>
        <row r="12687">
          <cell r="D12687" t="str">
            <v>JÓQUEI</v>
          </cell>
          <cell r="E12687">
            <v>44500</v>
          </cell>
          <cell r="J12687">
            <v>27.58</v>
          </cell>
          <cell r="K12687">
            <v>11.93</v>
          </cell>
          <cell r="M12687">
            <v>66.319999999999993</v>
          </cell>
        </row>
        <row r="12688">
          <cell r="D12688" t="str">
            <v>JÓQUEI</v>
          </cell>
          <cell r="E12688">
            <v>44500</v>
          </cell>
          <cell r="J12688">
            <v>24</v>
          </cell>
          <cell r="K12688">
            <v>10.74</v>
          </cell>
          <cell r="M12688">
            <v>59.699999999999996</v>
          </cell>
        </row>
        <row r="12689">
          <cell r="D12689" t="str">
            <v>JÓQUEI</v>
          </cell>
          <cell r="E12689">
            <v>44500</v>
          </cell>
          <cell r="J12689">
            <v>22.5</v>
          </cell>
          <cell r="K12689">
            <v>10.209900000000001</v>
          </cell>
          <cell r="M12689">
            <v>56.22</v>
          </cell>
        </row>
        <row r="12690">
          <cell r="D12690" t="str">
            <v>JÓQUEI</v>
          </cell>
          <cell r="E12690">
            <v>44500</v>
          </cell>
          <cell r="J12690">
            <v>30</v>
          </cell>
          <cell r="K12690">
            <v>14.32</v>
          </cell>
          <cell r="M12690">
            <v>79.599999999999994</v>
          </cell>
        </row>
        <row r="12691">
          <cell r="D12691" t="str">
            <v>JÓQUEI</v>
          </cell>
          <cell r="E12691">
            <v>44500</v>
          </cell>
          <cell r="J12691">
            <v>37.5</v>
          </cell>
          <cell r="K12691">
            <v>17.899999999999999</v>
          </cell>
          <cell r="M12691">
            <v>99.5</v>
          </cell>
        </row>
        <row r="12692">
          <cell r="D12692" t="str">
            <v>JÓQUEI</v>
          </cell>
          <cell r="E12692">
            <v>44500</v>
          </cell>
          <cell r="J12692">
            <v>19.36</v>
          </cell>
          <cell r="K12692">
            <v>8.98</v>
          </cell>
          <cell r="M12692">
            <v>49.9</v>
          </cell>
        </row>
        <row r="12693">
          <cell r="D12693" t="str">
            <v>JÓQUEI</v>
          </cell>
          <cell r="E12693">
            <v>44500</v>
          </cell>
          <cell r="J12693">
            <v>35.9</v>
          </cell>
          <cell r="K12693">
            <v>16.18</v>
          </cell>
          <cell r="M12693">
            <v>89.9</v>
          </cell>
        </row>
        <row r="12694">
          <cell r="D12694" t="str">
            <v>JÓQUEI</v>
          </cell>
          <cell r="E12694">
            <v>44500</v>
          </cell>
          <cell r="J12694">
            <v>75.8</v>
          </cell>
          <cell r="K12694">
            <v>33.799999999999997</v>
          </cell>
          <cell r="M12694">
            <v>187.82</v>
          </cell>
        </row>
        <row r="12695">
          <cell r="D12695" t="str">
            <v>JÓQUEI</v>
          </cell>
          <cell r="E12695">
            <v>44500</v>
          </cell>
          <cell r="J12695">
            <v>5.5</v>
          </cell>
          <cell r="K12695">
            <v>2.68</v>
          </cell>
          <cell r="M12695">
            <v>14.9</v>
          </cell>
        </row>
        <row r="12696">
          <cell r="D12696" t="str">
            <v>JÓQUEI</v>
          </cell>
          <cell r="E12696">
            <v>44500</v>
          </cell>
          <cell r="J12696">
            <v>79</v>
          </cell>
          <cell r="K12696">
            <v>17.98</v>
          </cell>
          <cell r="M12696">
            <v>99.9</v>
          </cell>
        </row>
        <row r="12697">
          <cell r="D12697" t="str">
            <v>JÓQUEI</v>
          </cell>
          <cell r="E12697">
            <v>44500</v>
          </cell>
          <cell r="J12697">
            <v>27.9</v>
          </cell>
          <cell r="K12697">
            <v>14.38</v>
          </cell>
          <cell r="M12697">
            <v>79.900000000000006</v>
          </cell>
        </row>
        <row r="12698">
          <cell r="D12698" t="str">
            <v>JÓQUEI</v>
          </cell>
          <cell r="E12698">
            <v>44500</v>
          </cell>
          <cell r="J12698">
            <v>209.70000000000002</v>
          </cell>
          <cell r="K12698">
            <v>64.299899999999994</v>
          </cell>
          <cell r="M12698">
            <v>357.24</v>
          </cell>
        </row>
        <row r="12699">
          <cell r="D12699" t="str">
            <v>JÓQUEI</v>
          </cell>
          <cell r="E12699">
            <v>44500</v>
          </cell>
          <cell r="J12699">
            <v>22.66</v>
          </cell>
          <cell r="K12699">
            <v>10.78</v>
          </cell>
          <cell r="M12699">
            <v>59.9</v>
          </cell>
        </row>
        <row r="12700">
          <cell r="D12700" t="str">
            <v>JÓQUEI</v>
          </cell>
          <cell r="E12700">
            <v>44500</v>
          </cell>
          <cell r="J12700">
            <v>15.2</v>
          </cell>
          <cell r="K12700">
            <v>7.18</v>
          </cell>
          <cell r="M12700">
            <v>39.9</v>
          </cell>
        </row>
        <row r="12701">
          <cell r="D12701" t="str">
            <v>JÓQUEI</v>
          </cell>
          <cell r="E12701">
            <v>44500</v>
          </cell>
          <cell r="J12701">
            <v>19.8</v>
          </cell>
          <cell r="K12701">
            <v>10.8</v>
          </cell>
          <cell r="M12701">
            <v>59.99</v>
          </cell>
        </row>
        <row r="12702">
          <cell r="D12702" t="str">
            <v>JÓQUEI</v>
          </cell>
          <cell r="E12702">
            <v>44500</v>
          </cell>
          <cell r="J12702">
            <v>15.2</v>
          </cell>
          <cell r="K12702">
            <v>8.98</v>
          </cell>
          <cell r="M12702">
            <v>49.9</v>
          </cell>
        </row>
        <row r="12703">
          <cell r="D12703" t="str">
            <v>JÓQUEI</v>
          </cell>
          <cell r="E12703">
            <v>44500</v>
          </cell>
          <cell r="J12703">
            <v>19.36</v>
          </cell>
          <cell r="K12703">
            <v>7.18</v>
          </cell>
          <cell r="M12703">
            <v>39.9</v>
          </cell>
        </row>
        <row r="12704">
          <cell r="D12704" t="str">
            <v>JÓQUEI</v>
          </cell>
          <cell r="E12704">
            <v>44500</v>
          </cell>
          <cell r="J12704">
            <v>14.3</v>
          </cell>
          <cell r="K12704">
            <v>4.74</v>
          </cell>
          <cell r="M12704">
            <v>26.31</v>
          </cell>
        </row>
        <row r="12705">
          <cell r="D12705" t="str">
            <v>JÓQUEI</v>
          </cell>
          <cell r="E12705">
            <v>44500</v>
          </cell>
          <cell r="J12705">
            <v>7.27</v>
          </cell>
          <cell r="K12705">
            <v>3.96</v>
          </cell>
          <cell r="M12705">
            <v>22</v>
          </cell>
        </row>
        <row r="12706">
          <cell r="D12706" t="str">
            <v>JÓQUEI</v>
          </cell>
          <cell r="E12706">
            <v>44500</v>
          </cell>
          <cell r="J12706">
            <v>16.899999999999999</v>
          </cell>
          <cell r="K12706">
            <v>5.92</v>
          </cell>
          <cell r="M12706">
            <v>32.9</v>
          </cell>
        </row>
        <row r="12707">
          <cell r="D12707" t="str">
            <v>JÓQUEI</v>
          </cell>
          <cell r="E12707">
            <v>44500</v>
          </cell>
          <cell r="J12707">
            <v>14.9</v>
          </cell>
          <cell r="K12707">
            <v>5.92</v>
          </cell>
          <cell r="M12707">
            <v>32.9</v>
          </cell>
        </row>
        <row r="12708">
          <cell r="D12708" t="str">
            <v>JÓQUEI</v>
          </cell>
          <cell r="E12708">
            <v>44500</v>
          </cell>
          <cell r="J12708">
            <v>17.440000000000001</v>
          </cell>
          <cell r="K12708">
            <v>6.62</v>
          </cell>
          <cell r="M12708">
            <v>36.28</v>
          </cell>
        </row>
        <row r="12709">
          <cell r="D12709" t="str">
            <v>JÓQUEI</v>
          </cell>
          <cell r="E12709">
            <v>44500</v>
          </cell>
          <cell r="J12709">
            <v>39.799999999999997</v>
          </cell>
          <cell r="K12709">
            <v>16.2</v>
          </cell>
          <cell r="M12709">
            <v>90</v>
          </cell>
        </row>
        <row r="12710">
          <cell r="D12710" t="str">
            <v>JÓQUEI</v>
          </cell>
          <cell r="E12710">
            <v>44500</v>
          </cell>
          <cell r="J12710">
            <v>47.21</v>
          </cell>
          <cell r="K12710">
            <v>17.98</v>
          </cell>
          <cell r="M12710">
            <v>99.9</v>
          </cell>
        </row>
        <row r="12711">
          <cell r="D12711" t="str">
            <v>JÓQUEI</v>
          </cell>
          <cell r="E12711">
            <v>44500</v>
          </cell>
          <cell r="J12711">
            <v>55.44</v>
          </cell>
          <cell r="K12711">
            <v>27.32</v>
          </cell>
          <cell r="M12711">
            <v>151.82</v>
          </cell>
        </row>
        <row r="12712">
          <cell r="D12712" t="str">
            <v>JÓQUEI</v>
          </cell>
          <cell r="E12712">
            <v>44500</v>
          </cell>
          <cell r="J12712">
            <v>83.16</v>
          </cell>
          <cell r="K12712">
            <v>31.049999999999997</v>
          </cell>
          <cell r="M12712">
            <v>172.5</v>
          </cell>
        </row>
        <row r="12713">
          <cell r="D12713" t="str">
            <v>JÓQUEI</v>
          </cell>
          <cell r="E12713">
            <v>44500</v>
          </cell>
          <cell r="J12713">
            <v>4.8</v>
          </cell>
          <cell r="K12713">
            <v>2.7</v>
          </cell>
          <cell r="M12713">
            <v>15</v>
          </cell>
        </row>
        <row r="12714">
          <cell r="D12714" t="str">
            <v>JÓQUEI</v>
          </cell>
          <cell r="E12714">
            <v>44500</v>
          </cell>
          <cell r="J12714">
            <v>10</v>
          </cell>
          <cell r="K12714">
            <v>5.08</v>
          </cell>
          <cell r="M12714">
            <v>28.2</v>
          </cell>
        </row>
        <row r="12715">
          <cell r="D12715" t="str">
            <v>JÓQUEI</v>
          </cell>
          <cell r="E12715">
            <v>44500</v>
          </cell>
          <cell r="J12715">
            <v>9.6</v>
          </cell>
          <cell r="K12715">
            <v>5.4</v>
          </cell>
          <cell r="M12715">
            <v>30</v>
          </cell>
        </row>
        <row r="12716">
          <cell r="D12716" t="str">
            <v>JÓQUEI</v>
          </cell>
          <cell r="E12716">
            <v>44500</v>
          </cell>
          <cell r="J12716">
            <v>9.6</v>
          </cell>
          <cell r="K12716">
            <v>5.4</v>
          </cell>
          <cell r="M12716">
            <v>30</v>
          </cell>
        </row>
        <row r="12717">
          <cell r="D12717" t="str">
            <v>JÓQUEI</v>
          </cell>
          <cell r="E12717">
            <v>44500</v>
          </cell>
          <cell r="J12717">
            <v>19.2</v>
          </cell>
          <cell r="K12717">
            <v>10.14</v>
          </cell>
          <cell r="M12717">
            <v>55.96</v>
          </cell>
        </row>
        <row r="12718">
          <cell r="D12718" t="str">
            <v>JÓQUEI</v>
          </cell>
          <cell r="E12718">
            <v>44500</v>
          </cell>
          <cell r="J12718">
            <v>27</v>
          </cell>
          <cell r="K12718">
            <v>15.66</v>
          </cell>
          <cell r="M12718">
            <v>87</v>
          </cell>
        </row>
        <row r="12719">
          <cell r="D12719" t="str">
            <v>JÓQUEI</v>
          </cell>
          <cell r="E12719">
            <v>44500</v>
          </cell>
          <cell r="J12719">
            <v>40</v>
          </cell>
          <cell r="K12719">
            <v>20.769600000000001</v>
          </cell>
          <cell r="M12719">
            <v>114.88</v>
          </cell>
        </row>
        <row r="12720">
          <cell r="D12720" t="str">
            <v>JÓQUEI</v>
          </cell>
          <cell r="E12720">
            <v>44500</v>
          </cell>
          <cell r="J12720">
            <v>62</v>
          </cell>
          <cell r="K12720">
            <v>23.9</v>
          </cell>
          <cell r="M12720">
            <v>132.82</v>
          </cell>
        </row>
        <row r="12721">
          <cell r="D12721" t="str">
            <v>JÓQUEI</v>
          </cell>
          <cell r="E12721">
            <v>44500</v>
          </cell>
          <cell r="J12721">
            <v>132</v>
          </cell>
          <cell r="K12721">
            <v>53.94</v>
          </cell>
          <cell r="M12721">
            <v>299.70000000000005</v>
          </cell>
        </row>
        <row r="12722">
          <cell r="D12722" t="str">
            <v>JÓQUEI</v>
          </cell>
          <cell r="E12722">
            <v>44500</v>
          </cell>
          <cell r="J12722">
            <v>143.80000000000001</v>
          </cell>
          <cell r="K12722">
            <v>64.760000000000005</v>
          </cell>
          <cell r="M12722">
            <v>359.8</v>
          </cell>
        </row>
        <row r="12723">
          <cell r="D12723" t="str">
            <v>JÓQUEI</v>
          </cell>
          <cell r="E12723">
            <v>44500</v>
          </cell>
          <cell r="J12723">
            <v>575.20000000000005</v>
          </cell>
          <cell r="K12723">
            <v>259.04000000000002</v>
          </cell>
          <cell r="M12723">
            <v>1439.2</v>
          </cell>
        </row>
        <row r="12724">
          <cell r="D12724" t="str">
            <v>JÓQUEI</v>
          </cell>
          <cell r="E12724">
            <v>44500</v>
          </cell>
          <cell r="J12724">
            <v>31.9</v>
          </cell>
          <cell r="K12724">
            <v>14.38</v>
          </cell>
          <cell r="M12724">
            <v>79.900000000000006</v>
          </cell>
        </row>
        <row r="12725">
          <cell r="D12725" t="str">
            <v>JÓQUEI</v>
          </cell>
          <cell r="E12725">
            <v>44500</v>
          </cell>
          <cell r="J12725">
            <v>13.9</v>
          </cell>
          <cell r="K12725">
            <v>7.18</v>
          </cell>
          <cell r="M12725">
            <v>39.9</v>
          </cell>
        </row>
        <row r="12726">
          <cell r="D12726" t="str">
            <v>JÓQUEI</v>
          </cell>
          <cell r="E12726">
            <v>44500</v>
          </cell>
          <cell r="J12726">
            <v>10</v>
          </cell>
          <cell r="K12726">
            <v>4.5</v>
          </cell>
          <cell r="M12726">
            <v>25</v>
          </cell>
        </row>
        <row r="12727">
          <cell r="D12727" t="str">
            <v>JÓQUEI</v>
          </cell>
          <cell r="E12727">
            <v>44500</v>
          </cell>
          <cell r="J12727">
            <v>15</v>
          </cell>
          <cell r="K12727">
            <v>7.18</v>
          </cell>
          <cell r="M12727">
            <v>39.9</v>
          </cell>
        </row>
        <row r="12728">
          <cell r="D12728" t="str">
            <v>ECOMMERCE</v>
          </cell>
          <cell r="E12728">
            <v>44500</v>
          </cell>
          <cell r="J12728">
            <v>0</v>
          </cell>
          <cell r="K12728">
            <v>0</v>
          </cell>
          <cell r="M12728">
            <v>0</v>
          </cell>
        </row>
        <row r="12729">
          <cell r="D12729" t="str">
            <v>ECOMMERCE</v>
          </cell>
          <cell r="E12729">
            <v>44500</v>
          </cell>
          <cell r="J12729">
            <v>66</v>
          </cell>
          <cell r="K12729">
            <v>28.35</v>
          </cell>
          <cell r="M12729">
            <v>157.5</v>
          </cell>
        </row>
        <row r="12730">
          <cell r="D12730" t="str">
            <v>ECOMMERCE</v>
          </cell>
          <cell r="E12730">
            <v>44500</v>
          </cell>
          <cell r="J12730">
            <v>69</v>
          </cell>
          <cell r="K12730">
            <v>27.09</v>
          </cell>
          <cell r="M12730">
            <v>150.5</v>
          </cell>
        </row>
        <row r="12731">
          <cell r="D12731" t="str">
            <v>ECOMMERCE</v>
          </cell>
          <cell r="E12731">
            <v>44500</v>
          </cell>
          <cell r="J12731">
            <v>53.9</v>
          </cell>
          <cell r="K12731">
            <v>16.79</v>
          </cell>
          <cell r="M12731">
            <v>139.9</v>
          </cell>
        </row>
        <row r="12732">
          <cell r="D12732" t="str">
            <v>ECOMMERCE</v>
          </cell>
          <cell r="E12732">
            <v>44500</v>
          </cell>
          <cell r="J12732">
            <v>64.900000000000006</v>
          </cell>
          <cell r="K12732">
            <v>28.78</v>
          </cell>
          <cell r="M12732">
            <v>159.9</v>
          </cell>
        </row>
        <row r="12733">
          <cell r="D12733" t="str">
            <v>ECOMMERCE</v>
          </cell>
          <cell r="E12733">
            <v>44500</v>
          </cell>
          <cell r="J12733">
            <v>64.900000000000006</v>
          </cell>
          <cell r="K12733">
            <v>28.78</v>
          </cell>
          <cell r="M12733">
            <v>159.9</v>
          </cell>
        </row>
        <row r="12734">
          <cell r="D12734" t="str">
            <v>ECOMMERCE</v>
          </cell>
          <cell r="E12734">
            <v>44500</v>
          </cell>
          <cell r="J12734">
            <v>72.900000000000006</v>
          </cell>
          <cell r="K12734">
            <v>18.89</v>
          </cell>
          <cell r="M12734">
            <v>104.93</v>
          </cell>
        </row>
        <row r="12735">
          <cell r="D12735" t="str">
            <v>ECOMMERCE</v>
          </cell>
          <cell r="E12735">
            <v>44500</v>
          </cell>
          <cell r="J12735">
            <v>72.900000000000006</v>
          </cell>
          <cell r="K12735">
            <v>26.45</v>
          </cell>
          <cell r="M12735">
            <v>146.93</v>
          </cell>
        </row>
        <row r="12736">
          <cell r="D12736" t="str">
            <v>ECOMMERCE</v>
          </cell>
          <cell r="E12736">
            <v>44500</v>
          </cell>
          <cell r="J12736">
            <v>66</v>
          </cell>
          <cell r="K12736">
            <v>22.5</v>
          </cell>
          <cell r="M12736">
            <v>125</v>
          </cell>
        </row>
        <row r="12737">
          <cell r="D12737" t="str">
            <v>ECOMMERCE</v>
          </cell>
          <cell r="E12737">
            <v>44500</v>
          </cell>
          <cell r="J12737">
            <v>72.900000000000006</v>
          </cell>
          <cell r="K12737">
            <v>18.45</v>
          </cell>
          <cell r="M12737">
            <v>102.5</v>
          </cell>
        </row>
        <row r="12738">
          <cell r="D12738" t="str">
            <v>ECOMMERCE</v>
          </cell>
          <cell r="E12738">
            <v>44500</v>
          </cell>
          <cell r="J12738">
            <v>79</v>
          </cell>
          <cell r="K12738">
            <v>17.98</v>
          </cell>
          <cell r="M12738">
            <v>99.9</v>
          </cell>
        </row>
        <row r="12739">
          <cell r="D12739" t="str">
            <v>ECOMMERCE</v>
          </cell>
          <cell r="E12739">
            <v>44500</v>
          </cell>
          <cell r="J12739">
            <v>33.9</v>
          </cell>
          <cell r="K12739">
            <v>10.19</v>
          </cell>
          <cell r="M12739">
            <v>84.9</v>
          </cell>
        </row>
        <row r="12740">
          <cell r="D12740" t="str">
            <v>ECOMMERCE</v>
          </cell>
          <cell r="E12740">
            <v>44500</v>
          </cell>
          <cell r="J12740">
            <v>58.9</v>
          </cell>
          <cell r="K12740">
            <v>30.23</v>
          </cell>
          <cell r="M12740">
            <v>167.93</v>
          </cell>
        </row>
        <row r="12741">
          <cell r="D12741" t="str">
            <v>ECOMMERCE</v>
          </cell>
          <cell r="E12741">
            <v>44500</v>
          </cell>
          <cell r="J12741">
            <v>71.900000000000006</v>
          </cell>
          <cell r="K12741">
            <v>22.5</v>
          </cell>
          <cell r="M12741">
            <v>125</v>
          </cell>
        </row>
        <row r="12742">
          <cell r="D12742" t="str">
            <v>ECOMMERCE</v>
          </cell>
          <cell r="E12742">
            <v>44500</v>
          </cell>
          <cell r="J12742">
            <v>69</v>
          </cell>
          <cell r="K12742">
            <v>14.75</v>
          </cell>
          <cell r="M12742">
            <v>81.92</v>
          </cell>
        </row>
        <row r="12743">
          <cell r="D12743" t="str">
            <v>ECOMMERCE</v>
          </cell>
          <cell r="E12743">
            <v>44500</v>
          </cell>
          <cell r="J12743">
            <v>69</v>
          </cell>
          <cell r="K12743">
            <v>16.79</v>
          </cell>
          <cell r="M12743">
            <v>139.9</v>
          </cell>
        </row>
        <row r="12744">
          <cell r="D12744" t="str">
            <v>ECOMMERCE</v>
          </cell>
          <cell r="E12744">
            <v>44500</v>
          </cell>
          <cell r="J12744">
            <v>78.900000000000006</v>
          </cell>
          <cell r="K12744">
            <v>29.98</v>
          </cell>
          <cell r="M12744">
            <v>159.91999999999999</v>
          </cell>
        </row>
        <row r="12745">
          <cell r="D12745" t="str">
            <v>ECOMMERCE</v>
          </cell>
          <cell r="E12745">
            <v>44500</v>
          </cell>
          <cell r="J12745">
            <v>69</v>
          </cell>
          <cell r="K12745">
            <v>17.98</v>
          </cell>
          <cell r="M12745">
            <v>99.9</v>
          </cell>
        </row>
        <row r="12746">
          <cell r="D12746" t="str">
            <v>ECOMMERCE</v>
          </cell>
          <cell r="E12746">
            <v>44500</v>
          </cell>
          <cell r="J12746">
            <v>60</v>
          </cell>
          <cell r="K12746">
            <v>44.98</v>
          </cell>
          <cell r="M12746">
            <v>249.9</v>
          </cell>
        </row>
        <row r="12747">
          <cell r="D12747" t="str">
            <v>ECOMMERCE</v>
          </cell>
          <cell r="E12747">
            <v>44500</v>
          </cell>
          <cell r="J12747">
            <v>48</v>
          </cell>
          <cell r="K12747">
            <v>25.18</v>
          </cell>
          <cell r="M12747">
            <v>139.9</v>
          </cell>
        </row>
        <row r="12748">
          <cell r="D12748" t="str">
            <v>ECOMMERCE</v>
          </cell>
          <cell r="E12748">
            <v>44500</v>
          </cell>
          <cell r="J12748">
            <v>57.47</v>
          </cell>
          <cell r="K12748">
            <v>25.18</v>
          </cell>
          <cell r="M12748">
            <v>139.9</v>
          </cell>
        </row>
        <row r="12749">
          <cell r="D12749" t="str">
            <v>ECOMMERCE</v>
          </cell>
          <cell r="E12749">
            <v>44500</v>
          </cell>
          <cell r="J12749">
            <v>50</v>
          </cell>
          <cell r="K12749">
            <v>12.59</v>
          </cell>
          <cell r="M12749">
            <v>69.95</v>
          </cell>
        </row>
        <row r="12750">
          <cell r="D12750" t="str">
            <v>ECOMMERCE</v>
          </cell>
          <cell r="E12750">
            <v>44500</v>
          </cell>
          <cell r="J12750">
            <v>145.80000000000001</v>
          </cell>
          <cell r="K12750">
            <v>34.799999999999997</v>
          </cell>
          <cell r="M12750">
            <v>227.5</v>
          </cell>
        </row>
        <row r="12751">
          <cell r="D12751" t="str">
            <v>ECOMMERCE</v>
          </cell>
          <cell r="E12751">
            <v>44500</v>
          </cell>
          <cell r="J12751">
            <v>150</v>
          </cell>
          <cell r="K12751">
            <v>61.48</v>
          </cell>
          <cell r="M12751">
            <v>409.84</v>
          </cell>
        </row>
        <row r="12752">
          <cell r="D12752" t="str">
            <v>ECOMMERCE</v>
          </cell>
          <cell r="E12752">
            <v>44500</v>
          </cell>
          <cell r="J12752">
            <v>132</v>
          </cell>
          <cell r="K12752">
            <v>56.06</v>
          </cell>
          <cell r="M12752">
            <v>311.44</v>
          </cell>
        </row>
        <row r="12753">
          <cell r="D12753" t="str">
            <v>ECOMMERCE</v>
          </cell>
          <cell r="E12753">
            <v>44500</v>
          </cell>
          <cell r="J12753">
            <v>149.80000000000001</v>
          </cell>
          <cell r="K12753">
            <v>89.96</v>
          </cell>
          <cell r="M12753">
            <v>499.8</v>
          </cell>
        </row>
        <row r="12754">
          <cell r="D12754" t="str">
            <v>ECOMMERCE</v>
          </cell>
          <cell r="E12754">
            <v>44500</v>
          </cell>
          <cell r="J12754">
            <v>179.8</v>
          </cell>
          <cell r="K12754">
            <v>77.959999999999994</v>
          </cell>
          <cell r="M12754">
            <v>415.84</v>
          </cell>
        </row>
        <row r="12755">
          <cell r="D12755" t="str">
            <v>ECOMMERCE</v>
          </cell>
          <cell r="E12755">
            <v>44500</v>
          </cell>
          <cell r="J12755">
            <v>129.80000000000001</v>
          </cell>
          <cell r="K12755">
            <v>65.97</v>
          </cell>
          <cell r="M12755">
            <v>439.8</v>
          </cell>
        </row>
        <row r="12756">
          <cell r="D12756" t="str">
            <v>ECOMMERCE</v>
          </cell>
          <cell r="E12756">
            <v>44500</v>
          </cell>
          <cell r="J12756">
            <v>138</v>
          </cell>
          <cell r="K12756">
            <v>86.36</v>
          </cell>
          <cell r="M12756">
            <v>479.8</v>
          </cell>
        </row>
        <row r="12757">
          <cell r="D12757" t="str">
            <v>ECOMMERCE</v>
          </cell>
          <cell r="E12757">
            <v>44500</v>
          </cell>
          <cell r="J12757">
            <v>149.80000000000001</v>
          </cell>
          <cell r="K12757">
            <v>40.950000000000003</v>
          </cell>
          <cell r="M12757">
            <v>227.5</v>
          </cell>
        </row>
        <row r="12758">
          <cell r="D12758" t="str">
            <v>ECOMMERCE</v>
          </cell>
          <cell r="E12758">
            <v>44500</v>
          </cell>
          <cell r="J12758">
            <v>139.80000000000001</v>
          </cell>
          <cell r="K12758">
            <v>73.19</v>
          </cell>
          <cell r="M12758">
            <v>404.82</v>
          </cell>
        </row>
        <row r="12759">
          <cell r="D12759" t="str">
            <v>ECOMMERCE</v>
          </cell>
          <cell r="E12759">
            <v>44500</v>
          </cell>
          <cell r="J12759">
            <v>139.80000000000001</v>
          </cell>
          <cell r="K12759">
            <v>59.96</v>
          </cell>
          <cell r="M12759">
            <v>319.83999999999997</v>
          </cell>
        </row>
        <row r="12760">
          <cell r="D12760" t="str">
            <v>ECOMMERCE</v>
          </cell>
          <cell r="E12760">
            <v>44500</v>
          </cell>
          <cell r="J12760">
            <v>120</v>
          </cell>
          <cell r="K12760">
            <v>73.78</v>
          </cell>
          <cell r="M12760">
            <v>409.84</v>
          </cell>
        </row>
        <row r="12761">
          <cell r="D12761" t="str">
            <v>ECOMMERCE</v>
          </cell>
          <cell r="E12761">
            <v>44500</v>
          </cell>
          <cell r="J12761">
            <v>130</v>
          </cell>
          <cell r="K12761">
            <v>85.14</v>
          </cell>
          <cell r="M12761">
            <v>473.02</v>
          </cell>
        </row>
        <row r="12762">
          <cell r="D12762" t="str">
            <v>ECOMMERCE</v>
          </cell>
          <cell r="E12762">
            <v>44500</v>
          </cell>
          <cell r="J12762">
            <v>120</v>
          </cell>
          <cell r="K12762">
            <v>66.88</v>
          </cell>
          <cell r="M12762">
            <v>454.82</v>
          </cell>
        </row>
        <row r="12763">
          <cell r="D12763" t="str">
            <v>ECOMMERCE</v>
          </cell>
          <cell r="E12763">
            <v>44500</v>
          </cell>
          <cell r="J12763">
            <v>130</v>
          </cell>
          <cell r="K12763">
            <v>93.56</v>
          </cell>
          <cell r="M12763">
            <v>519.79999999999995</v>
          </cell>
        </row>
        <row r="12764">
          <cell r="D12764" t="str">
            <v>ECOMMERCE</v>
          </cell>
          <cell r="E12764">
            <v>44500</v>
          </cell>
          <cell r="J12764">
            <v>130</v>
          </cell>
          <cell r="K12764">
            <v>76.72</v>
          </cell>
          <cell r="M12764">
            <v>426.24</v>
          </cell>
        </row>
        <row r="12765">
          <cell r="D12765" t="str">
            <v>ECOMMERCE</v>
          </cell>
          <cell r="E12765">
            <v>44500</v>
          </cell>
          <cell r="J12765">
            <v>115.12</v>
          </cell>
          <cell r="K12765">
            <v>53.96</v>
          </cell>
          <cell r="M12765">
            <v>299.8</v>
          </cell>
        </row>
        <row r="12766">
          <cell r="D12766" t="str">
            <v>ECOMMERCE</v>
          </cell>
          <cell r="E12766">
            <v>44500</v>
          </cell>
          <cell r="J12766">
            <v>99.9</v>
          </cell>
          <cell r="K12766">
            <v>46.76</v>
          </cell>
          <cell r="M12766">
            <v>259.8</v>
          </cell>
        </row>
        <row r="12767">
          <cell r="D12767" t="str">
            <v>ECOMMERCE</v>
          </cell>
          <cell r="E12767">
            <v>44500</v>
          </cell>
          <cell r="J12767">
            <v>100</v>
          </cell>
          <cell r="K12767">
            <v>37.770000000000003</v>
          </cell>
          <cell r="M12767">
            <v>209.84</v>
          </cell>
        </row>
        <row r="12768">
          <cell r="D12768" t="str">
            <v>ECOMMERCE</v>
          </cell>
          <cell r="E12768">
            <v>44500</v>
          </cell>
          <cell r="J12768">
            <v>110</v>
          </cell>
          <cell r="K12768">
            <v>50.36</v>
          </cell>
          <cell r="M12768">
            <v>279.8</v>
          </cell>
        </row>
        <row r="12769">
          <cell r="D12769" t="str">
            <v>ECOMMERCE</v>
          </cell>
          <cell r="E12769">
            <v>44500</v>
          </cell>
          <cell r="J12769">
            <v>110</v>
          </cell>
          <cell r="K12769">
            <v>50.36</v>
          </cell>
          <cell r="M12769">
            <v>279.8</v>
          </cell>
        </row>
        <row r="12770">
          <cell r="D12770" t="str">
            <v>ECOMMERCE</v>
          </cell>
          <cell r="E12770">
            <v>44500</v>
          </cell>
          <cell r="J12770">
            <v>110</v>
          </cell>
          <cell r="K12770">
            <v>50.36</v>
          </cell>
          <cell r="M12770">
            <v>279.8</v>
          </cell>
        </row>
        <row r="12771">
          <cell r="D12771" t="str">
            <v>ECOMMERCE</v>
          </cell>
          <cell r="E12771">
            <v>44500</v>
          </cell>
          <cell r="J12771">
            <v>198</v>
          </cell>
          <cell r="K12771">
            <v>67.5</v>
          </cell>
          <cell r="M12771">
            <v>375</v>
          </cell>
        </row>
        <row r="12772">
          <cell r="D12772" t="str">
            <v>ECOMMERCE</v>
          </cell>
          <cell r="E12772">
            <v>44500</v>
          </cell>
          <cell r="J12772">
            <v>218.70000000000002</v>
          </cell>
          <cell r="K12772">
            <v>67.5</v>
          </cell>
          <cell r="M12772">
            <v>375</v>
          </cell>
        </row>
        <row r="12773">
          <cell r="D12773" t="str">
            <v>ECOMMERCE</v>
          </cell>
          <cell r="E12773">
            <v>44500</v>
          </cell>
          <cell r="J12773">
            <v>269.70000000000005</v>
          </cell>
          <cell r="K12773">
            <v>140.34</v>
          </cell>
          <cell r="M12773">
            <v>779.69999999999993</v>
          </cell>
        </row>
        <row r="12774">
          <cell r="D12774" t="str">
            <v>ECOMMERCE</v>
          </cell>
          <cell r="E12774">
            <v>44500</v>
          </cell>
          <cell r="J12774">
            <v>180</v>
          </cell>
          <cell r="K12774">
            <v>107.36010000000002</v>
          </cell>
          <cell r="M12774">
            <v>679.74</v>
          </cell>
        </row>
        <row r="12775">
          <cell r="D12775" t="str">
            <v>ECOMMERCE</v>
          </cell>
          <cell r="E12775">
            <v>44500</v>
          </cell>
          <cell r="J12775">
            <v>150</v>
          </cell>
          <cell r="K12775">
            <v>106.22999999999999</v>
          </cell>
          <cell r="M12775">
            <v>590.16</v>
          </cell>
        </row>
        <row r="12776">
          <cell r="D12776" t="str">
            <v>ECOMMERCE</v>
          </cell>
          <cell r="E12776">
            <v>44500</v>
          </cell>
          <cell r="J12776">
            <v>316</v>
          </cell>
          <cell r="K12776">
            <v>82.5</v>
          </cell>
          <cell r="M12776">
            <v>500</v>
          </cell>
        </row>
        <row r="12777">
          <cell r="D12777" t="str">
            <v>ECOMMERCE</v>
          </cell>
          <cell r="E12777">
            <v>44500</v>
          </cell>
          <cell r="J12777">
            <v>276</v>
          </cell>
          <cell r="K12777">
            <v>172.73</v>
          </cell>
          <cell r="M12777">
            <v>959.6</v>
          </cell>
        </row>
        <row r="12778">
          <cell r="D12778" t="str">
            <v>ECOMMERCE</v>
          </cell>
          <cell r="E12778">
            <v>44500</v>
          </cell>
          <cell r="J12778">
            <v>299.60000000000002</v>
          </cell>
          <cell r="K12778">
            <v>100.72</v>
          </cell>
          <cell r="M12778">
            <v>559.6</v>
          </cell>
        </row>
        <row r="12779">
          <cell r="D12779" t="str">
            <v>ECOMMERCE</v>
          </cell>
          <cell r="E12779">
            <v>44500</v>
          </cell>
          <cell r="J12779">
            <v>282</v>
          </cell>
          <cell r="K12779">
            <v>75.55</v>
          </cell>
          <cell r="M12779">
            <v>559.6</v>
          </cell>
        </row>
        <row r="12780">
          <cell r="D12780" t="str">
            <v>ECOMMERCE</v>
          </cell>
          <cell r="E12780">
            <v>44500</v>
          </cell>
          <cell r="J12780">
            <v>279.60000000000002</v>
          </cell>
          <cell r="K12780">
            <v>100.72</v>
          </cell>
          <cell r="M12780">
            <v>559.6</v>
          </cell>
        </row>
        <row r="12781">
          <cell r="D12781" t="str">
            <v>ECOMMERCE</v>
          </cell>
          <cell r="E12781">
            <v>44500</v>
          </cell>
          <cell r="J12781">
            <v>209.64</v>
          </cell>
          <cell r="K12781">
            <v>98.21</v>
          </cell>
          <cell r="M12781">
            <v>545.6</v>
          </cell>
        </row>
        <row r="12782">
          <cell r="D12782" t="str">
            <v>ECOMMERCE</v>
          </cell>
          <cell r="E12782">
            <v>44500</v>
          </cell>
          <cell r="J12782">
            <v>240</v>
          </cell>
          <cell r="K12782">
            <v>155.63999999999999</v>
          </cell>
          <cell r="M12782">
            <v>864.64</v>
          </cell>
        </row>
        <row r="12783">
          <cell r="D12783" t="str">
            <v>ECOMMERCE</v>
          </cell>
          <cell r="E12783">
            <v>44500</v>
          </cell>
          <cell r="J12783">
            <v>209.64</v>
          </cell>
          <cell r="K12783">
            <v>88.84</v>
          </cell>
          <cell r="M12783">
            <v>493.64</v>
          </cell>
        </row>
        <row r="12784">
          <cell r="D12784" t="str">
            <v>ECOMMERCE</v>
          </cell>
          <cell r="E12784">
            <v>44500</v>
          </cell>
          <cell r="J12784">
            <v>200</v>
          </cell>
          <cell r="K12784">
            <v>142.79</v>
          </cell>
          <cell r="M12784">
            <v>873.24</v>
          </cell>
        </row>
        <row r="12785">
          <cell r="D12785" t="str">
            <v>ECOMMERCE</v>
          </cell>
          <cell r="E12785">
            <v>44500</v>
          </cell>
          <cell r="J12785">
            <v>230.24</v>
          </cell>
          <cell r="K12785">
            <v>100.72</v>
          </cell>
          <cell r="M12785">
            <v>559.6</v>
          </cell>
        </row>
        <row r="12786">
          <cell r="D12786" t="str">
            <v>ECOMMERCE</v>
          </cell>
          <cell r="E12786">
            <v>44500</v>
          </cell>
          <cell r="J12786">
            <v>364.5</v>
          </cell>
          <cell r="K12786">
            <v>122.85</v>
          </cell>
          <cell r="M12786">
            <v>557.5</v>
          </cell>
        </row>
        <row r="12787">
          <cell r="D12787" t="str">
            <v>ECOMMERCE</v>
          </cell>
          <cell r="E12787">
            <v>44500</v>
          </cell>
          <cell r="J12787">
            <v>389.5</v>
          </cell>
          <cell r="K12787">
            <v>195.85000000000002</v>
          </cell>
          <cell r="M12787">
            <v>1159.1500000000001</v>
          </cell>
        </row>
        <row r="12788">
          <cell r="D12788" t="str">
            <v>ECOMMERCE</v>
          </cell>
          <cell r="E12788">
            <v>44500</v>
          </cell>
          <cell r="J12788">
            <v>374.5</v>
          </cell>
          <cell r="K12788">
            <v>253.69</v>
          </cell>
          <cell r="M12788">
            <v>1159.55</v>
          </cell>
        </row>
        <row r="12789">
          <cell r="D12789" t="str">
            <v>ECOMMERCE</v>
          </cell>
          <cell r="E12789">
            <v>44500</v>
          </cell>
          <cell r="J12789">
            <v>394.5</v>
          </cell>
          <cell r="K12789">
            <v>205.12</v>
          </cell>
          <cell r="M12789">
            <v>1117.55</v>
          </cell>
        </row>
        <row r="12790">
          <cell r="D12790" t="str">
            <v>ECOMMERCE</v>
          </cell>
          <cell r="E12790">
            <v>44500</v>
          </cell>
          <cell r="J12790">
            <v>324.5</v>
          </cell>
          <cell r="K12790">
            <v>112.98</v>
          </cell>
          <cell r="M12790">
            <v>674.30000000000007</v>
          </cell>
        </row>
        <row r="12791">
          <cell r="D12791" t="str">
            <v>ECOMMERCE</v>
          </cell>
          <cell r="E12791">
            <v>44500</v>
          </cell>
          <cell r="J12791">
            <v>474</v>
          </cell>
          <cell r="K12791">
            <v>107.89019999999999</v>
          </cell>
          <cell r="M12791">
            <v>599.40000000000009</v>
          </cell>
        </row>
        <row r="12792">
          <cell r="D12792" t="str">
            <v>ECOMMERCE</v>
          </cell>
          <cell r="E12792">
            <v>44500</v>
          </cell>
          <cell r="J12792">
            <v>449.40000000000003</v>
          </cell>
          <cell r="K12792">
            <v>253.6902</v>
          </cell>
          <cell r="M12792">
            <v>1409.46</v>
          </cell>
        </row>
        <row r="12793">
          <cell r="D12793" t="str">
            <v>ECOMMERCE</v>
          </cell>
          <cell r="E12793">
            <v>44500</v>
          </cell>
          <cell r="J12793">
            <v>389.40000000000003</v>
          </cell>
          <cell r="K12793">
            <v>201.81</v>
          </cell>
          <cell r="M12793">
            <v>1266.6600000000001</v>
          </cell>
        </row>
        <row r="12794">
          <cell r="D12794" t="str">
            <v>ECOMMERCE</v>
          </cell>
          <cell r="E12794">
            <v>44500</v>
          </cell>
          <cell r="J12794">
            <v>510.30000000000007</v>
          </cell>
          <cell r="K12794">
            <v>190.3503</v>
          </cell>
          <cell r="M12794">
            <v>807.52</v>
          </cell>
        </row>
        <row r="12795">
          <cell r="D12795" t="str">
            <v>ECOMMERCE</v>
          </cell>
          <cell r="E12795">
            <v>44500</v>
          </cell>
          <cell r="J12795">
            <v>524.30000000000007</v>
          </cell>
          <cell r="K12795">
            <v>299.88</v>
          </cell>
          <cell r="M12795">
            <v>1749.3</v>
          </cell>
        </row>
        <row r="12796">
          <cell r="D12796" t="str">
            <v>ECOMMERCE</v>
          </cell>
          <cell r="E12796">
            <v>44500</v>
          </cell>
          <cell r="J12796">
            <v>552.30000000000007</v>
          </cell>
          <cell r="K12796">
            <v>283.84019999999998</v>
          </cell>
          <cell r="M12796">
            <v>1536.01</v>
          </cell>
        </row>
        <row r="12797">
          <cell r="D12797" t="str">
            <v>ECOMMERCE</v>
          </cell>
          <cell r="E12797">
            <v>44500</v>
          </cell>
          <cell r="J12797">
            <v>366.87</v>
          </cell>
          <cell r="K12797">
            <v>173.74979999999999</v>
          </cell>
          <cell r="M12797">
            <v>965.30000000000007</v>
          </cell>
        </row>
        <row r="12798">
          <cell r="D12798" t="str">
            <v>ECOMMERCE</v>
          </cell>
          <cell r="E12798">
            <v>44500</v>
          </cell>
          <cell r="J12798">
            <v>384</v>
          </cell>
          <cell r="K12798">
            <v>169.12960000000001</v>
          </cell>
          <cell r="M12798">
            <v>1026.24</v>
          </cell>
        </row>
        <row r="12799">
          <cell r="D12799" t="str">
            <v>ECOMMERCE</v>
          </cell>
          <cell r="E12799">
            <v>44500</v>
          </cell>
          <cell r="J12799">
            <v>512.1</v>
          </cell>
          <cell r="K12799">
            <v>304.65989999999999</v>
          </cell>
          <cell r="M12799">
            <v>1849.23</v>
          </cell>
        </row>
        <row r="12800">
          <cell r="D12800" t="str">
            <v>ECOMMERCE</v>
          </cell>
          <cell r="E12800">
            <v>44500</v>
          </cell>
          <cell r="J12800">
            <v>432</v>
          </cell>
          <cell r="K12800">
            <v>226.63980000000001</v>
          </cell>
          <cell r="M12800">
            <v>1259.1000000000001</v>
          </cell>
        </row>
        <row r="12801">
          <cell r="D12801" t="str">
            <v>ECOMMERCE</v>
          </cell>
          <cell r="E12801">
            <v>44500</v>
          </cell>
          <cell r="J12801">
            <v>660</v>
          </cell>
          <cell r="K12801">
            <v>306.72999999999996</v>
          </cell>
          <cell r="M12801">
            <v>1830.6</v>
          </cell>
        </row>
        <row r="12802">
          <cell r="D12802" t="str">
            <v>ECOMMERCE</v>
          </cell>
          <cell r="E12802">
            <v>44500</v>
          </cell>
          <cell r="J12802">
            <v>978.60000000000014</v>
          </cell>
          <cell r="K12802">
            <v>525.14</v>
          </cell>
          <cell r="M12802">
            <v>2901.36</v>
          </cell>
        </row>
        <row r="12803">
          <cell r="D12803" t="str">
            <v>ECOMMERCE</v>
          </cell>
          <cell r="E12803">
            <v>44500</v>
          </cell>
          <cell r="J12803">
            <v>1057.5</v>
          </cell>
          <cell r="K12803">
            <v>596.16</v>
          </cell>
          <cell r="M12803">
            <v>3478.65</v>
          </cell>
        </row>
        <row r="12804">
          <cell r="D12804" t="str">
            <v>ECOMMERCE</v>
          </cell>
          <cell r="E12804">
            <v>44500</v>
          </cell>
          <cell r="J12804">
            <v>749.25</v>
          </cell>
          <cell r="K12804">
            <v>369.33</v>
          </cell>
          <cell r="M12804">
            <v>2098.5</v>
          </cell>
        </row>
        <row r="12805">
          <cell r="D12805" t="str">
            <v>ECOMMERCE</v>
          </cell>
          <cell r="E12805">
            <v>44500</v>
          </cell>
          <cell r="J12805">
            <v>1018.3</v>
          </cell>
          <cell r="K12805">
            <v>550.76940000000002</v>
          </cell>
          <cell r="M12805">
            <v>3253.29</v>
          </cell>
        </row>
        <row r="12806">
          <cell r="D12806" t="str">
            <v>ECOMMERCE</v>
          </cell>
          <cell r="E12806">
            <v>44500</v>
          </cell>
          <cell r="J12806">
            <v>1518.1000000000001</v>
          </cell>
          <cell r="K12806">
            <v>690.33079999999995</v>
          </cell>
          <cell r="M12806">
            <v>4138.3900000000003</v>
          </cell>
        </row>
        <row r="12807">
          <cell r="D12807" t="str">
            <v>ECOMMERCE</v>
          </cell>
          <cell r="E12807">
            <v>44500</v>
          </cell>
          <cell r="J12807">
            <v>1437.6</v>
          </cell>
          <cell r="K12807">
            <v>701.3904</v>
          </cell>
          <cell r="M12807">
            <v>3896.6400000000003</v>
          </cell>
        </row>
        <row r="12808">
          <cell r="D12808" t="str">
            <v>ECOMMERCE</v>
          </cell>
          <cell r="E12808">
            <v>44500</v>
          </cell>
          <cell r="J12808">
            <v>1762.5</v>
          </cell>
          <cell r="K12808">
            <v>970.12</v>
          </cell>
          <cell r="M12808">
            <v>5707.75</v>
          </cell>
        </row>
        <row r="12809">
          <cell r="D12809" t="str">
            <v>ECOMMERCE</v>
          </cell>
          <cell r="E12809">
            <v>44500</v>
          </cell>
          <cell r="J12809">
            <v>2517.2000000000003</v>
          </cell>
          <cell r="K12809">
            <v>1123.3992000000001</v>
          </cell>
          <cell r="M12809">
            <v>6055.56</v>
          </cell>
        </row>
        <row r="12810">
          <cell r="D12810" t="str">
            <v>ECOMMERCE</v>
          </cell>
          <cell r="E12810">
            <v>44500</v>
          </cell>
          <cell r="J12810">
            <v>2209.2000000000003</v>
          </cell>
          <cell r="K12810">
            <v>1108.8</v>
          </cell>
          <cell r="M12810">
            <v>6159.72</v>
          </cell>
        </row>
        <row r="12811">
          <cell r="D12811" t="str">
            <v>ECOMMERCE</v>
          </cell>
          <cell r="E12811">
            <v>44500</v>
          </cell>
          <cell r="J12811">
            <v>1595</v>
          </cell>
          <cell r="K12811">
            <v>894.3107</v>
          </cell>
          <cell r="M12811">
            <v>5095.01</v>
          </cell>
        </row>
        <row r="12812">
          <cell r="D12812" t="str">
            <v>ECOMMERCE</v>
          </cell>
          <cell r="E12812">
            <v>44500</v>
          </cell>
          <cell r="J12812">
            <v>2367</v>
          </cell>
          <cell r="K12812">
            <v>1201.3709999999999</v>
          </cell>
          <cell r="M12812">
            <v>6575.4000000000005</v>
          </cell>
        </row>
        <row r="12813">
          <cell r="D12813" t="str">
            <v>ECOMMERCE</v>
          </cell>
          <cell r="E12813">
            <v>44500</v>
          </cell>
          <cell r="J12813">
            <v>2208</v>
          </cell>
          <cell r="K12813">
            <v>1234.1504</v>
          </cell>
          <cell r="M12813">
            <v>6827.52</v>
          </cell>
        </row>
        <row r="12814">
          <cell r="D12814" t="str">
            <v>ECOMMERCE</v>
          </cell>
          <cell r="E12814">
            <v>44500</v>
          </cell>
          <cell r="J12814">
            <v>2076.8000000000002</v>
          </cell>
          <cell r="K12814">
            <v>1207.9903999999999</v>
          </cell>
          <cell r="M12814">
            <v>6960.96</v>
          </cell>
        </row>
        <row r="12815">
          <cell r="D12815" t="str">
            <v>ECOMMERCE</v>
          </cell>
          <cell r="E12815">
            <v>44500</v>
          </cell>
          <cell r="J12815">
            <v>2076.8000000000002</v>
          </cell>
          <cell r="K12815">
            <v>1233.2704000000001</v>
          </cell>
          <cell r="M12815">
            <v>7048.32</v>
          </cell>
        </row>
        <row r="12816">
          <cell r="D12816" t="str">
            <v>ECOMMERCE</v>
          </cell>
          <cell r="E12816">
            <v>44500</v>
          </cell>
          <cell r="J12816">
            <v>1900</v>
          </cell>
          <cell r="K12816">
            <v>1138.309</v>
          </cell>
          <cell r="M12816">
            <v>6444.0400000000009</v>
          </cell>
        </row>
        <row r="12817">
          <cell r="D12817" t="str">
            <v>ECOMMERCE</v>
          </cell>
          <cell r="E12817">
            <v>44500</v>
          </cell>
          <cell r="J12817">
            <v>2726.1000000000004</v>
          </cell>
          <cell r="K12817">
            <v>1451.2095000000002</v>
          </cell>
          <cell r="M12817">
            <v>8382.27</v>
          </cell>
        </row>
        <row r="12818">
          <cell r="D12818" t="str">
            <v>ECOMMERCE</v>
          </cell>
          <cell r="E12818">
            <v>44500</v>
          </cell>
          <cell r="J12818">
            <v>1950</v>
          </cell>
          <cell r="K12818">
            <v>1169.3097</v>
          </cell>
          <cell r="M12818">
            <v>6676.02</v>
          </cell>
        </row>
        <row r="12819">
          <cell r="D12819" t="str">
            <v>ECOMMERCE</v>
          </cell>
          <cell r="E12819">
            <v>44500</v>
          </cell>
          <cell r="J12819">
            <v>2865.9</v>
          </cell>
          <cell r="K12819">
            <v>1576.778</v>
          </cell>
          <cell r="M12819">
            <v>8500.94</v>
          </cell>
        </row>
        <row r="12820">
          <cell r="D12820" t="str">
            <v>ECOMMERCE</v>
          </cell>
          <cell r="E12820">
            <v>44500</v>
          </cell>
          <cell r="J12820">
            <v>2530</v>
          </cell>
          <cell r="K12820">
            <v>1279.6602</v>
          </cell>
          <cell r="M12820">
            <v>7909.24</v>
          </cell>
        </row>
        <row r="12821">
          <cell r="D12821" t="str">
            <v>ECOMMERCE</v>
          </cell>
          <cell r="E12821">
            <v>44500</v>
          </cell>
          <cell r="J12821">
            <v>6233.1</v>
          </cell>
          <cell r="K12821">
            <v>3049.7871</v>
          </cell>
          <cell r="M12821">
            <v>17137.47</v>
          </cell>
        </row>
        <row r="12822">
          <cell r="D12822" t="str">
            <v>ECOMMERCE</v>
          </cell>
          <cell r="E12822">
            <v>44500</v>
          </cell>
          <cell r="J12822">
            <v>5940</v>
          </cell>
          <cell r="K12822">
            <v>2725.02</v>
          </cell>
          <cell r="M12822">
            <v>15294.6</v>
          </cell>
        </row>
        <row r="12823">
          <cell r="D12823" t="str">
            <v>ECOMMERCE</v>
          </cell>
          <cell r="E12823">
            <v>44500</v>
          </cell>
          <cell r="J12823">
            <v>9783.6</v>
          </cell>
          <cell r="K12823">
            <v>4935.7083999999995</v>
          </cell>
          <cell r="M12823">
            <v>26821.200000000001</v>
          </cell>
        </row>
        <row r="12824">
          <cell r="D12824" t="str">
            <v>ECOMMERCE</v>
          </cell>
          <cell r="E12824">
            <v>44500</v>
          </cell>
          <cell r="J12824">
            <v>10786.5</v>
          </cell>
          <cell r="K12824">
            <v>5248.5435000000007</v>
          </cell>
          <cell r="M12824">
            <v>30908.25</v>
          </cell>
        </row>
        <row r="12825">
          <cell r="D12825" t="str">
            <v>ECOMMERCE</v>
          </cell>
          <cell r="E12825">
            <v>44500</v>
          </cell>
          <cell r="J12825">
            <v>102.42</v>
          </cell>
          <cell r="K12825">
            <v>38.97</v>
          </cell>
          <cell r="M12825">
            <v>259.8</v>
          </cell>
        </row>
        <row r="12826">
          <cell r="D12826" t="str">
            <v>ECOMMERCE</v>
          </cell>
          <cell r="E12826">
            <v>44500</v>
          </cell>
          <cell r="J12826">
            <v>89.12</v>
          </cell>
          <cell r="K12826">
            <v>39.56</v>
          </cell>
          <cell r="M12826">
            <v>219.8</v>
          </cell>
        </row>
        <row r="12827">
          <cell r="D12827" t="str">
            <v>ECOMMERCE</v>
          </cell>
          <cell r="E12827">
            <v>44500</v>
          </cell>
          <cell r="J12827">
            <v>127.97999999999999</v>
          </cell>
          <cell r="K12827">
            <v>47.9499</v>
          </cell>
          <cell r="M12827">
            <v>299.70000000000005</v>
          </cell>
        </row>
        <row r="12828">
          <cell r="D12828" t="str">
            <v>ECOMMERCE</v>
          </cell>
          <cell r="E12828">
            <v>44500</v>
          </cell>
          <cell r="J12828">
            <v>127.97999999999999</v>
          </cell>
          <cell r="K12828">
            <v>53.9499</v>
          </cell>
          <cell r="M12828">
            <v>299.70000000000005</v>
          </cell>
        </row>
        <row r="12829">
          <cell r="D12829" t="str">
            <v>ECOMMERCE</v>
          </cell>
          <cell r="E12829">
            <v>44500</v>
          </cell>
          <cell r="J12829">
            <v>311.92</v>
          </cell>
          <cell r="K12829">
            <v>138.46980000000002</v>
          </cell>
          <cell r="M12829">
            <v>769.30000000000007</v>
          </cell>
        </row>
        <row r="12830">
          <cell r="D12830" t="str">
            <v>ECOMMERCE</v>
          </cell>
          <cell r="E12830">
            <v>44500</v>
          </cell>
          <cell r="J12830">
            <v>45</v>
          </cell>
          <cell r="K12830">
            <v>16.18</v>
          </cell>
          <cell r="M12830">
            <v>89.9</v>
          </cell>
        </row>
        <row r="12831">
          <cell r="D12831" t="str">
            <v>ECOMMERCE</v>
          </cell>
          <cell r="E12831">
            <v>44500</v>
          </cell>
          <cell r="J12831">
            <v>57.86</v>
          </cell>
          <cell r="K12831">
            <v>26.98</v>
          </cell>
          <cell r="M12831">
            <v>149.9</v>
          </cell>
        </row>
        <row r="12832">
          <cell r="D12832" t="str">
            <v>ECOMMERCE</v>
          </cell>
          <cell r="E12832">
            <v>44500</v>
          </cell>
          <cell r="J12832">
            <v>44.56</v>
          </cell>
          <cell r="K12832">
            <v>25.18</v>
          </cell>
          <cell r="M12832">
            <v>139.9</v>
          </cell>
        </row>
        <row r="12833">
          <cell r="D12833" t="str">
            <v>ECOMMERCE</v>
          </cell>
          <cell r="E12833">
            <v>44500</v>
          </cell>
          <cell r="J12833">
            <v>56.9</v>
          </cell>
          <cell r="K12833">
            <v>16.18</v>
          </cell>
          <cell r="M12833">
            <v>89.9</v>
          </cell>
        </row>
        <row r="12834">
          <cell r="D12834" t="str">
            <v>ECOMMERCE</v>
          </cell>
          <cell r="E12834">
            <v>44500</v>
          </cell>
          <cell r="J12834">
            <v>46.46</v>
          </cell>
          <cell r="K12834">
            <v>16.18</v>
          </cell>
          <cell r="M12834">
            <v>89.9</v>
          </cell>
        </row>
        <row r="12835">
          <cell r="D12835" t="str">
            <v>ECOMMERCE</v>
          </cell>
          <cell r="E12835">
            <v>44500</v>
          </cell>
          <cell r="J12835">
            <v>46.45</v>
          </cell>
          <cell r="K12835">
            <v>16.18</v>
          </cell>
          <cell r="M12835">
            <v>89.9</v>
          </cell>
        </row>
        <row r="12836">
          <cell r="D12836" t="str">
            <v>ECOMMERCE</v>
          </cell>
          <cell r="E12836">
            <v>44500</v>
          </cell>
          <cell r="J12836">
            <v>55</v>
          </cell>
          <cell r="K12836">
            <v>25.18</v>
          </cell>
          <cell r="M12836">
            <v>139.9</v>
          </cell>
        </row>
        <row r="12837">
          <cell r="D12837" t="str">
            <v>ECOMMERCE</v>
          </cell>
          <cell r="E12837">
            <v>44500</v>
          </cell>
          <cell r="J12837">
            <v>55</v>
          </cell>
          <cell r="K12837">
            <v>25.18</v>
          </cell>
          <cell r="M12837">
            <v>139.9</v>
          </cell>
        </row>
        <row r="12838">
          <cell r="D12838" t="str">
            <v>ECOMMERCE</v>
          </cell>
          <cell r="E12838">
            <v>44500</v>
          </cell>
          <cell r="J12838">
            <v>114</v>
          </cell>
          <cell r="K12838">
            <v>50.36</v>
          </cell>
          <cell r="M12838">
            <v>279.8</v>
          </cell>
        </row>
        <row r="12839">
          <cell r="D12839" t="str">
            <v>ECOMMERCE</v>
          </cell>
          <cell r="E12839">
            <v>44500</v>
          </cell>
          <cell r="J12839">
            <v>110</v>
          </cell>
          <cell r="K12839">
            <v>33.58</v>
          </cell>
          <cell r="M12839">
            <v>279.8</v>
          </cell>
        </row>
        <row r="12840">
          <cell r="D12840" t="str">
            <v>ECOMMERCE</v>
          </cell>
          <cell r="E12840">
            <v>44500</v>
          </cell>
          <cell r="J12840">
            <v>108</v>
          </cell>
          <cell r="K12840">
            <v>50.36</v>
          </cell>
          <cell r="M12840">
            <v>279.8</v>
          </cell>
        </row>
        <row r="12841">
          <cell r="D12841" t="str">
            <v>ECOMMERCE</v>
          </cell>
          <cell r="E12841">
            <v>44500</v>
          </cell>
          <cell r="J12841">
            <v>220</v>
          </cell>
          <cell r="K12841">
            <v>100.72</v>
          </cell>
          <cell r="M12841">
            <v>559.6</v>
          </cell>
        </row>
        <row r="12842">
          <cell r="D12842" t="str">
            <v>ECOMMERCE</v>
          </cell>
          <cell r="E12842">
            <v>44500</v>
          </cell>
          <cell r="J12842">
            <v>40.75</v>
          </cell>
          <cell r="K12842">
            <v>17.98</v>
          </cell>
          <cell r="M12842">
            <v>99.9</v>
          </cell>
        </row>
        <row r="12843">
          <cell r="D12843" t="str">
            <v>ECOMMERCE</v>
          </cell>
          <cell r="E12843">
            <v>44500</v>
          </cell>
          <cell r="J12843">
            <v>51.96</v>
          </cell>
          <cell r="K12843">
            <v>23.38</v>
          </cell>
          <cell r="M12843">
            <v>129.9</v>
          </cell>
        </row>
        <row r="12844">
          <cell r="D12844" t="str">
            <v>ECOMMERCE</v>
          </cell>
          <cell r="E12844">
            <v>44500</v>
          </cell>
          <cell r="J12844">
            <v>448</v>
          </cell>
          <cell r="K12844">
            <v>192.53</v>
          </cell>
          <cell r="M12844">
            <v>1169.5999999999999</v>
          </cell>
        </row>
        <row r="12845">
          <cell r="D12845" t="str">
            <v>ECOMMERCE</v>
          </cell>
          <cell r="E12845">
            <v>44500</v>
          </cell>
          <cell r="J12845">
            <v>34.950000000000003</v>
          </cell>
          <cell r="K12845">
            <v>12.59</v>
          </cell>
          <cell r="M12845">
            <v>69.95</v>
          </cell>
        </row>
        <row r="12846">
          <cell r="D12846" t="str">
            <v>ECOMMERCE</v>
          </cell>
          <cell r="E12846">
            <v>44500</v>
          </cell>
          <cell r="J12846">
            <v>34.950000000000003</v>
          </cell>
          <cell r="K12846">
            <v>12.59</v>
          </cell>
          <cell r="M12846">
            <v>69.95</v>
          </cell>
        </row>
        <row r="12847">
          <cell r="D12847" t="str">
            <v>ECOMMERCE</v>
          </cell>
          <cell r="E12847">
            <v>44500</v>
          </cell>
          <cell r="J12847">
            <v>100</v>
          </cell>
          <cell r="K12847">
            <v>18</v>
          </cell>
          <cell r="M12847">
            <v>100</v>
          </cell>
        </row>
        <row r="12848">
          <cell r="D12848" t="str">
            <v>ECOMMERCE</v>
          </cell>
          <cell r="E12848">
            <v>44500</v>
          </cell>
          <cell r="J12848">
            <v>29.9</v>
          </cell>
          <cell r="K12848">
            <v>10.78</v>
          </cell>
          <cell r="M12848">
            <v>59.9</v>
          </cell>
        </row>
        <row r="12849">
          <cell r="D12849" t="str">
            <v>ECOMMERCE</v>
          </cell>
          <cell r="E12849">
            <v>44500</v>
          </cell>
          <cell r="J12849">
            <v>123.02</v>
          </cell>
          <cell r="K12849">
            <v>50.36</v>
          </cell>
          <cell r="M12849">
            <v>279.8</v>
          </cell>
        </row>
        <row r="12850">
          <cell r="D12850" t="str">
            <v>ECOMMERCE</v>
          </cell>
          <cell r="E12850">
            <v>44500</v>
          </cell>
          <cell r="J12850">
            <v>23.38</v>
          </cell>
          <cell r="K12850">
            <v>10.78</v>
          </cell>
          <cell r="M12850">
            <v>59.9</v>
          </cell>
        </row>
        <row r="12851">
          <cell r="D12851" t="str">
            <v>ECOMMERCE</v>
          </cell>
          <cell r="E12851">
            <v>44500</v>
          </cell>
          <cell r="J12851">
            <v>25</v>
          </cell>
          <cell r="K12851">
            <v>10.78</v>
          </cell>
          <cell r="M12851">
            <v>59.9</v>
          </cell>
        </row>
        <row r="12852">
          <cell r="D12852" t="str">
            <v>ECOMMERCE</v>
          </cell>
          <cell r="E12852">
            <v>44500</v>
          </cell>
          <cell r="J12852">
            <v>39.799999999999997</v>
          </cell>
          <cell r="K12852">
            <v>21.56</v>
          </cell>
          <cell r="M12852">
            <v>119.8</v>
          </cell>
        </row>
        <row r="12853">
          <cell r="D12853" t="str">
            <v>ECOMMERCE</v>
          </cell>
          <cell r="E12853">
            <v>44500</v>
          </cell>
          <cell r="J12853">
            <v>79.599999999999994</v>
          </cell>
          <cell r="K12853">
            <v>39.54</v>
          </cell>
          <cell r="M12853">
            <v>239.6</v>
          </cell>
        </row>
        <row r="12854">
          <cell r="D12854" t="str">
            <v>ECOMMERCE</v>
          </cell>
          <cell r="E12854">
            <v>44500</v>
          </cell>
          <cell r="J12854">
            <v>23.9</v>
          </cell>
          <cell r="K12854">
            <v>10.78</v>
          </cell>
          <cell r="M12854">
            <v>59.9</v>
          </cell>
        </row>
        <row r="12855">
          <cell r="D12855" t="str">
            <v>ECOMMERCE</v>
          </cell>
          <cell r="E12855">
            <v>44500</v>
          </cell>
          <cell r="J12855">
            <v>47.8</v>
          </cell>
          <cell r="K12855">
            <v>21.56</v>
          </cell>
          <cell r="M12855">
            <v>119.8</v>
          </cell>
        </row>
        <row r="12856">
          <cell r="D12856" t="str">
            <v>ECOMMERCE</v>
          </cell>
          <cell r="E12856">
            <v>44500</v>
          </cell>
          <cell r="J12856">
            <v>35.9</v>
          </cell>
          <cell r="K12856">
            <v>16.18</v>
          </cell>
          <cell r="M12856">
            <v>89.9</v>
          </cell>
        </row>
        <row r="12857">
          <cell r="D12857" t="str">
            <v>ECOMMERCE</v>
          </cell>
          <cell r="E12857">
            <v>44500</v>
          </cell>
          <cell r="J12857">
            <v>49.9</v>
          </cell>
          <cell r="K12857">
            <v>21.58</v>
          </cell>
          <cell r="M12857">
            <v>119.9</v>
          </cell>
        </row>
        <row r="12858">
          <cell r="D12858" t="str">
            <v>ECOMMERCE</v>
          </cell>
          <cell r="E12858">
            <v>44500</v>
          </cell>
          <cell r="J12858">
            <v>15.9</v>
          </cell>
          <cell r="K12858">
            <v>6.11</v>
          </cell>
          <cell r="M12858">
            <v>33.92</v>
          </cell>
        </row>
        <row r="12859">
          <cell r="D12859" t="str">
            <v>ECOMMERCE</v>
          </cell>
          <cell r="E12859">
            <v>44500</v>
          </cell>
          <cell r="J12859">
            <v>39.9</v>
          </cell>
          <cell r="K12859">
            <v>16.18</v>
          </cell>
          <cell r="M12859">
            <v>89.9</v>
          </cell>
        </row>
        <row r="12860">
          <cell r="D12860" t="str">
            <v>ECOMMERCE</v>
          </cell>
          <cell r="E12860">
            <v>44500</v>
          </cell>
          <cell r="J12860">
            <v>29.9</v>
          </cell>
          <cell r="K12860">
            <v>12.58</v>
          </cell>
          <cell r="M12860">
            <v>69.900000000000006</v>
          </cell>
        </row>
        <row r="12861">
          <cell r="D12861" t="str">
            <v>ECOMMERCE</v>
          </cell>
          <cell r="E12861">
            <v>44500</v>
          </cell>
          <cell r="J12861">
            <v>35</v>
          </cell>
          <cell r="K12861">
            <v>16.18</v>
          </cell>
          <cell r="M12861">
            <v>89.9</v>
          </cell>
        </row>
        <row r="12862">
          <cell r="D12862" t="str">
            <v>ECOMMERCE</v>
          </cell>
          <cell r="E12862">
            <v>44500</v>
          </cell>
          <cell r="J12862">
            <v>19.899999999999999</v>
          </cell>
          <cell r="K12862">
            <v>8.98</v>
          </cell>
          <cell r="M12862">
            <v>49.9</v>
          </cell>
        </row>
        <row r="12863">
          <cell r="D12863" t="str">
            <v>ECOMMERCE</v>
          </cell>
          <cell r="E12863">
            <v>44500</v>
          </cell>
          <cell r="J12863">
            <v>79.8</v>
          </cell>
          <cell r="K12863">
            <v>35.96</v>
          </cell>
          <cell r="M12863">
            <v>199.8</v>
          </cell>
        </row>
        <row r="12864">
          <cell r="D12864" t="str">
            <v>ECOMMERCE</v>
          </cell>
          <cell r="E12864">
            <v>44500</v>
          </cell>
          <cell r="J12864">
            <v>101.69999999999999</v>
          </cell>
          <cell r="K12864">
            <v>37.74</v>
          </cell>
          <cell r="M12864">
            <v>209.70000000000002</v>
          </cell>
        </row>
        <row r="12865">
          <cell r="D12865" t="str">
            <v>ECOMMERCE</v>
          </cell>
          <cell r="E12865">
            <v>44500</v>
          </cell>
          <cell r="J12865">
            <v>29.25</v>
          </cell>
          <cell r="K12865">
            <v>14.38</v>
          </cell>
          <cell r="M12865">
            <v>79.900000000000006</v>
          </cell>
        </row>
        <row r="12866">
          <cell r="D12866" t="str">
            <v>ECOMMERCE</v>
          </cell>
          <cell r="E12866">
            <v>44500</v>
          </cell>
          <cell r="J12866">
            <v>24.75</v>
          </cell>
          <cell r="K12866">
            <v>14.38</v>
          </cell>
          <cell r="M12866">
            <v>79.900000000000006</v>
          </cell>
        </row>
        <row r="12867">
          <cell r="D12867" t="str">
            <v>ECOMMERCE</v>
          </cell>
          <cell r="E12867">
            <v>44500</v>
          </cell>
          <cell r="J12867">
            <v>13.2</v>
          </cell>
          <cell r="K12867">
            <v>7.18</v>
          </cell>
          <cell r="M12867">
            <v>39.9</v>
          </cell>
        </row>
        <row r="12868">
          <cell r="D12868" t="str">
            <v>ECOMMERCE</v>
          </cell>
          <cell r="E12868">
            <v>44500</v>
          </cell>
          <cell r="J12868">
            <v>44.9</v>
          </cell>
          <cell r="K12868">
            <v>17.98</v>
          </cell>
          <cell r="M12868">
            <v>99.9</v>
          </cell>
        </row>
        <row r="12869">
          <cell r="D12869" t="str">
            <v>ECOMMERCE</v>
          </cell>
          <cell r="E12869">
            <v>44500</v>
          </cell>
          <cell r="J12869">
            <v>23.9</v>
          </cell>
          <cell r="K12869">
            <v>8.98</v>
          </cell>
          <cell r="M12869">
            <v>49.9</v>
          </cell>
        </row>
        <row r="12870">
          <cell r="D12870" t="str">
            <v>ECOMMERCE</v>
          </cell>
          <cell r="E12870">
            <v>44500</v>
          </cell>
          <cell r="J12870">
            <v>44.9</v>
          </cell>
          <cell r="K12870">
            <v>17.98</v>
          </cell>
          <cell r="M12870">
            <v>99.9</v>
          </cell>
        </row>
        <row r="12871">
          <cell r="D12871" t="str">
            <v>ECOMMERCE</v>
          </cell>
          <cell r="E12871">
            <v>44500</v>
          </cell>
          <cell r="J12871">
            <v>19.399999999999999</v>
          </cell>
          <cell r="K12871">
            <v>8.98</v>
          </cell>
          <cell r="M12871">
            <v>49.9</v>
          </cell>
        </row>
        <row r="12872">
          <cell r="D12872" t="str">
            <v>ECOMMERCE</v>
          </cell>
          <cell r="E12872">
            <v>44500</v>
          </cell>
          <cell r="J12872">
            <v>19.399999999999999</v>
          </cell>
          <cell r="K12872">
            <v>8.98</v>
          </cell>
          <cell r="M12872">
            <v>49.9</v>
          </cell>
        </row>
        <row r="12873">
          <cell r="D12873" t="str">
            <v>ECOMMERCE</v>
          </cell>
          <cell r="E12873">
            <v>44500</v>
          </cell>
          <cell r="J12873">
            <v>26.23</v>
          </cell>
          <cell r="K12873">
            <v>11.86</v>
          </cell>
          <cell r="M12873">
            <v>65.900000000000006</v>
          </cell>
        </row>
        <row r="12874">
          <cell r="D12874" t="str">
            <v>ECOMMERCE</v>
          </cell>
          <cell r="E12874">
            <v>44500</v>
          </cell>
          <cell r="J12874">
            <v>21.53</v>
          </cell>
          <cell r="K12874">
            <v>9.8800000000000008</v>
          </cell>
          <cell r="M12874">
            <v>54.9</v>
          </cell>
        </row>
        <row r="12875">
          <cell r="D12875" t="str">
            <v>ECOMMERCE</v>
          </cell>
          <cell r="E12875">
            <v>44500</v>
          </cell>
          <cell r="J12875">
            <v>21.53</v>
          </cell>
          <cell r="K12875">
            <v>9.8800000000000008</v>
          </cell>
          <cell r="M12875">
            <v>54.9</v>
          </cell>
        </row>
        <row r="12876">
          <cell r="D12876" t="str">
            <v>ECOMMERCE</v>
          </cell>
          <cell r="E12876">
            <v>44500</v>
          </cell>
          <cell r="J12876">
            <v>47.8</v>
          </cell>
          <cell r="K12876">
            <v>17.059999999999999</v>
          </cell>
          <cell r="M12876">
            <v>94.82</v>
          </cell>
        </row>
        <row r="12877">
          <cell r="D12877" t="str">
            <v>ECOMMERCE</v>
          </cell>
          <cell r="E12877">
            <v>44500</v>
          </cell>
          <cell r="J12877">
            <v>17.98</v>
          </cell>
          <cell r="K12877">
            <v>8.24</v>
          </cell>
          <cell r="M12877">
            <v>45.8</v>
          </cell>
        </row>
        <row r="12878">
          <cell r="D12878" t="str">
            <v>ECOMMERCE</v>
          </cell>
          <cell r="E12878">
            <v>44500</v>
          </cell>
          <cell r="J12878">
            <v>33.659999999999997</v>
          </cell>
          <cell r="K12878">
            <v>15.44</v>
          </cell>
          <cell r="M12878">
            <v>85.8</v>
          </cell>
        </row>
        <row r="12879">
          <cell r="D12879" t="str">
            <v>ECOMMERCE</v>
          </cell>
          <cell r="E12879">
            <v>44500</v>
          </cell>
          <cell r="J12879">
            <v>52.5</v>
          </cell>
          <cell r="K12879">
            <v>21.54</v>
          </cell>
          <cell r="M12879">
            <v>119.69999999999999</v>
          </cell>
        </row>
        <row r="12880">
          <cell r="D12880" t="str">
            <v>ECOMMERCE</v>
          </cell>
          <cell r="E12880">
            <v>44500</v>
          </cell>
          <cell r="J12880">
            <v>8.6999999999999993</v>
          </cell>
          <cell r="K12880">
            <v>5.38</v>
          </cell>
          <cell r="M12880">
            <v>29.9</v>
          </cell>
        </row>
        <row r="12881">
          <cell r="D12881" t="str">
            <v>ECOMMERCE</v>
          </cell>
          <cell r="E12881">
            <v>44500</v>
          </cell>
          <cell r="J12881">
            <v>9.35</v>
          </cell>
          <cell r="K12881">
            <v>3.6</v>
          </cell>
          <cell r="M12881">
            <v>19.989999999999998</v>
          </cell>
        </row>
        <row r="12882">
          <cell r="D12882" t="str">
            <v>ECOMMERCE</v>
          </cell>
          <cell r="E12882">
            <v>44500</v>
          </cell>
          <cell r="J12882">
            <v>23.76</v>
          </cell>
          <cell r="K12882">
            <v>7.18</v>
          </cell>
          <cell r="M12882">
            <v>39.9</v>
          </cell>
        </row>
        <row r="12883">
          <cell r="D12883" t="str">
            <v>ECOMMERCE</v>
          </cell>
          <cell r="E12883">
            <v>44500</v>
          </cell>
          <cell r="J12883">
            <v>22.38</v>
          </cell>
          <cell r="K12883">
            <v>8.98</v>
          </cell>
          <cell r="M12883">
            <v>49.9</v>
          </cell>
        </row>
        <row r="12884">
          <cell r="D12884" t="str">
            <v>ECOMMERCE</v>
          </cell>
          <cell r="E12884">
            <v>44500</v>
          </cell>
          <cell r="J12884">
            <v>12.6</v>
          </cell>
          <cell r="K12884">
            <v>5.38</v>
          </cell>
          <cell r="M12884">
            <v>29.9</v>
          </cell>
        </row>
        <row r="12885">
          <cell r="D12885" t="str">
            <v>ECOMMERCE</v>
          </cell>
          <cell r="E12885">
            <v>44500</v>
          </cell>
          <cell r="J12885">
            <v>7.5</v>
          </cell>
          <cell r="K12885">
            <v>3.58</v>
          </cell>
          <cell r="M12885">
            <v>19.899999999999999</v>
          </cell>
        </row>
        <row r="12886">
          <cell r="D12886" t="str">
            <v>ECOMMERCE</v>
          </cell>
          <cell r="E12886">
            <v>44500</v>
          </cell>
          <cell r="J12886">
            <v>7.5</v>
          </cell>
          <cell r="K12886">
            <v>3.58</v>
          </cell>
          <cell r="M12886">
            <v>19.899999999999999</v>
          </cell>
        </row>
        <row r="12887">
          <cell r="D12887" t="str">
            <v>ECOMMERCE</v>
          </cell>
          <cell r="E12887">
            <v>44500</v>
          </cell>
          <cell r="J12887">
            <v>7.5</v>
          </cell>
          <cell r="K12887">
            <v>3.58</v>
          </cell>
          <cell r="M12887">
            <v>19.899999999999999</v>
          </cell>
        </row>
        <row r="12888">
          <cell r="D12888" t="str">
            <v>ECOMMERCE</v>
          </cell>
          <cell r="E12888">
            <v>44500</v>
          </cell>
          <cell r="J12888">
            <v>8.5</v>
          </cell>
          <cell r="K12888">
            <v>3.58</v>
          </cell>
          <cell r="M12888">
            <v>19.899999999999999</v>
          </cell>
        </row>
        <row r="12889">
          <cell r="D12889" t="str">
            <v>ECOMMERCE</v>
          </cell>
          <cell r="E12889">
            <v>44500</v>
          </cell>
          <cell r="J12889">
            <v>8</v>
          </cell>
          <cell r="K12889">
            <v>3.58</v>
          </cell>
          <cell r="M12889">
            <v>19.899999999999999</v>
          </cell>
        </row>
        <row r="12890">
          <cell r="D12890" t="str">
            <v>ECOMMERCE</v>
          </cell>
          <cell r="E12890">
            <v>44500</v>
          </cell>
          <cell r="J12890">
            <v>13.79</v>
          </cell>
          <cell r="K12890">
            <v>7.18</v>
          </cell>
          <cell r="M12890">
            <v>39.9</v>
          </cell>
        </row>
        <row r="12891">
          <cell r="D12891" t="str">
            <v>ECOMMERCE</v>
          </cell>
          <cell r="E12891">
            <v>44500</v>
          </cell>
          <cell r="J12891">
            <v>15</v>
          </cell>
          <cell r="K12891">
            <v>7.16</v>
          </cell>
          <cell r="M12891">
            <v>39.799999999999997</v>
          </cell>
        </row>
        <row r="12892">
          <cell r="D12892" t="str">
            <v>ECOMMERCE</v>
          </cell>
          <cell r="E12892">
            <v>44500</v>
          </cell>
          <cell r="J12892">
            <v>16</v>
          </cell>
          <cell r="K12892">
            <v>7.16</v>
          </cell>
          <cell r="M12892">
            <v>39.799999999999997</v>
          </cell>
        </row>
        <row r="12893">
          <cell r="D12893" t="str">
            <v>ECOMMERCE</v>
          </cell>
          <cell r="E12893">
            <v>44500</v>
          </cell>
          <cell r="J12893">
            <v>27.58</v>
          </cell>
          <cell r="K12893">
            <v>12.56</v>
          </cell>
          <cell r="M12893">
            <v>69.8</v>
          </cell>
        </row>
        <row r="12894">
          <cell r="D12894" t="str">
            <v>ECOMMERCE</v>
          </cell>
          <cell r="E12894">
            <v>44500</v>
          </cell>
          <cell r="J12894">
            <v>32.799999999999997</v>
          </cell>
          <cell r="K12894">
            <v>13.29</v>
          </cell>
          <cell r="M12894">
            <v>73.819999999999993</v>
          </cell>
        </row>
        <row r="12895">
          <cell r="D12895" t="str">
            <v>ECOMMERCE</v>
          </cell>
          <cell r="E12895">
            <v>44500</v>
          </cell>
          <cell r="J12895">
            <v>40</v>
          </cell>
          <cell r="K12895">
            <v>17.740000000000002</v>
          </cell>
          <cell r="M12895">
            <v>98.6</v>
          </cell>
        </row>
        <row r="12896">
          <cell r="D12896" t="str">
            <v>ECOMMERCE</v>
          </cell>
          <cell r="E12896">
            <v>44500</v>
          </cell>
          <cell r="J12896">
            <v>24.9</v>
          </cell>
          <cell r="K12896">
            <v>12.58</v>
          </cell>
          <cell r="M12896">
            <v>69.900000000000006</v>
          </cell>
        </row>
        <row r="12897">
          <cell r="D12897" t="str">
            <v>ECOMMERCE</v>
          </cell>
          <cell r="E12897">
            <v>44500</v>
          </cell>
          <cell r="J12897">
            <v>79</v>
          </cell>
          <cell r="K12897">
            <v>17.98</v>
          </cell>
          <cell r="M12897">
            <v>99.9</v>
          </cell>
        </row>
        <row r="12898">
          <cell r="D12898" t="str">
            <v>ECOMMERCE</v>
          </cell>
          <cell r="E12898">
            <v>44500</v>
          </cell>
          <cell r="J12898">
            <v>19.8</v>
          </cell>
          <cell r="K12898">
            <v>10.8</v>
          </cell>
          <cell r="M12898">
            <v>59.99</v>
          </cell>
        </row>
        <row r="12899">
          <cell r="D12899" t="str">
            <v>ECOMMERCE</v>
          </cell>
          <cell r="E12899">
            <v>44500</v>
          </cell>
          <cell r="J12899">
            <v>14.3</v>
          </cell>
          <cell r="K12899">
            <v>5.38</v>
          </cell>
          <cell r="M12899">
            <v>29.9</v>
          </cell>
        </row>
        <row r="12900">
          <cell r="D12900" t="str">
            <v>ECOMMERCE</v>
          </cell>
          <cell r="E12900">
            <v>44500</v>
          </cell>
          <cell r="J12900">
            <v>7.27</v>
          </cell>
          <cell r="K12900">
            <v>4.5</v>
          </cell>
          <cell r="M12900">
            <v>25</v>
          </cell>
        </row>
        <row r="12901">
          <cell r="D12901" t="str">
            <v>ECOMMERCE</v>
          </cell>
          <cell r="E12901">
            <v>44500</v>
          </cell>
          <cell r="J12901">
            <v>8.7200000000000006</v>
          </cell>
          <cell r="K12901">
            <v>3.58</v>
          </cell>
          <cell r="M12901">
            <v>19.899999999999999</v>
          </cell>
        </row>
        <row r="12902">
          <cell r="D12902" t="str">
            <v>ECOMMERCE</v>
          </cell>
          <cell r="E12902">
            <v>44500</v>
          </cell>
          <cell r="J12902">
            <v>21.78</v>
          </cell>
          <cell r="K12902">
            <v>9</v>
          </cell>
          <cell r="M12902">
            <v>50</v>
          </cell>
        </row>
        <row r="12903">
          <cell r="D12903" t="str">
            <v>ECOMMERCE</v>
          </cell>
          <cell r="E12903">
            <v>44500</v>
          </cell>
          <cell r="J12903">
            <v>94.42</v>
          </cell>
          <cell r="K12903">
            <v>35.96</v>
          </cell>
          <cell r="M12903">
            <v>199.8</v>
          </cell>
        </row>
        <row r="12904">
          <cell r="D12904" t="str">
            <v>ECOMMERCE</v>
          </cell>
          <cell r="E12904">
            <v>44500</v>
          </cell>
          <cell r="J12904">
            <v>5</v>
          </cell>
          <cell r="K12904">
            <v>2.7</v>
          </cell>
          <cell r="M12904">
            <v>15</v>
          </cell>
        </row>
        <row r="12905">
          <cell r="D12905" t="str">
            <v>ECOMMERCE</v>
          </cell>
          <cell r="E12905">
            <v>44500</v>
          </cell>
          <cell r="J12905">
            <v>4.8</v>
          </cell>
          <cell r="K12905">
            <v>2.7</v>
          </cell>
          <cell r="M12905">
            <v>15</v>
          </cell>
        </row>
        <row r="12906">
          <cell r="D12906" t="str">
            <v>ECOMMERCE</v>
          </cell>
          <cell r="E12906">
            <v>44500</v>
          </cell>
          <cell r="J12906">
            <v>9</v>
          </cell>
          <cell r="K12906">
            <v>5.4</v>
          </cell>
          <cell r="M12906">
            <v>30</v>
          </cell>
        </row>
        <row r="12907">
          <cell r="D12907" t="str">
            <v>ECOMMERCE</v>
          </cell>
          <cell r="E12907">
            <v>44500</v>
          </cell>
          <cell r="J12907">
            <v>15</v>
          </cell>
          <cell r="K12907">
            <v>7.2900000000000009</v>
          </cell>
          <cell r="M12907">
            <v>40.5</v>
          </cell>
        </row>
        <row r="12908">
          <cell r="D12908" t="str">
            <v>ECOMMERCE</v>
          </cell>
          <cell r="E12908">
            <v>44500</v>
          </cell>
          <cell r="J12908">
            <v>62</v>
          </cell>
          <cell r="K12908">
            <v>25.16</v>
          </cell>
          <cell r="M12908">
            <v>139.80000000000001</v>
          </cell>
        </row>
        <row r="12909">
          <cell r="D12909" t="str">
            <v>ECOMMERCE</v>
          </cell>
          <cell r="E12909">
            <v>44500</v>
          </cell>
          <cell r="J12909">
            <v>72.900000000000006</v>
          </cell>
          <cell r="K12909">
            <v>21.59</v>
          </cell>
          <cell r="M12909">
            <v>179.9</v>
          </cell>
        </row>
        <row r="12910">
          <cell r="D12910" t="str">
            <v>ECOMMERCE</v>
          </cell>
          <cell r="E12910">
            <v>44500</v>
          </cell>
          <cell r="J12910">
            <v>71.900000000000006</v>
          </cell>
          <cell r="K12910">
            <v>32.380000000000003</v>
          </cell>
          <cell r="M12910">
            <v>179.9</v>
          </cell>
        </row>
        <row r="12911">
          <cell r="D12911" t="str">
            <v>ECOMMERCE</v>
          </cell>
          <cell r="E12911">
            <v>44500</v>
          </cell>
          <cell r="J12911">
            <v>68.900000000000006</v>
          </cell>
          <cell r="K12911">
            <v>32.380000000000003</v>
          </cell>
          <cell r="M12911">
            <v>179.9</v>
          </cell>
        </row>
        <row r="12912">
          <cell r="D12912" t="str">
            <v>ECOMMERCE</v>
          </cell>
          <cell r="E12912">
            <v>44500</v>
          </cell>
          <cell r="J12912">
            <v>790.90000000000009</v>
          </cell>
          <cell r="K12912">
            <v>342.16050000000001</v>
          </cell>
          <cell r="M12912">
            <v>1960.86</v>
          </cell>
        </row>
        <row r="12913">
          <cell r="D12913" t="str">
            <v>ECOMMERCE</v>
          </cell>
          <cell r="E12913">
            <v>44500</v>
          </cell>
          <cell r="J12913">
            <v>10</v>
          </cell>
          <cell r="K12913">
            <v>3</v>
          </cell>
          <cell r="M12913">
            <v>25</v>
          </cell>
        </row>
        <row r="12914">
          <cell r="D12914" t="str">
            <v>MARACANAÚ</v>
          </cell>
          <cell r="E12914">
            <v>44500</v>
          </cell>
          <cell r="J12914">
            <v>20</v>
          </cell>
          <cell r="K12914">
            <v>8.11</v>
          </cell>
          <cell r="M12914">
            <v>44.56</v>
          </cell>
        </row>
        <row r="12915">
          <cell r="D12915" t="str">
            <v>MARACANAÚ</v>
          </cell>
          <cell r="E12915">
            <v>44500</v>
          </cell>
          <cell r="J12915">
            <v>20</v>
          </cell>
          <cell r="K12915">
            <v>7.48</v>
          </cell>
          <cell r="M12915">
            <v>41.29</v>
          </cell>
        </row>
        <row r="12916">
          <cell r="D12916" t="str">
            <v>MARACANAÚ</v>
          </cell>
          <cell r="E12916">
            <v>44500</v>
          </cell>
          <cell r="J12916">
            <v>59.9</v>
          </cell>
          <cell r="K12916">
            <v>22.45</v>
          </cell>
          <cell r="M12916">
            <v>124.28</v>
          </cell>
        </row>
        <row r="12917">
          <cell r="D12917" t="str">
            <v>MARACANAÚ</v>
          </cell>
          <cell r="E12917">
            <v>44500</v>
          </cell>
          <cell r="J12917">
            <v>48.36</v>
          </cell>
          <cell r="K12917">
            <v>23.38</v>
          </cell>
          <cell r="M12917">
            <v>129.9</v>
          </cell>
        </row>
        <row r="12918">
          <cell r="D12918" t="str">
            <v>MARACANAÚ</v>
          </cell>
          <cell r="E12918">
            <v>44500</v>
          </cell>
          <cell r="J12918">
            <v>74.900000000000006</v>
          </cell>
          <cell r="K12918">
            <v>44.98</v>
          </cell>
          <cell r="M12918">
            <v>249.9</v>
          </cell>
        </row>
        <row r="12919">
          <cell r="D12919" t="str">
            <v>MARACANAÚ</v>
          </cell>
          <cell r="E12919">
            <v>44500</v>
          </cell>
          <cell r="J12919">
            <v>74.900000000000006</v>
          </cell>
          <cell r="K12919">
            <v>39.54</v>
          </cell>
          <cell r="M12919">
            <v>215.49</v>
          </cell>
        </row>
        <row r="12920">
          <cell r="D12920" t="str">
            <v>MARACANAÚ</v>
          </cell>
          <cell r="E12920">
            <v>44500</v>
          </cell>
          <cell r="J12920">
            <v>78.900000000000006</v>
          </cell>
          <cell r="K12920">
            <v>42.53</v>
          </cell>
          <cell r="M12920">
            <v>233.91</v>
          </cell>
        </row>
        <row r="12921">
          <cell r="D12921" t="str">
            <v>MARACANAÚ</v>
          </cell>
          <cell r="E12921">
            <v>44500</v>
          </cell>
          <cell r="J12921">
            <v>66</v>
          </cell>
          <cell r="K12921">
            <v>22.5</v>
          </cell>
          <cell r="M12921">
            <v>125</v>
          </cell>
        </row>
        <row r="12922">
          <cell r="D12922" t="str">
            <v>MARACANAÚ</v>
          </cell>
          <cell r="E12922">
            <v>44500</v>
          </cell>
          <cell r="J12922">
            <v>69</v>
          </cell>
          <cell r="K12922">
            <v>25.18</v>
          </cell>
          <cell r="M12922">
            <v>139.9</v>
          </cell>
        </row>
        <row r="12923">
          <cell r="D12923" t="str">
            <v>MARACANAÚ</v>
          </cell>
          <cell r="E12923">
            <v>44500</v>
          </cell>
          <cell r="J12923">
            <v>56.9</v>
          </cell>
          <cell r="K12923">
            <v>22.5</v>
          </cell>
          <cell r="M12923">
            <v>125</v>
          </cell>
        </row>
        <row r="12924">
          <cell r="D12924" t="str">
            <v>MARACANAÚ</v>
          </cell>
          <cell r="E12924">
            <v>44500</v>
          </cell>
          <cell r="J12924">
            <v>69.900000000000006</v>
          </cell>
          <cell r="K12924">
            <v>25.18</v>
          </cell>
          <cell r="M12924">
            <v>139.9</v>
          </cell>
        </row>
        <row r="12925">
          <cell r="D12925" t="str">
            <v>MARACANAÚ</v>
          </cell>
          <cell r="E12925">
            <v>44500</v>
          </cell>
          <cell r="J12925">
            <v>69</v>
          </cell>
          <cell r="K12925">
            <v>17.98</v>
          </cell>
          <cell r="M12925">
            <v>99.9</v>
          </cell>
        </row>
        <row r="12926">
          <cell r="D12926" t="str">
            <v>MARACANAÚ</v>
          </cell>
          <cell r="E12926">
            <v>44500</v>
          </cell>
          <cell r="J12926">
            <v>60</v>
          </cell>
          <cell r="K12926">
            <v>38.119999999999997</v>
          </cell>
          <cell r="M12926">
            <v>204.92</v>
          </cell>
        </row>
        <row r="12927">
          <cell r="D12927" t="str">
            <v>MARACANAÚ</v>
          </cell>
          <cell r="E12927">
            <v>44500</v>
          </cell>
          <cell r="J12927">
            <v>65</v>
          </cell>
          <cell r="K12927">
            <v>41.29</v>
          </cell>
          <cell r="M12927">
            <v>225.31</v>
          </cell>
        </row>
        <row r="12928">
          <cell r="D12928" t="str">
            <v>MARACANAÚ</v>
          </cell>
          <cell r="E12928">
            <v>44500</v>
          </cell>
          <cell r="J12928">
            <v>57.56</v>
          </cell>
          <cell r="K12928">
            <v>26.98</v>
          </cell>
          <cell r="M12928">
            <v>149.9</v>
          </cell>
        </row>
        <row r="12929">
          <cell r="D12929" t="str">
            <v>MARACANAÚ</v>
          </cell>
          <cell r="E12929">
            <v>44500</v>
          </cell>
          <cell r="J12929">
            <v>57.47</v>
          </cell>
          <cell r="K12929">
            <v>53.96</v>
          </cell>
          <cell r="M12929">
            <v>149.9</v>
          </cell>
        </row>
        <row r="12930">
          <cell r="D12930" t="str">
            <v>MARACANAÚ</v>
          </cell>
          <cell r="E12930">
            <v>44500</v>
          </cell>
          <cell r="J12930">
            <v>50</v>
          </cell>
          <cell r="K12930">
            <v>43.18</v>
          </cell>
          <cell r="M12930">
            <v>239.9</v>
          </cell>
        </row>
        <row r="12931">
          <cell r="D12931" t="str">
            <v>MARACANAÚ</v>
          </cell>
          <cell r="E12931">
            <v>44500</v>
          </cell>
          <cell r="J12931">
            <v>50</v>
          </cell>
          <cell r="K12931">
            <v>43.18</v>
          </cell>
          <cell r="M12931">
            <v>239.9</v>
          </cell>
        </row>
        <row r="12932">
          <cell r="D12932" t="str">
            <v>MARACANAÚ</v>
          </cell>
          <cell r="E12932">
            <v>44500</v>
          </cell>
          <cell r="J12932">
            <v>57.56</v>
          </cell>
          <cell r="K12932">
            <v>25.18</v>
          </cell>
          <cell r="M12932">
            <v>139.9</v>
          </cell>
        </row>
        <row r="12933">
          <cell r="D12933" t="str">
            <v>MARACANAÚ</v>
          </cell>
          <cell r="E12933">
            <v>44500</v>
          </cell>
          <cell r="J12933">
            <v>50</v>
          </cell>
          <cell r="K12933">
            <v>24.21</v>
          </cell>
          <cell r="M12933">
            <v>64.14</v>
          </cell>
        </row>
        <row r="12934">
          <cell r="D12934" t="str">
            <v>MARACANAÚ</v>
          </cell>
          <cell r="E12934">
            <v>44500</v>
          </cell>
          <cell r="J12934">
            <v>55</v>
          </cell>
          <cell r="K12934">
            <v>25.18</v>
          </cell>
          <cell r="M12934">
            <v>139.9</v>
          </cell>
        </row>
        <row r="12935">
          <cell r="D12935" t="str">
            <v>MARACANAÚ</v>
          </cell>
          <cell r="E12935">
            <v>44500</v>
          </cell>
          <cell r="J12935">
            <v>179.8</v>
          </cell>
          <cell r="K12935">
            <v>86.43</v>
          </cell>
          <cell r="M12935">
            <v>473.02</v>
          </cell>
        </row>
        <row r="12936">
          <cell r="D12936" t="str">
            <v>MARACANAÚ</v>
          </cell>
          <cell r="E12936">
            <v>44500</v>
          </cell>
          <cell r="J12936">
            <v>150</v>
          </cell>
          <cell r="K12936">
            <v>77.7</v>
          </cell>
          <cell r="M12936">
            <v>424.82</v>
          </cell>
        </row>
        <row r="12937">
          <cell r="D12937" t="str">
            <v>MARACANAÚ</v>
          </cell>
          <cell r="E12937">
            <v>44500</v>
          </cell>
          <cell r="J12937">
            <v>141</v>
          </cell>
          <cell r="K12937">
            <v>83.1</v>
          </cell>
          <cell r="M12937">
            <v>454.82</v>
          </cell>
        </row>
        <row r="12938">
          <cell r="D12938" t="str">
            <v>MARACANAÚ</v>
          </cell>
          <cell r="E12938">
            <v>44500</v>
          </cell>
          <cell r="J12938">
            <v>132</v>
          </cell>
          <cell r="K12938">
            <v>63.15</v>
          </cell>
          <cell r="M12938">
            <v>345.62</v>
          </cell>
        </row>
        <row r="12939">
          <cell r="D12939" t="str">
            <v>MARACANAÚ</v>
          </cell>
          <cell r="E12939">
            <v>44500</v>
          </cell>
          <cell r="J12939">
            <v>149.80000000000001</v>
          </cell>
          <cell r="K12939">
            <v>86.32</v>
          </cell>
          <cell r="M12939">
            <v>477.76</v>
          </cell>
        </row>
        <row r="12940">
          <cell r="D12940" t="str">
            <v>MARACANAÚ</v>
          </cell>
          <cell r="E12940">
            <v>44500</v>
          </cell>
          <cell r="J12940">
            <v>157.80000000000001</v>
          </cell>
          <cell r="K12940">
            <v>81.510000000000005</v>
          </cell>
          <cell r="M12940">
            <v>441.82</v>
          </cell>
        </row>
        <row r="12941">
          <cell r="D12941" t="str">
            <v>MARACANAÚ</v>
          </cell>
          <cell r="E12941">
            <v>44500</v>
          </cell>
          <cell r="J12941">
            <v>104.82</v>
          </cell>
          <cell r="K12941">
            <v>50.36</v>
          </cell>
          <cell r="M12941">
            <v>279.8</v>
          </cell>
        </row>
        <row r="12942">
          <cell r="D12942" t="str">
            <v>MARACANAÚ</v>
          </cell>
          <cell r="E12942">
            <v>44500</v>
          </cell>
          <cell r="J12942">
            <v>120</v>
          </cell>
          <cell r="K12942">
            <v>85.46</v>
          </cell>
          <cell r="M12942">
            <v>474.82</v>
          </cell>
        </row>
        <row r="12943">
          <cell r="D12943" t="str">
            <v>MARACANAÚ</v>
          </cell>
          <cell r="E12943">
            <v>44500</v>
          </cell>
          <cell r="J12943">
            <v>120</v>
          </cell>
          <cell r="K12943">
            <v>83.1</v>
          </cell>
          <cell r="M12943">
            <v>454.82</v>
          </cell>
        </row>
        <row r="12944">
          <cell r="D12944" t="str">
            <v>MARACANAÚ</v>
          </cell>
          <cell r="E12944">
            <v>44500</v>
          </cell>
          <cell r="J12944">
            <v>120.94</v>
          </cell>
          <cell r="K12944">
            <v>57.56</v>
          </cell>
          <cell r="M12944">
            <v>319.8</v>
          </cell>
        </row>
        <row r="12945">
          <cell r="D12945" t="str">
            <v>MARACANAÚ</v>
          </cell>
          <cell r="E12945">
            <v>44500</v>
          </cell>
          <cell r="J12945">
            <v>96</v>
          </cell>
          <cell r="K12945">
            <v>70.14</v>
          </cell>
          <cell r="M12945">
            <v>259.8</v>
          </cell>
        </row>
        <row r="12946">
          <cell r="D12946" t="str">
            <v>MARACANAÚ</v>
          </cell>
          <cell r="E12946">
            <v>44500</v>
          </cell>
          <cell r="J12946">
            <v>104.82</v>
          </cell>
          <cell r="K12946">
            <v>46.76</v>
          </cell>
          <cell r="M12946">
            <v>259.8</v>
          </cell>
        </row>
        <row r="12947">
          <cell r="D12947" t="str">
            <v>MARACANAÚ</v>
          </cell>
          <cell r="E12947">
            <v>44500</v>
          </cell>
          <cell r="J12947">
            <v>100</v>
          </cell>
          <cell r="K12947">
            <v>25.18</v>
          </cell>
          <cell r="M12947">
            <v>139.9</v>
          </cell>
        </row>
        <row r="12948">
          <cell r="D12948" t="str">
            <v>MARACANAÚ</v>
          </cell>
          <cell r="E12948">
            <v>44500</v>
          </cell>
          <cell r="J12948">
            <v>75</v>
          </cell>
          <cell r="K12948">
            <v>16.47</v>
          </cell>
          <cell r="M12948">
            <v>89.19</v>
          </cell>
        </row>
        <row r="12949">
          <cell r="D12949" t="str">
            <v>MARACANAÚ</v>
          </cell>
          <cell r="E12949">
            <v>44500</v>
          </cell>
          <cell r="J12949">
            <v>51</v>
          </cell>
          <cell r="K12949">
            <v>18.84</v>
          </cell>
          <cell r="M12949">
            <v>102.51</v>
          </cell>
        </row>
        <row r="12950">
          <cell r="D12950" t="str">
            <v>MARACANAÚ</v>
          </cell>
          <cell r="E12950">
            <v>44500</v>
          </cell>
          <cell r="J12950">
            <v>236.70000000000002</v>
          </cell>
          <cell r="K12950">
            <v>124.0401</v>
          </cell>
          <cell r="M12950">
            <v>675.75</v>
          </cell>
        </row>
        <row r="12951">
          <cell r="D12951" t="str">
            <v>MARACANAÚ</v>
          </cell>
          <cell r="E12951">
            <v>44500</v>
          </cell>
          <cell r="J12951">
            <v>170.7</v>
          </cell>
          <cell r="K12951">
            <v>113.24009999999998</v>
          </cell>
          <cell r="M12951">
            <v>619.62</v>
          </cell>
        </row>
        <row r="12952">
          <cell r="D12952" t="str">
            <v>MARACANAÚ</v>
          </cell>
          <cell r="E12952">
            <v>44500</v>
          </cell>
          <cell r="J12952">
            <v>170.7</v>
          </cell>
          <cell r="K12952">
            <v>72.06989999999999</v>
          </cell>
          <cell r="M12952">
            <v>397.34999999999997</v>
          </cell>
        </row>
        <row r="12953">
          <cell r="D12953" t="str">
            <v>MARACANAÚ</v>
          </cell>
          <cell r="E12953">
            <v>44500</v>
          </cell>
          <cell r="J12953">
            <v>157.22999999999999</v>
          </cell>
          <cell r="K12953">
            <v>73.02</v>
          </cell>
          <cell r="M12953">
            <v>405.72</v>
          </cell>
        </row>
        <row r="12954">
          <cell r="D12954" t="str">
            <v>MARACANAÚ</v>
          </cell>
          <cell r="E12954">
            <v>44500</v>
          </cell>
          <cell r="J12954">
            <v>144</v>
          </cell>
          <cell r="K12954">
            <v>93.999899999999997</v>
          </cell>
          <cell r="M12954">
            <v>381.57</v>
          </cell>
        </row>
        <row r="12955">
          <cell r="D12955" t="str">
            <v>MARACANAÚ</v>
          </cell>
          <cell r="E12955">
            <v>44500</v>
          </cell>
          <cell r="J12955">
            <v>165</v>
          </cell>
          <cell r="K12955">
            <v>70.23</v>
          </cell>
          <cell r="M12955">
            <v>388.91999999999996</v>
          </cell>
        </row>
        <row r="12956">
          <cell r="D12956" t="str">
            <v>MARACANAÚ</v>
          </cell>
          <cell r="E12956">
            <v>44500</v>
          </cell>
          <cell r="J12956">
            <v>311.60000000000002</v>
          </cell>
          <cell r="K12956">
            <v>214.15</v>
          </cell>
          <cell r="M12956">
            <v>911.44</v>
          </cell>
        </row>
        <row r="12957">
          <cell r="D12957" t="str">
            <v>MARACANAÚ</v>
          </cell>
          <cell r="E12957">
            <v>44500</v>
          </cell>
          <cell r="J12957">
            <v>299.60000000000002</v>
          </cell>
          <cell r="K12957">
            <v>174.19</v>
          </cell>
          <cell r="M12957">
            <v>963.12</v>
          </cell>
        </row>
        <row r="12958">
          <cell r="D12958" t="str">
            <v>MARACANAÚ</v>
          </cell>
          <cell r="E12958">
            <v>44500</v>
          </cell>
          <cell r="J12958">
            <v>239.6</v>
          </cell>
          <cell r="K12958">
            <v>141.49</v>
          </cell>
          <cell r="M12958">
            <v>774.04</v>
          </cell>
        </row>
        <row r="12959">
          <cell r="D12959" t="str">
            <v>MARACANAÚ</v>
          </cell>
          <cell r="E12959">
            <v>44500</v>
          </cell>
          <cell r="J12959">
            <v>299.60000000000002</v>
          </cell>
          <cell r="K12959">
            <v>98.79</v>
          </cell>
          <cell r="M12959">
            <v>548</v>
          </cell>
        </row>
        <row r="12960">
          <cell r="D12960" t="str">
            <v>MARACANAÚ</v>
          </cell>
          <cell r="E12960">
            <v>44500</v>
          </cell>
          <cell r="J12960">
            <v>259.60000000000002</v>
          </cell>
          <cell r="K12960">
            <v>122.88</v>
          </cell>
          <cell r="M12960">
            <v>542.79999999999995</v>
          </cell>
        </row>
        <row r="12961">
          <cell r="D12961" t="str">
            <v>MARACANAÚ</v>
          </cell>
          <cell r="E12961">
            <v>44500</v>
          </cell>
          <cell r="J12961">
            <v>85</v>
          </cell>
          <cell r="K12961">
            <v>44.61</v>
          </cell>
          <cell r="M12961">
            <v>241.35000000000002</v>
          </cell>
        </row>
        <row r="12962">
          <cell r="D12962" t="str">
            <v>MARACANAÚ</v>
          </cell>
          <cell r="E12962">
            <v>44500</v>
          </cell>
          <cell r="J12962">
            <v>479.40000000000003</v>
          </cell>
          <cell r="K12962">
            <v>253.87020000000001</v>
          </cell>
          <cell r="M12962">
            <v>1400.58</v>
          </cell>
        </row>
        <row r="12963">
          <cell r="D12963" t="str">
            <v>MARACANAÚ</v>
          </cell>
          <cell r="E12963">
            <v>44500</v>
          </cell>
          <cell r="J12963">
            <v>389.40000000000003</v>
          </cell>
          <cell r="K12963">
            <v>241.70999999999998</v>
          </cell>
          <cell r="M12963">
            <v>1336.26</v>
          </cell>
        </row>
        <row r="12964">
          <cell r="D12964" t="str">
            <v>MARACANAÚ</v>
          </cell>
          <cell r="E12964">
            <v>44500</v>
          </cell>
          <cell r="J12964">
            <v>299.70000000000005</v>
          </cell>
          <cell r="K12964">
            <v>163.6602</v>
          </cell>
          <cell r="M12964">
            <v>779.40000000000009</v>
          </cell>
        </row>
        <row r="12965">
          <cell r="D12965" t="str">
            <v>MARACANAÚ</v>
          </cell>
          <cell r="E12965">
            <v>44500</v>
          </cell>
          <cell r="J12965">
            <v>419.3</v>
          </cell>
          <cell r="K12965">
            <v>196.1498</v>
          </cell>
          <cell r="M12965">
            <v>1063.8599999999999</v>
          </cell>
        </row>
        <row r="12966">
          <cell r="D12966" t="str">
            <v>MARACANAÚ</v>
          </cell>
          <cell r="E12966">
            <v>44500</v>
          </cell>
          <cell r="J12966">
            <v>136</v>
          </cell>
          <cell r="K12966">
            <v>48.529600000000002</v>
          </cell>
          <cell r="M12966">
            <v>264.56</v>
          </cell>
        </row>
        <row r="12967">
          <cell r="D12967" t="str">
            <v>MARACANAÚ</v>
          </cell>
          <cell r="E12967">
            <v>44500</v>
          </cell>
          <cell r="J12967">
            <v>634.5</v>
          </cell>
          <cell r="K12967">
            <v>219.07979999999998</v>
          </cell>
          <cell r="M12967">
            <v>1217.1600000000001</v>
          </cell>
        </row>
        <row r="12968">
          <cell r="D12968" t="str">
            <v>MARACANAÚ</v>
          </cell>
          <cell r="E12968">
            <v>44500</v>
          </cell>
          <cell r="J12968">
            <v>550</v>
          </cell>
          <cell r="K12968">
            <v>310</v>
          </cell>
          <cell r="M12968">
            <v>1710.9</v>
          </cell>
        </row>
        <row r="12969">
          <cell r="D12969" t="str">
            <v>MARACANAÚ</v>
          </cell>
          <cell r="E12969">
            <v>44500</v>
          </cell>
          <cell r="J12969">
            <v>713.90000000000009</v>
          </cell>
          <cell r="K12969">
            <v>585.79949999999997</v>
          </cell>
          <cell r="M12969">
            <v>2276.0099999999998</v>
          </cell>
        </row>
        <row r="12970">
          <cell r="D12970" t="str">
            <v>MARACANAÚ</v>
          </cell>
          <cell r="E12970">
            <v>44500</v>
          </cell>
          <cell r="J12970">
            <v>897</v>
          </cell>
          <cell r="K12970">
            <v>521.18039999999996</v>
          </cell>
          <cell r="M12970">
            <v>2874.56</v>
          </cell>
        </row>
        <row r="12971">
          <cell r="D12971" t="str">
            <v>MARACANAÚ</v>
          </cell>
          <cell r="E12971">
            <v>44500</v>
          </cell>
          <cell r="J12971">
            <v>715</v>
          </cell>
          <cell r="K12971">
            <v>423.75969999999995</v>
          </cell>
          <cell r="M12971">
            <v>2123.16</v>
          </cell>
        </row>
        <row r="12972">
          <cell r="D12972" t="str">
            <v>MARACANAÚ</v>
          </cell>
          <cell r="E12972">
            <v>44500</v>
          </cell>
          <cell r="J12972">
            <v>672</v>
          </cell>
          <cell r="K12972">
            <v>356.84040000000005</v>
          </cell>
          <cell r="M12972">
            <v>1850.7999999999997</v>
          </cell>
        </row>
        <row r="12973">
          <cell r="D12973" t="str">
            <v>MARACANAÚ</v>
          </cell>
          <cell r="E12973">
            <v>44500</v>
          </cell>
          <cell r="J12973">
            <v>699.30000000000007</v>
          </cell>
          <cell r="K12973">
            <v>340.41</v>
          </cell>
          <cell r="M12973">
            <v>1886.5</v>
          </cell>
        </row>
        <row r="12974">
          <cell r="D12974" t="str">
            <v>MARACANAÚ</v>
          </cell>
          <cell r="E12974">
            <v>44500</v>
          </cell>
          <cell r="J12974">
            <v>1038.4000000000001</v>
          </cell>
          <cell r="K12974">
            <v>634.57920000000001</v>
          </cell>
          <cell r="M12974">
            <v>3487.52</v>
          </cell>
        </row>
        <row r="12975">
          <cell r="D12975" t="str">
            <v>MARACANAÚ</v>
          </cell>
          <cell r="E12975">
            <v>44500</v>
          </cell>
          <cell r="J12975">
            <v>900</v>
          </cell>
          <cell r="K12975">
            <v>656.06040000000007</v>
          </cell>
          <cell r="M12975">
            <v>2890.08</v>
          </cell>
        </row>
        <row r="12976">
          <cell r="D12976" t="str">
            <v>MARACANAÚ</v>
          </cell>
          <cell r="E12976">
            <v>44500</v>
          </cell>
          <cell r="J12976">
            <v>1328.1000000000001</v>
          </cell>
          <cell r="K12976">
            <v>794.51919999999996</v>
          </cell>
          <cell r="M12976">
            <v>4111.41</v>
          </cell>
        </row>
        <row r="12977">
          <cell r="D12977" t="str">
            <v>MARACANAÚ</v>
          </cell>
          <cell r="E12977">
            <v>44500</v>
          </cell>
          <cell r="J12977">
            <v>1452</v>
          </cell>
          <cell r="K12977">
            <v>752.279</v>
          </cell>
          <cell r="M12977">
            <v>3746.82</v>
          </cell>
        </row>
        <row r="12978">
          <cell r="D12978" t="str">
            <v>MARACANAÚ</v>
          </cell>
          <cell r="E12978">
            <v>44500</v>
          </cell>
          <cell r="J12978">
            <v>1621.5</v>
          </cell>
          <cell r="K12978">
            <v>1027.2904000000001</v>
          </cell>
          <cell r="M12978">
            <v>5419.26</v>
          </cell>
        </row>
        <row r="12979">
          <cell r="D12979" t="str">
            <v>MARACANAÚ</v>
          </cell>
          <cell r="E12979">
            <v>44500</v>
          </cell>
          <cell r="J12979">
            <v>1250</v>
          </cell>
          <cell r="K12979">
            <v>776.68</v>
          </cell>
          <cell r="M12979">
            <v>4098.5</v>
          </cell>
        </row>
        <row r="12980">
          <cell r="D12980" t="str">
            <v>MARACANAÚ</v>
          </cell>
          <cell r="E12980">
            <v>44500</v>
          </cell>
          <cell r="J12980">
            <v>2956.3</v>
          </cell>
          <cell r="K12980">
            <v>1662.04</v>
          </cell>
          <cell r="M12980">
            <v>8396.41</v>
          </cell>
        </row>
        <row r="12981">
          <cell r="D12981" t="str">
            <v>MARACANAÚ</v>
          </cell>
          <cell r="E12981">
            <v>44500</v>
          </cell>
          <cell r="J12981">
            <v>51.21</v>
          </cell>
          <cell r="K12981">
            <v>20.77</v>
          </cell>
          <cell r="M12981">
            <v>113.57</v>
          </cell>
        </row>
        <row r="12982">
          <cell r="D12982" t="str">
            <v>MARACANAÚ</v>
          </cell>
          <cell r="E12982">
            <v>44500</v>
          </cell>
          <cell r="J12982">
            <v>53.11</v>
          </cell>
          <cell r="K12982">
            <v>23.38</v>
          </cell>
          <cell r="M12982">
            <v>129.9</v>
          </cell>
        </row>
        <row r="12983">
          <cell r="D12983" t="str">
            <v>MARACANAÚ</v>
          </cell>
          <cell r="E12983">
            <v>44500</v>
          </cell>
          <cell r="J12983">
            <v>42.66</v>
          </cell>
          <cell r="K12983">
            <v>17.98</v>
          </cell>
          <cell r="M12983">
            <v>99.9</v>
          </cell>
        </row>
        <row r="12984">
          <cell r="D12984" t="str">
            <v>MARACANAÚ</v>
          </cell>
          <cell r="E12984">
            <v>44500</v>
          </cell>
          <cell r="J12984">
            <v>42.66</v>
          </cell>
          <cell r="K12984">
            <v>17.98</v>
          </cell>
          <cell r="M12984">
            <v>99.9</v>
          </cell>
        </row>
        <row r="12985">
          <cell r="D12985" t="str">
            <v>MARACANAÚ</v>
          </cell>
          <cell r="E12985">
            <v>44500</v>
          </cell>
          <cell r="J12985">
            <v>17</v>
          </cell>
          <cell r="K12985">
            <v>8.08</v>
          </cell>
          <cell r="M12985">
            <v>43.48</v>
          </cell>
        </row>
        <row r="12986">
          <cell r="D12986" t="str">
            <v>MARACANAÚ</v>
          </cell>
          <cell r="E12986">
            <v>44500</v>
          </cell>
          <cell r="J12986">
            <v>133.68</v>
          </cell>
          <cell r="K12986">
            <v>77.139899999999997</v>
          </cell>
          <cell r="M12986">
            <v>318.71999999999997</v>
          </cell>
        </row>
        <row r="12987">
          <cell r="D12987" t="str">
            <v>MARACANAÚ</v>
          </cell>
          <cell r="E12987">
            <v>44500</v>
          </cell>
          <cell r="J12987">
            <v>311.92</v>
          </cell>
          <cell r="K12987">
            <v>136.2998</v>
          </cell>
          <cell r="M12987">
            <v>755.71999999999991</v>
          </cell>
        </row>
        <row r="12988">
          <cell r="D12988" t="str">
            <v>MARACANAÚ</v>
          </cell>
          <cell r="E12988">
            <v>44500</v>
          </cell>
          <cell r="J12988">
            <v>0</v>
          </cell>
          <cell r="K12988">
            <v>0</v>
          </cell>
          <cell r="M12988">
            <v>0</v>
          </cell>
        </row>
        <row r="12989">
          <cell r="D12989" t="str">
            <v>MARACANAÚ</v>
          </cell>
          <cell r="E12989">
            <v>44500</v>
          </cell>
          <cell r="J12989">
            <v>57</v>
          </cell>
          <cell r="K12989">
            <v>25.18</v>
          </cell>
          <cell r="M12989">
            <v>139.9</v>
          </cell>
        </row>
        <row r="12990">
          <cell r="D12990" t="str">
            <v>MARACANAÚ</v>
          </cell>
          <cell r="E12990">
            <v>44500</v>
          </cell>
          <cell r="J12990">
            <v>44.56</v>
          </cell>
          <cell r="K12990">
            <v>25.18</v>
          </cell>
          <cell r="M12990">
            <v>139.9</v>
          </cell>
        </row>
        <row r="12991">
          <cell r="D12991" t="str">
            <v>MARACANAÚ</v>
          </cell>
          <cell r="E12991">
            <v>44500</v>
          </cell>
          <cell r="J12991">
            <v>55</v>
          </cell>
          <cell r="K12991">
            <v>18.829999999999998</v>
          </cell>
          <cell r="M12991">
            <v>101.37</v>
          </cell>
        </row>
        <row r="12992">
          <cell r="D12992" t="str">
            <v>MARACANAÚ</v>
          </cell>
          <cell r="E12992">
            <v>44500</v>
          </cell>
          <cell r="J12992">
            <v>55</v>
          </cell>
          <cell r="K12992">
            <v>25.18</v>
          </cell>
          <cell r="M12992">
            <v>139.9</v>
          </cell>
        </row>
        <row r="12993">
          <cell r="D12993" t="str">
            <v>MARACANAÚ</v>
          </cell>
          <cell r="E12993">
            <v>44500</v>
          </cell>
          <cell r="J12993">
            <v>43</v>
          </cell>
          <cell r="K12993">
            <v>15.48</v>
          </cell>
          <cell r="M12993">
            <v>84.64</v>
          </cell>
        </row>
        <row r="12994">
          <cell r="D12994" t="str">
            <v>MARACANAÚ</v>
          </cell>
          <cell r="E12994">
            <v>44500</v>
          </cell>
          <cell r="J12994">
            <v>110</v>
          </cell>
          <cell r="K12994">
            <v>44.01</v>
          </cell>
          <cell r="M12994">
            <v>241.28</v>
          </cell>
        </row>
        <row r="12995">
          <cell r="D12995" t="str">
            <v>MARACANAÚ</v>
          </cell>
          <cell r="E12995">
            <v>44500</v>
          </cell>
          <cell r="J12995">
            <v>165</v>
          </cell>
          <cell r="K12995">
            <v>72.519900000000007</v>
          </cell>
          <cell r="M12995">
            <v>400.62</v>
          </cell>
        </row>
        <row r="12996">
          <cell r="D12996" t="str">
            <v>MARACANAÚ</v>
          </cell>
          <cell r="E12996">
            <v>44500</v>
          </cell>
          <cell r="J12996">
            <v>112</v>
          </cell>
          <cell r="K12996">
            <v>53.98</v>
          </cell>
          <cell r="M12996">
            <v>299.89999999999998</v>
          </cell>
        </row>
        <row r="12997">
          <cell r="D12997" t="str">
            <v>MARACANAÚ</v>
          </cell>
          <cell r="E12997">
            <v>44500</v>
          </cell>
          <cell r="J12997">
            <v>51.96</v>
          </cell>
          <cell r="K12997">
            <v>23.38</v>
          </cell>
          <cell r="M12997">
            <v>129.9</v>
          </cell>
        </row>
        <row r="12998">
          <cell r="D12998" t="str">
            <v>MARACANAÚ</v>
          </cell>
          <cell r="E12998">
            <v>44500</v>
          </cell>
          <cell r="J12998">
            <v>0</v>
          </cell>
          <cell r="K12998">
            <v>0</v>
          </cell>
          <cell r="M12998">
            <v>0</v>
          </cell>
        </row>
        <row r="12999">
          <cell r="D12999" t="str">
            <v>MARACANAÚ</v>
          </cell>
          <cell r="E12999">
            <v>44500</v>
          </cell>
          <cell r="J12999">
            <v>54.9</v>
          </cell>
          <cell r="K12999">
            <v>19.78</v>
          </cell>
          <cell r="M12999">
            <v>109.9</v>
          </cell>
        </row>
        <row r="13000">
          <cell r="D13000" t="str">
            <v>MARACANAÚ</v>
          </cell>
          <cell r="E13000">
            <v>44500</v>
          </cell>
          <cell r="J13000">
            <v>69.900000000000006</v>
          </cell>
          <cell r="K13000">
            <v>25.18</v>
          </cell>
          <cell r="M13000">
            <v>139.9</v>
          </cell>
        </row>
        <row r="13001">
          <cell r="D13001" t="str">
            <v>MARACANAÚ</v>
          </cell>
          <cell r="E13001">
            <v>44500</v>
          </cell>
          <cell r="J13001">
            <v>307.55</v>
          </cell>
          <cell r="K13001">
            <v>123.2</v>
          </cell>
          <cell r="M13001">
            <v>682.69999999999993</v>
          </cell>
        </row>
        <row r="13002">
          <cell r="D13002" t="str">
            <v>MARACANAÚ</v>
          </cell>
          <cell r="E13002">
            <v>44500</v>
          </cell>
          <cell r="J13002">
            <v>21.34</v>
          </cell>
          <cell r="K13002">
            <v>15.94</v>
          </cell>
          <cell r="M13002">
            <v>87.14</v>
          </cell>
        </row>
        <row r="13003">
          <cell r="D13003" t="str">
            <v>MARACANAÚ</v>
          </cell>
          <cell r="E13003">
            <v>44500</v>
          </cell>
          <cell r="J13003">
            <v>26</v>
          </cell>
          <cell r="K13003">
            <v>9.56</v>
          </cell>
          <cell r="M13003">
            <v>52.25</v>
          </cell>
        </row>
        <row r="13004">
          <cell r="D13004" t="str">
            <v>MARACANAÚ</v>
          </cell>
          <cell r="E13004">
            <v>44500</v>
          </cell>
          <cell r="J13004">
            <v>45</v>
          </cell>
          <cell r="K13004">
            <v>21.54</v>
          </cell>
          <cell r="M13004">
            <v>119.69999999999999</v>
          </cell>
        </row>
        <row r="13005">
          <cell r="D13005" t="str">
            <v>MARACANAÚ</v>
          </cell>
          <cell r="E13005">
            <v>44500</v>
          </cell>
          <cell r="J13005">
            <v>19.899999999999999</v>
          </cell>
          <cell r="K13005">
            <v>9.6999999999999993</v>
          </cell>
          <cell r="M13005">
            <v>53.91</v>
          </cell>
        </row>
        <row r="13006">
          <cell r="D13006" t="str">
            <v>MARACANAÚ</v>
          </cell>
          <cell r="E13006">
            <v>44500</v>
          </cell>
          <cell r="J13006">
            <v>19.899999999999999</v>
          </cell>
          <cell r="K13006">
            <v>10.78</v>
          </cell>
          <cell r="M13006">
            <v>59.9</v>
          </cell>
        </row>
        <row r="13007">
          <cell r="D13007" t="str">
            <v>MARACANAÚ</v>
          </cell>
          <cell r="E13007">
            <v>44500</v>
          </cell>
          <cell r="J13007">
            <v>95</v>
          </cell>
          <cell r="K13007">
            <v>39.58</v>
          </cell>
          <cell r="M13007">
            <v>219.9</v>
          </cell>
        </row>
        <row r="13008">
          <cell r="D13008" t="str">
            <v>MARACANAÚ</v>
          </cell>
          <cell r="E13008">
            <v>44500</v>
          </cell>
          <cell r="J13008">
            <v>49.9</v>
          </cell>
          <cell r="K13008">
            <v>21.58</v>
          </cell>
          <cell r="M13008">
            <v>119.9</v>
          </cell>
        </row>
        <row r="13009">
          <cell r="D13009" t="str">
            <v>MARACANAÚ</v>
          </cell>
          <cell r="E13009">
            <v>44500</v>
          </cell>
          <cell r="J13009">
            <v>31.5</v>
          </cell>
          <cell r="K13009">
            <v>14.38</v>
          </cell>
          <cell r="M13009">
            <v>79.900000000000006</v>
          </cell>
        </row>
        <row r="13010">
          <cell r="D13010" t="str">
            <v>MARACANAÚ</v>
          </cell>
          <cell r="E13010">
            <v>44500</v>
          </cell>
          <cell r="J13010">
            <v>39.9</v>
          </cell>
          <cell r="K13010">
            <v>16.18</v>
          </cell>
          <cell r="M13010">
            <v>89.9</v>
          </cell>
        </row>
        <row r="13011">
          <cell r="D13011" t="str">
            <v>MARACANAÚ</v>
          </cell>
          <cell r="E13011">
            <v>44500</v>
          </cell>
          <cell r="J13011">
            <v>44.9</v>
          </cell>
          <cell r="K13011">
            <v>16.12</v>
          </cell>
          <cell r="M13011">
            <v>88.34</v>
          </cell>
        </row>
        <row r="13012">
          <cell r="D13012" t="str">
            <v>MARACANAÚ</v>
          </cell>
          <cell r="E13012">
            <v>44500</v>
          </cell>
          <cell r="J13012">
            <v>35</v>
          </cell>
          <cell r="K13012">
            <v>16.18</v>
          </cell>
          <cell r="M13012">
            <v>89.9</v>
          </cell>
        </row>
        <row r="13013">
          <cell r="D13013" t="str">
            <v>MARACANAÚ</v>
          </cell>
          <cell r="E13013">
            <v>44500</v>
          </cell>
          <cell r="J13013">
            <v>39.9</v>
          </cell>
          <cell r="K13013">
            <v>17.98</v>
          </cell>
          <cell r="M13013">
            <v>99.9</v>
          </cell>
        </row>
        <row r="13014">
          <cell r="D13014" t="str">
            <v>MARACANAÚ</v>
          </cell>
          <cell r="E13014">
            <v>44500</v>
          </cell>
          <cell r="J13014">
            <v>13.2</v>
          </cell>
          <cell r="K13014">
            <v>7.18</v>
          </cell>
          <cell r="M13014">
            <v>39.9</v>
          </cell>
        </row>
        <row r="13015">
          <cell r="D13015" t="str">
            <v>MARACANAÚ</v>
          </cell>
          <cell r="E13015">
            <v>44500</v>
          </cell>
          <cell r="J13015">
            <v>26.4</v>
          </cell>
          <cell r="K13015">
            <v>13.5</v>
          </cell>
          <cell r="M13015">
            <v>75.02</v>
          </cell>
        </row>
        <row r="13016">
          <cell r="D13016" t="str">
            <v>MARACANAÚ</v>
          </cell>
          <cell r="E13016">
            <v>44500</v>
          </cell>
          <cell r="J13016">
            <v>14</v>
          </cell>
          <cell r="K13016">
            <v>5.54</v>
          </cell>
          <cell r="M13016">
            <v>30.8</v>
          </cell>
        </row>
        <row r="13017">
          <cell r="D13017" t="str">
            <v>MARACANAÚ</v>
          </cell>
          <cell r="E13017">
            <v>44500</v>
          </cell>
          <cell r="J13017">
            <v>13.2</v>
          </cell>
          <cell r="K13017">
            <v>6.3</v>
          </cell>
          <cell r="M13017">
            <v>35</v>
          </cell>
        </row>
        <row r="13018">
          <cell r="D13018" t="str">
            <v>MARACANAÚ</v>
          </cell>
          <cell r="E13018">
            <v>44500</v>
          </cell>
          <cell r="J13018">
            <v>23.9</v>
          </cell>
          <cell r="K13018">
            <v>8.98</v>
          </cell>
          <cell r="M13018">
            <v>49.9</v>
          </cell>
        </row>
        <row r="13019">
          <cell r="D13019" t="str">
            <v>MARACANAÚ</v>
          </cell>
          <cell r="E13019">
            <v>44500</v>
          </cell>
          <cell r="J13019">
            <v>17.5</v>
          </cell>
          <cell r="K13019">
            <v>7.18</v>
          </cell>
          <cell r="M13019">
            <v>39.9</v>
          </cell>
        </row>
        <row r="13020">
          <cell r="D13020" t="str">
            <v>MARACANAÚ</v>
          </cell>
          <cell r="E13020">
            <v>44500</v>
          </cell>
          <cell r="J13020">
            <v>23.9</v>
          </cell>
          <cell r="K13020">
            <v>8.98</v>
          </cell>
          <cell r="M13020">
            <v>49.9</v>
          </cell>
        </row>
        <row r="13021">
          <cell r="D13021" t="str">
            <v>MARACANAÚ</v>
          </cell>
          <cell r="E13021">
            <v>44500</v>
          </cell>
          <cell r="J13021">
            <v>35</v>
          </cell>
          <cell r="K13021">
            <v>14.36</v>
          </cell>
          <cell r="M13021">
            <v>79.8</v>
          </cell>
        </row>
        <row r="13022">
          <cell r="D13022" t="str">
            <v>MARACANAÚ</v>
          </cell>
          <cell r="E13022">
            <v>44500</v>
          </cell>
          <cell r="J13022">
            <v>38.799999999999997</v>
          </cell>
          <cell r="K13022">
            <v>17.96</v>
          </cell>
          <cell r="M13022">
            <v>99.8</v>
          </cell>
        </row>
        <row r="13023">
          <cell r="D13023" t="str">
            <v>MARACANAÚ</v>
          </cell>
          <cell r="E13023">
            <v>44500</v>
          </cell>
          <cell r="J13023">
            <v>26.97</v>
          </cell>
          <cell r="K13023">
            <v>12.36</v>
          </cell>
          <cell r="M13023">
            <v>68.699999999999989</v>
          </cell>
        </row>
        <row r="13024">
          <cell r="D13024" t="str">
            <v>MARACANAÚ</v>
          </cell>
          <cell r="E13024">
            <v>44500</v>
          </cell>
          <cell r="J13024">
            <v>8.6999999999999993</v>
          </cell>
          <cell r="K13024">
            <v>5.4</v>
          </cell>
          <cell r="M13024">
            <v>29.99</v>
          </cell>
        </row>
        <row r="13025">
          <cell r="D13025" t="str">
            <v>MARACANAÚ</v>
          </cell>
          <cell r="E13025">
            <v>44500</v>
          </cell>
          <cell r="J13025">
            <v>15</v>
          </cell>
          <cell r="K13025">
            <v>7.18</v>
          </cell>
          <cell r="M13025">
            <v>39.9</v>
          </cell>
        </row>
        <row r="13026">
          <cell r="D13026" t="str">
            <v>MARACANAÚ</v>
          </cell>
          <cell r="E13026">
            <v>44500</v>
          </cell>
          <cell r="J13026">
            <v>15</v>
          </cell>
          <cell r="K13026">
            <v>6.46</v>
          </cell>
          <cell r="M13026">
            <v>35.909999999999997</v>
          </cell>
        </row>
        <row r="13027">
          <cell r="D13027" t="str">
            <v>MARACANAÚ</v>
          </cell>
          <cell r="E13027">
            <v>44500</v>
          </cell>
          <cell r="J13027">
            <v>29</v>
          </cell>
          <cell r="K13027">
            <v>12.58</v>
          </cell>
          <cell r="M13027">
            <v>69.900000000000006</v>
          </cell>
        </row>
        <row r="13028">
          <cell r="D13028" t="str">
            <v>MARACANAÚ</v>
          </cell>
          <cell r="E13028">
            <v>44500</v>
          </cell>
          <cell r="J13028">
            <v>29</v>
          </cell>
          <cell r="K13028">
            <v>11.32</v>
          </cell>
          <cell r="M13028">
            <v>62.91</v>
          </cell>
        </row>
        <row r="13029">
          <cell r="D13029" t="str">
            <v>MARACANAÚ</v>
          </cell>
          <cell r="E13029">
            <v>44500</v>
          </cell>
          <cell r="J13029">
            <v>45</v>
          </cell>
          <cell r="K13029">
            <v>21.54</v>
          </cell>
          <cell r="M13029">
            <v>119.69999999999999</v>
          </cell>
        </row>
        <row r="13030">
          <cell r="D13030" t="str">
            <v>MARACANAÚ</v>
          </cell>
          <cell r="E13030">
            <v>44500</v>
          </cell>
          <cell r="J13030">
            <v>9.35</v>
          </cell>
          <cell r="K13030">
            <v>2.86</v>
          </cell>
          <cell r="M13030">
            <v>15.7</v>
          </cell>
        </row>
        <row r="13031">
          <cell r="D13031" t="str">
            <v>MARACANAÚ</v>
          </cell>
          <cell r="E13031">
            <v>44500</v>
          </cell>
          <cell r="J13031">
            <v>23.76</v>
          </cell>
          <cell r="K13031">
            <v>7.18</v>
          </cell>
          <cell r="M13031">
            <v>39.9</v>
          </cell>
        </row>
        <row r="13032">
          <cell r="D13032" t="str">
            <v>MARACANAÚ</v>
          </cell>
          <cell r="E13032">
            <v>44500</v>
          </cell>
          <cell r="J13032">
            <v>7.9</v>
          </cell>
          <cell r="K13032">
            <v>3.15</v>
          </cell>
          <cell r="M13032">
            <v>17.510000000000002</v>
          </cell>
        </row>
        <row r="13033">
          <cell r="D13033" t="str">
            <v>MARACANAÚ</v>
          </cell>
          <cell r="E13033">
            <v>44500</v>
          </cell>
          <cell r="J13033">
            <v>9.9</v>
          </cell>
          <cell r="K13033">
            <v>3.2</v>
          </cell>
          <cell r="M13033">
            <v>17.510000000000002</v>
          </cell>
        </row>
        <row r="13034">
          <cell r="D13034" t="str">
            <v>MARACANAÚ</v>
          </cell>
          <cell r="E13034">
            <v>44500</v>
          </cell>
          <cell r="J13034">
            <v>22.38</v>
          </cell>
          <cell r="K13034">
            <v>8.98</v>
          </cell>
          <cell r="M13034">
            <v>49.9</v>
          </cell>
        </row>
        <row r="13035">
          <cell r="D13035" t="str">
            <v>MARACANAÚ</v>
          </cell>
          <cell r="E13035">
            <v>44500</v>
          </cell>
          <cell r="J13035">
            <v>19.8</v>
          </cell>
          <cell r="K13035">
            <v>7.16</v>
          </cell>
          <cell r="M13035">
            <v>39.799999999999997</v>
          </cell>
        </row>
        <row r="13036">
          <cell r="D13036" t="str">
            <v>MARACANAÚ</v>
          </cell>
          <cell r="E13036">
            <v>44500</v>
          </cell>
          <cell r="J13036">
            <v>8</v>
          </cell>
          <cell r="K13036">
            <v>3.15</v>
          </cell>
          <cell r="M13036">
            <v>17.510000000000002</v>
          </cell>
        </row>
        <row r="13037">
          <cell r="D13037" t="str">
            <v>MARACANAÚ</v>
          </cell>
          <cell r="E13037">
            <v>44500</v>
          </cell>
          <cell r="J13037">
            <v>8</v>
          </cell>
          <cell r="K13037">
            <v>3.58</v>
          </cell>
          <cell r="M13037">
            <v>19.899999999999999</v>
          </cell>
        </row>
        <row r="13038">
          <cell r="D13038" t="str">
            <v>MARACANAÚ</v>
          </cell>
          <cell r="E13038">
            <v>44500</v>
          </cell>
          <cell r="J13038">
            <v>7.5</v>
          </cell>
          <cell r="K13038">
            <v>3.58</v>
          </cell>
          <cell r="M13038">
            <v>19.899999999999999</v>
          </cell>
        </row>
        <row r="13039">
          <cell r="D13039" t="str">
            <v>MARACANAÚ</v>
          </cell>
          <cell r="E13039">
            <v>44500</v>
          </cell>
          <cell r="J13039">
            <v>8</v>
          </cell>
          <cell r="K13039">
            <v>3.18</v>
          </cell>
          <cell r="M13039">
            <v>17.36</v>
          </cell>
        </row>
        <row r="13040">
          <cell r="D13040" t="str">
            <v>MARACANAÚ</v>
          </cell>
          <cell r="E13040">
            <v>44500</v>
          </cell>
          <cell r="J13040">
            <v>15</v>
          </cell>
          <cell r="K13040">
            <v>7.16</v>
          </cell>
          <cell r="M13040">
            <v>39.799999999999997</v>
          </cell>
        </row>
        <row r="13041">
          <cell r="D13041" t="str">
            <v>MARACANAÚ</v>
          </cell>
          <cell r="E13041">
            <v>44500</v>
          </cell>
          <cell r="J13041">
            <v>32.799999999999997</v>
          </cell>
          <cell r="K13041">
            <v>14.36</v>
          </cell>
          <cell r="M13041">
            <v>79.8</v>
          </cell>
        </row>
        <row r="13042">
          <cell r="D13042" t="str">
            <v>MARACANAÚ</v>
          </cell>
          <cell r="E13042">
            <v>44500</v>
          </cell>
          <cell r="J13042">
            <v>32</v>
          </cell>
          <cell r="K13042">
            <v>13.45</v>
          </cell>
          <cell r="M13042">
            <v>74.28</v>
          </cell>
        </row>
        <row r="13043">
          <cell r="D13043" t="str">
            <v>MARACANAÚ</v>
          </cell>
          <cell r="E13043">
            <v>44500</v>
          </cell>
          <cell r="J13043">
            <v>37.5</v>
          </cell>
          <cell r="K13043">
            <v>17.059999999999999</v>
          </cell>
          <cell r="M13043">
            <v>94.45</v>
          </cell>
        </row>
        <row r="13044">
          <cell r="D13044" t="str">
            <v>MARACANAÚ</v>
          </cell>
          <cell r="E13044">
            <v>44500</v>
          </cell>
          <cell r="J13044">
            <v>19.36</v>
          </cell>
          <cell r="K13044">
            <v>8.98</v>
          </cell>
          <cell r="M13044">
            <v>49.9</v>
          </cell>
        </row>
        <row r="13045">
          <cell r="D13045" t="str">
            <v>MARACANAÚ</v>
          </cell>
          <cell r="E13045">
            <v>44500</v>
          </cell>
          <cell r="J13045">
            <v>49.8</v>
          </cell>
          <cell r="K13045">
            <v>22.29</v>
          </cell>
          <cell r="M13045">
            <v>121.64</v>
          </cell>
        </row>
        <row r="13046">
          <cell r="D13046" t="str">
            <v>MARACANAÚ</v>
          </cell>
          <cell r="E13046">
            <v>44500</v>
          </cell>
          <cell r="J13046">
            <v>37.9</v>
          </cell>
          <cell r="K13046">
            <v>15.82</v>
          </cell>
          <cell r="M13046">
            <v>87.91</v>
          </cell>
        </row>
        <row r="13047">
          <cell r="D13047" t="str">
            <v>MARACANAÚ</v>
          </cell>
          <cell r="E13047">
            <v>44500</v>
          </cell>
          <cell r="J13047">
            <v>11</v>
          </cell>
          <cell r="K13047">
            <v>5.36</v>
          </cell>
          <cell r="M13047">
            <v>29.8</v>
          </cell>
        </row>
        <row r="13048">
          <cell r="D13048" t="str">
            <v>MARACANAÚ</v>
          </cell>
          <cell r="E13048">
            <v>44500</v>
          </cell>
          <cell r="J13048">
            <v>52.8</v>
          </cell>
          <cell r="K13048">
            <v>25.16</v>
          </cell>
          <cell r="M13048">
            <v>139.80000000000001</v>
          </cell>
        </row>
        <row r="13049">
          <cell r="D13049" t="str">
            <v>MARACANAÚ</v>
          </cell>
          <cell r="E13049">
            <v>44500</v>
          </cell>
          <cell r="J13049">
            <v>209.70000000000002</v>
          </cell>
          <cell r="K13049">
            <v>66.279899999999998</v>
          </cell>
          <cell r="M13049">
            <v>364.02</v>
          </cell>
        </row>
        <row r="13050">
          <cell r="D13050" t="str">
            <v>MARACANAÚ</v>
          </cell>
          <cell r="E13050">
            <v>44500</v>
          </cell>
          <cell r="J13050">
            <v>553</v>
          </cell>
          <cell r="K13050">
            <v>125.8698</v>
          </cell>
          <cell r="M13050">
            <v>699.30000000000007</v>
          </cell>
        </row>
        <row r="13051">
          <cell r="D13051" t="str">
            <v>MARACANAÚ</v>
          </cell>
          <cell r="E13051">
            <v>44500</v>
          </cell>
          <cell r="J13051">
            <v>38.72</v>
          </cell>
          <cell r="K13051">
            <v>14.36</v>
          </cell>
          <cell r="M13051">
            <v>79.8</v>
          </cell>
        </row>
        <row r="13052">
          <cell r="D13052" t="str">
            <v>MARACANAÚ</v>
          </cell>
          <cell r="E13052">
            <v>44500</v>
          </cell>
          <cell r="J13052">
            <v>14.3</v>
          </cell>
          <cell r="K13052">
            <v>5.38</v>
          </cell>
          <cell r="M13052">
            <v>29.9</v>
          </cell>
        </row>
        <row r="13053">
          <cell r="D13053" t="str">
            <v>MARACANAÚ</v>
          </cell>
          <cell r="E13053">
            <v>44500</v>
          </cell>
          <cell r="J13053">
            <v>10.89</v>
          </cell>
          <cell r="K13053">
            <v>4.5</v>
          </cell>
          <cell r="M13053">
            <v>25</v>
          </cell>
        </row>
        <row r="13054">
          <cell r="D13054" t="str">
            <v>MARACANAÚ</v>
          </cell>
          <cell r="E13054">
            <v>44500</v>
          </cell>
          <cell r="J13054">
            <v>7.27</v>
          </cell>
          <cell r="K13054">
            <v>4.5</v>
          </cell>
          <cell r="M13054">
            <v>25</v>
          </cell>
        </row>
        <row r="13055">
          <cell r="D13055" t="str">
            <v>MARACANAÚ</v>
          </cell>
          <cell r="E13055">
            <v>44500</v>
          </cell>
          <cell r="J13055">
            <v>16.899999999999999</v>
          </cell>
          <cell r="K13055">
            <v>5.92</v>
          </cell>
          <cell r="M13055">
            <v>32.9</v>
          </cell>
        </row>
        <row r="13056">
          <cell r="D13056" t="str">
            <v>MARACANAÚ</v>
          </cell>
          <cell r="E13056">
            <v>44500</v>
          </cell>
          <cell r="J13056">
            <v>14.9</v>
          </cell>
          <cell r="K13056">
            <v>5.92</v>
          </cell>
          <cell r="M13056">
            <v>32.9</v>
          </cell>
        </row>
        <row r="13057">
          <cell r="D13057" t="str">
            <v>MARACANAÚ</v>
          </cell>
          <cell r="E13057">
            <v>44500</v>
          </cell>
          <cell r="J13057">
            <v>24.9</v>
          </cell>
          <cell r="K13057">
            <v>10.78</v>
          </cell>
          <cell r="M13057">
            <v>59.9</v>
          </cell>
        </row>
        <row r="13058">
          <cell r="D13058" t="str">
            <v>MARACANAÚ</v>
          </cell>
          <cell r="E13058">
            <v>44500</v>
          </cell>
          <cell r="J13058">
            <v>28.6</v>
          </cell>
          <cell r="K13058">
            <v>10.16</v>
          </cell>
          <cell r="M13058">
            <v>56.04</v>
          </cell>
        </row>
        <row r="13059">
          <cell r="D13059" t="str">
            <v>MARACANAÚ</v>
          </cell>
          <cell r="E13059">
            <v>44500</v>
          </cell>
          <cell r="J13059">
            <v>39.799999999999997</v>
          </cell>
          <cell r="K13059">
            <v>15.28</v>
          </cell>
          <cell r="M13059">
            <v>84.26</v>
          </cell>
        </row>
        <row r="13060">
          <cell r="D13060" t="str">
            <v>MARACANAÚ</v>
          </cell>
          <cell r="E13060">
            <v>44500</v>
          </cell>
          <cell r="J13060">
            <v>34.880000000000003</v>
          </cell>
          <cell r="K13060">
            <v>13.49</v>
          </cell>
          <cell r="M13060">
            <v>74.599999999999994</v>
          </cell>
        </row>
        <row r="13061">
          <cell r="D13061" t="str">
            <v>MARACANAÚ</v>
          </cell>
          <cell r="E13061">
            <v>44500</v>
          </cell>
          <cell r="J13061">
            <v>27.72</v>
          </cell>
          <cell r="K13061">
            <v>14.38</v>
          </cell>
          <cell r="M13061">
            <v>79.900000000000006</v>
          </cell>
        </row>
        <row r="13062">
          <cell r="D13062" t="str">
            <v>MARACANAÚ</v>
          </cell>
          <cell r="E13062">
            <v>44500</v>
          </cell>
          <cell r="J13062">
            <v>4.8</v>
          </cell>
          <cell r="K13062">
            <v>2.35</v>
          </cell>
          <cell r="M13062">
            <v>12.74</v>
          </cell>
        </row>
        <row r="13063">
          <cell r="D13063" t="str">
            <v>MARACANAÚ</v>
          </cell>
          <cell r="E13063">
            <v>44500</v>
          </cell>
          <cell r="J13063">
            <v>4.8</v>
          </cell>
          <cell r="K13063">
            <v>2.7</v>
          </cell>
          <cell r="M13063">
            <v>15</v>
          </cell>
        </row>
        <row r="13064">
          <cell r="D13064" t="str">
            <v>MARACANAÚ</v>
          </cell>
          <cell r="E13064">
            <v>44500</v>
          </cell>
          <cell r="J13064">
            <v>4.8</v>
          </cell>
          <cell r="K13064">
            <v>2.4300000000000002</v>
          </cell>
          <cell r="M13064">
            <v>13.5</v>
          </cell>
        </row>
        <row r="13065">
          <cell r="D13065" t="str">
            <v>MARACANAÚ</v>
          </cell>
          <cell r="E13065">
            <v>44500</v>
          </cell>
          <cell r="J13065">
            <v>10</v>
          </cell>
          <cell r="K13065">
            <v>4.7</v>
          </cell>
          <cell r="M13065">
            <v>25.88</v>
          </cell>
        </row>
        <row r="13066">
          <cell r="D13066" t="str">
            <v>MARACANAÚ</v>
          </cell>
          <cell r="E13066">
            <v>44500</v>
          </cell>
          <cell r="J13066">
            <v>9.6</v>
          </cell>
          <cell r="K13066">
            <v>5.13</v>
          </cell>
          <cell r="M13066">
            <v>28.5</v>
          </cell>
        </row>
        <row r="13067">
          <cell r="D13067" t="str">
            <v>MARACANAÚ</v>
          </cell>
          <cell r="E13067">
            <v>44500</v>
          </cell>
          <cell r="J13067">
            <v>9.6</v>
          </cell>
          <cell r="K13067">
            <v>4.95</v>
          </cell>
          <cell r="M13067">
            <v>27.04</v>
          </cell>
        </row>
        <row r="13068">
          <cell r="D13068" t="str">
            <v>MARACANAÚ</v>
          </cell>
          <cell r="E13068">
            <v>44500</v>
          </cell>
          <cell r="J13068">
            <v>20</v>
          </cell>
          <cell r="K13068">
            <v>10.8</v>
          </cell>
          <cell r="M13068">
            <v>60</v>
          </cell>
        </row>
        <row r="13069">
          <cell r="D13069" t="str">
            <v>MARACANAÚ</v>
          </cell>
          <cell r="E13069">
            <v>44500</v>
          </cell>
          <cell r="J13069">
            <v>27</v>
          </cell>
          <cell r="K13069">
            <v>14.590200000000001</v>
          </cell>
          <cell r="M13069">
            <v>79.800000000000011</v>
          </cell>
        </row>
        <row r="13070">
          <cell r="D13070" t="str">
            <v>MARACANAÚ</v>
          </cell>
          <cell r="E13070">
            <v>44500</v>
          </cell>
          <cell r="J13070">
            <v>31</v>
          </cell>
          <cell r="K13070">
            <v>12.58</v>
          </cell>
          <cell r="M13070">
            <v>69.900000000000006</v>
          </cell>
        </row>
        <row r="13071">
          <cell r="D13071" t="str">
            <v>MARACANAÚ</v>
          </cell>
          <cell r="E13071">
            <v>44500</v>
          </cell>
          <cell r="J13071">
            <v>44</v>
          </cell>
          <cell r="K13071">
            <v>15.82</v>
          </cell>
          <cell r="M13071">
            <v>87.91</v>
          </cell>
        </row>
        <row r="13072">
          <cell r="D13072" t="str">
            <v>MARACANAÚ</v>
          </cell>
          <cell r="E13072">
            <v>44500</v>
          </cell>
          <cell r="J13072">
            <v>71.900000000000006</v>
          </cell>
          <cell r="K13072">
            <v>32.380000000000003</v>
          </cell>
          <cell r="M13072">
            <v>179.9</v>
          </cell>
        </row>
        <row r="13073">
          <cell r="D13073" t="str">
            <v>MARACANAÚ</v>
          </cell>
          <cell r="E13073">
            <v>44500</v>
          </cell>
          <cell r="J13073">
            <v>71.900000000000006</v>
          </cell>
          <cell r="K13073">
            <v>32.380000000000003</v>
          </cell>
          <cell r="M13073">
            <v>179.9</v>
          </cell>
        </row>
        <row r="13074">
          <cell r="D13074" t="str">
            <v>MARACANAÚ</v>
          </cell>
          <cell r="E13074">
            <v>44500</v>
          </cell>
          <cell r="J13074">
            <v>169.9</v>
          </cell>
          <cell r="K13074">
            <v>23.93</v>
          </cell>
          <cell r="M13074">
            <v>130.85</v>
          </cell>
        </row>
        <row r="13075">
          <cell r="D13075" t="str">
            <v>MARACANAÚ</v>
          </cell>
          <cell r="E13075">
            <v>44500</v>
          </cell>
          <cell r="J13075">
            <v>68.900000000000006</v>
          </cell>
          <cell r="K13075">
            <v>30.58</v>
          </cell>
          <cell r="M13075">
            <v>169.9</v>
          </cell>
        </row>
        <row r="13076">
          <cell r="D13076" t="str">
            <v>MARACANAÚ</v>
          </cell>
          <cell r="E13076">
            <v>44500</v>
          </cell>
          <cell r="J13076">
            <v>143.80000000000001</v>
          </cell>
          <cell r="K13076">
            <v>64.760000000000005</v>
          </cell>
          <cell r="M13076">
            <v>359.8</v>
          </cell>
        </row>
        <row r="13077">
          <cell r="D13077" t="str">
            <v>MARACANAÚ</v>
          </cell>
          <cell r="E13077">
            <v>44500</v>
          </cell>
          <cell r="J13077">
            <v>13.9</v>
          </cell>
          <cell r="K13077">
            <v>7.18</v>
          </cell>
          <cell r="M13077">
            <v>39.9</v>
          </cell>
        </row>
        <row r="13078">
          <cell r="D13078" t="str">
            <v>MARACANAÚ</v>
          </cell>
          <cell r="E13078">
            <v>44500</v>
          </cell>
          <cell r="J13078">
            <v>13.9</v>
          </cell>
          <cell r="K13078">
            <v>7.18</v>
          </cell>
          <cell r="M13078">
            <v>39.9</v>
          </cell>
        </row>
        <row r="13079">
          <cell r="D13079" t="str">
            <v>MARACANAÚ</v>
          </cell>
          <cell r="E13079">
            <v>44500</v>
          </cell>
          <cell r="J13079">
            <v>20</v>
          </cell>
          <cell r="K13079">
            <v>8.98</v>
          </cell>
          <cell r="M13079">
            <v>49.9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Fortes"/>
      <sheetName val="Aviso Prévio e Multa"/>
    </sheetNames>
    <sheetDataSet>
      <sheetData sheetId="0" refreshError="1"/>
      <sheetData sheetId="1">
        <row r="5">
          <cell r="O5">
            <v>1.4142486340169662</v>
          </cell>
        </row>
        <row r="6">
          <cell r="C6">
            <v>3402.2</v>
          </cell>
          <cell r="D6">
            <v>3822.2</v>
          </cell>
          <cell r="E6">
            <v>5868.12</v>
          </cell>
          <cell r="G6">
            <v>9057.0400000000009</v>
          </cell>
          <cell r="H6">
            <v>3151.44</v>
          </cell>
          <cell r="I6">
            <v>3729.57</v>
          </cell>
          <cell r="J6">
            <v>5780.5</v>
          </cell>
          <cell r="L6">
            <v>6515.7</v>
          </cell>
        </row>
        <row r="7">
          <cell r="C7">
            <v>185.43</v>
          </cell>
          <cell r="D7">
            <v>172</v>
          </cell>
          <cell r="E7">
            <v>283.14999999999998</v>
          </cell>
          <cell r="G7">
            <v>407.56</v>
          </cell>
          <cell r="H7">
            <v>190.26</v>
          </cell>
          <cell r="I7">
            <v>167.83</v>
          </cell>
          <cell r="J7">
            <v>260.12</v>
          </cell>
          <cell r="L7">
            <v>358</v>
          </cell>
        </row>
        <row r="8">
          <cell r="C8">
            <v>329.63</v>
          </cell>
          <cell r="D8">
            <v>305.76</v>
          </cell>
          <cell r="E8">
            <v>503.36</v>
          </cell>
          <cell r="G8">
            <v>724.51</v>
          </cell>
          <cell r="H8">
            <v>338.22</v>
          </cell>
          <cell r="I8">
            <v>298.33999999999997</v>
          </cell>
          <cell r="J8">
            <v>462.41</v>
          </cell>
          <cell r="L8">
            <v>521.22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1453.32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1692.19</v>
          </cell>
        </row>
        <row r="11">
          <cell r="C11">
            <v>378.02222222222218</v>
          </cell>
          <cell r="D11">
            <v>424.68888888888887</v>
          </cell>
          <cell r="E11">
            <v>652.01333333333332</v>
          </cell>
          <cell r="G11">
            <v>1006.3377777777779</v>
          </cell>
          <cell r="H11">
            <v>350.15999999999997</v>
          </cell>
          <cell r="I11">
            <v>414.39666666666665</v>
          </cell>
          <cell r="J11">
            <v>642.27777777777771</v>
          </cell>
          <cell r="L11">
            <v>723.9666666666667</v>
          </cell>
          <cell r="M11">
            <v>0</v>
          </cell>
        </row>
        <row r="12">
          <cell r="C12">
            <v>283.51666666666665</v>
          </cell>
          <cell r="D12">
            <v>318.51666666666665</v>
          </cell>
          <cell r="E12">
            <v>489.01</v>
          </cell>
          <cell r="G12">
            <v>754.75333333333344</v>
          </cell>
          <cell r="H12">
            <v>262.62</v>
          </cell>
          <cell r="I12">
            <v>310.79750000000001</v>
          </cell>
          <cell r="J12">
            <v>481.70833333333331</v>
          </cell>
          <cell r="L12">
            <v>542.97500000000002</v>
          </cell>
          <cell r="M12">
            <v>0</v>
          </cell>
        </row>
        <row r="13">
          <cell r="C13">
            <v>12.758249999999999</v>
          </cell>
          <cell r="D13">
            <v>14.33325</v>
          </cell>
          <cell r="E13">
            <v>22.00545</v>
          </cell>
          <cell r="G13">
            <v>33.963900000000002</v>
          </cell>
          <cell r="H13">
            <v>11.8179</v>
          </cell>
          <cell r="I13">
            <v>13.9858875</v>
          </cell>
          <cell r="J13">
            <v>21.676874999999999</v>
          </cell>
          <cell r="L13">
            <v>24.433875</v>
          </cell>
          <cell r="M13">
            <v>0</v>
          </cell>
        </row>
        <row r="14">
          <cell r="C14">
            <v>22.681333333333331</v>
          </cell>
          <cell r="D14">
            <v>25.481333333333332</v>
          </cell>
          <cell r="E14">
            <v>39.120800000000003</v>
          </cell>
          <cell r="G14">
            <v>60.380266666666678</v>
          </cell>
          <cell r="H14">
            <v>21.009600000000002</v>
          </cell>
          <cell r="I14">
            <v>24.863800000000001</v>
          </cell>
          <cell r="J14">
            <v>38.536666666666669</v>
          </cell>
          <cell r="L14">
            <v>43.438000000000002</v>
          </cell>
          <cell r="M14">
            <v>0</v>
          </cell>
        </row>
      </sheetData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A1" t="str">
            <v>CTA_FMT_CON_CST</v>
          </cell>
          <cell r="C1">
            <v>10780.05</v>
          </cell>
        </row>
        <row r="2">
          <cell r="C2" t="str">
            <v>VALOR</v>
          </cell>
        </row>
        <row r="14">
          <cell r="A14">
            <v>2002020</v>
          </cell>
          <cell r="C14">
            <v>412.9</v>
          </cell>
        </row>
        <row r="16">
          <cell r="A16">
            <v>2004014</v>
          </cell>
          <cell r="C16">
            <v>162.65</v>
          </cell>
        </row>
        <row r="18">
          <cell r="A18">
            <v>2004044</v>
          </cell>
          <cell r="C18">
            <v>100</v>
          </cell>
        </row>
        <row r="19">
          <cell r="A19">
            <v>2004049</v>
          </cell>
          <cell r="C19">
            <v>104.9</v>
          </cell>
        </row>
        <row r="20">
          <cell r="A20">
            <v>2004086</v>
          </cell>
          <cell r="C20">
            <v>4000</v>
          </cell>
        </row>
        <row r="23">
          <cell r="A23">
            <v>2013002</v>
          </cell>
          <cell r="C23">
            <v>5115.58</v>
          </cell>
        </row>
        <row r="24">
          <cell r="A24">
            <v>2013003</v>
          </cell>
          <cell r="C24">
            <v>10</v>
          </cell>
        </row>
        <row r="25">
          <cell r="A25">
            <v>2004046</v>
          </cell>
          <cell r="C25">
            <v>50</v>
          </cell>
        </row>
        <row r="26">
          <cell r="A26">
            <v>2013006</v>
          </cell>
          <cell r="C26">
            <v>9</v>
          </cell>
        </row>
        <row r="27">
          <cell r="A27">
            <v>2012</v>
          </cell>
          <cell r="C27">
            <v>20</v>
          </cell>
        </row>
        <row r="28">
          <cell r="A28">
            <v>2013010</v>
          </cell>
          <cell r="C28">
            <v>150.02000000000001</v>
          </cell>
        </row>
        <row r="30">
          <cell r="A30">
            <v>2013021</v>
          </cell>
          <cell r="C30">
            <v>155</v>
          </cell>
        </row>
        <row r="31">
          <cell r="A31">
            <v>2013033</v>
          </cell>
          <cell r="C31">
            <v>400</v>
          </cell>
        </row>
        <row r="32">
          <cell r="A32">
            <v>2013040</v>
          </cell>
          <cell r="C32">
            <v>90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33044.449999999997</v>
          </cell>
        </row>
        <row r="2">
          <cell r="A2" t="str">
            <v>CTA_FMT_CON_CST</v>
          </cell>
          <cell r="C2" t="str">
            <v>VALOR</v>
          </cell>
        </row>
        <row r="14">
          <cell r="A14">
            <v>2002020</v>
          </cell>
          <cell r="C14">
            <v>847.7</v>
          </cell>
        </row>
        <row r="16">
          <cell r="A16">
            <v>2004003</v>
          </cell>
          <cell r="C16">
            <v>1539.12</v>
          </cell>
        </row>
        <row r="17">
          <cell r="A17">
            <v>2004015</v>
          </cell>
          <cell r="C17">
            <v>115.99</v>
          </cell>
        </row>
        <row r="18">
          <cell r="A18">
            <v>2004035</v>
          </cell>
          <cell r="C18">
            <v>250</v>
          </cell>
        </row>
        <row r="19">
          <cell r="A19">
            <v>2004044</v>
          </cell>
          <cell r="C19">
            <v>400</v>
          </cell>
        </row>
        <row r="21">
          <cell r="A21">
            <v>2004049</v>
          </cell>
          <cell r="C21">
            <v>150.4</v>
          </cell>
        </row>
        <row r="22">
          <cell r="A22">
            <v>2004086</v>
          </cell>
          <cell r="C22">
            <v>10694.33</v>
          </cell>
        </row>
        <row r="25">
          <cell r="A25">
            <v>2013002</v>
          </cell>
          <cell r="C25">
            <v>6596.92</v>
          </cell>
        </row>
        <row r="26">
          <cell r="A26">
            <v>2013003</v>
          </cell>
          <cell r="C26">
            <v>275</v>
          </cell>
        </row>
        <row r="27">
          <cell r="A27">
            <v>2013005</v>
          </cell>
          <cell r="C27">
            <v>201.4</v>
          </cell>
        </row>
        <row r="28">
          <cell r="A28">
            <v>2013006</v>
          </cell>
          <cell r="C28">
            <v>569.5</v>
          </cell>
        </row>
        <row r="29">
          <cell r="A29">
            <v>2013007</v>
          </cell>
          <cell r="C29">
            <v>42.48</v>
          </cell>
        </row>
        <row r="30">
          <cell r="A30">
            <v>2013010</v>
          </cell>
          <cell r="C30">
            <v>150.02000000000001</v>
          </cell>
        </row>
        <row r="31">
          <cell r="A31">
            <v>2013016</v>
          </cell>
          <cell r="C31">
            <v>111.59</v>
          </cell>
        </row>
        <row r="33">
          <cell r="A33">
            <v>2013033</v>
          </cell>
          <cell r="C33">
            <v>11100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Analítico Jun2021"/>
      <sheetName val="Grupo"/>
      <sheetName val="Sintético Jun2021"/>
    </sheetNames>
    <sheetDataSet>
      <sheetData sheetId="0"/>
      <sheetData sheetId="1">
        <row r="3">
          <cell r="H3">
            <v>55651.840000000098</v>
          </cell>
          <cell r="I3">
            <v>27560.121200000049</v>
          </cell>
          <cell r="K3">
            <v>138325.28999999957</v>
          </cell>
        </row>
      </sheetData>
      <sheetData sheetId="2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19379.72</v>
          </cell>
        </row>
        <row r="2">
          <cell r="A2" t="str">
            <v>CTA_FMT_CON_CST</v>
          </cell>
          <cell r="C2" t="str">
            <v>VALOR</v>
          </cell>
        </row>
        <row r="9">
          <cell r="A9">
            <v>2</v>
          </cell>
        </row>
        <row r="14">
          <cell r="A14">
            <v>2002020</v>
          </cell>
          <cell r="C14">
            <v>1613.96</v>
          </cell>
        </row>
        <row r="16">
          <cell r="A16">
            <v>2004039</v>
          </cell>
          <cell r="C16">
            <v>217</v>
          </cell>
        </row>
        <row r="17">
          <cell r="A17">
            <v>2004044</v>
          </cell>
          <cell r="C17">
            <v>200</v>
          </cell>
        </row>
        <row r="19">
          <cell r="A19">
            <v>2004049</v>
          </cell>
          <cell r="C19">
            <v>104.9</v>
          </cell>
        </row>
        <row r="20">
          <cell r="A20">
            <v>2004086</v>
          </cell>
          <cell r="C20">
            <v>6301.92</v>
          </cell>
        </row>
        <row r="23">
          <cell r="A23">
            <v>2013001</v>
          </cell>
          <cell r="C23">
            <v>134.61000000000001</v>
          </cell>
        </row>
        <row r="24">
          <cell r="A24">
            <v>2013002</v>
          </cell>
          <cell r="C24">
            <v>6987.51</v>
          </cell>
        </row>
        <row r="25">
          <cell r="A25">
            <v>2013006</v>
          </cell>
          <cell r="C25">
            <v>12</v>
          </cell>
        </row>
        <row r="26">
          <cell r="A26">
            <v>2013007</v>
          </cell>
          <cell r="C26">
            <v>30</v>
          </cell>
        </row>
        <row r="27">
          <cell r="A27">
            <v>2013010</v>
          </cell>
          <cell r="C27">
            <v>150.02000000000001</v>
          </cell>
        </row>
        <row r="29">
          <cell r="A29">
            <v>2013027</v>
          </cell>
          <cell r="C29">
            <v>10</v>
          </cell>
        </row>
        <row r="30">
          <cell r="A30">
            <v>2013033</v>
          </cell>
          <cell r="C30">
            <v>3500</v>
          </cell>
        </row>
        <row r="31">
          <cell r="A31">
            <v>2013036</v>
          </cell>
          <cell r="C31">
            <v>17</v>
          </cell>
        </row>
        <row r="32">
          <cell r="A32">
            <v>20109</v>
          </cell>
          <cell r="C32">
            <v>100.8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20793.929999999997</v>
          </cell>
        </row>
        <row r="2">
          <cell r="A2" t="str">
            <v>CTA_FMT_CON_CST</v>
          </cell>
          <cell r="C2" t="str">
            <v>VALOR</v>
          </cell>
        </row>
        <row r="12">
          <cell r="A12">
            <v>2004037</v>
          </cell>
          <cell r="C12">
            <v>99.9</v>
          </cell>
        </row>
        <row r="13">
          <cell r="A13">
            <v>2004086</v>
          </cell>
          <cell r="C13">
            <v>14618.3</v>
          </cell>
        </row>
        <row r="17">
          <cell r="A17">
            <v>2006005001</v>
          </cell>
          <cell r="C17">
            <v>111</v>
          </cell>
        </row>
        <row r="19">
          <cell r="A19">
            <v>2013002</v>
          </cell>
          <cell r="C19">
            <v>3609.13</v>
          </cell>
        </row>
        <row r="20">
          <cell r="A20">
            <v>2013003</v>
          </cell>
          <cell r="C20">
            <v>50</v>
          </cell>
        </row>
        <row r="22">
          <cell r="A22">
            <v>2013033</v>
          </cell>
          <cell r="C22">
            <v>1900</v>
          </cell>
        </row>
        <row r="23">
          <cell r="A23">
            <v>2013040</v>
          </cell>
          <cell r="C23">
            <v>280</v>
          </cell>
        </row>
        <row r="24">
          <cell r="A24">
            <v>20412</v>
          </cell>
          <cell r="C24">
            <v>125.6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53127.47</v>
          </cell>
        </row>
        <row r="2">
          <cell r="A2" t="str">
            <v>CTA_FMT_CON_CST</v>
          </cell>
          <cell r="C2" t="str">
            <v>VALOR</v>
          </cell>
        </row>
        <row r="15">
          <cell r="A15">
            <v>2002020</v>
          </cell>
          <cell r="C15">
            <v>2769.65</v>
          </cell>
        </row>
        <row r="17">
          <cell r="A17">
            <v>2004002</v>
          </cell>
          <cell r="C17">
            <v>725.04</v>
          </cell>
        </row>
        <row r="18">
          <cell r="A18">
            <v>2004023</v>
          </cell>
          <cell r="C18">
            <v>11.7</v>
          </cell>
        </row>
        <row r="19">
          <cell r="A19">
            <v>2004039</v>
          </cell>
          <cell r="C19">
            <v>13110.7</v>
          </cell>
        </row>
        <row r="20">
          <cell r="A20">
            <v>2004049</v>
          </cell>
          <cell r="C20">
            <v>5.94</v>
          </cell>
        </row>
        <row r="21">
          <cell r="A21">
            <v>2004062</v>
          </cell>
          <cell r="C21">
            <v>1506.52</v>
          </cell>
        </row>
        <row r="22">
          <cell r="A22">
            <v>2004085</v>
          </cell>
          <cell r="C22">
            <v>817.66</v>
          </cell>
        </row>
        <row r="24">
          <cell r="A24">
            <v>2004096</v>
          </cell>
          <cell r="C24">
            <v>1281.5</v>
          </cell>
        </row>
        <row r="28">
          <cell r="A28">
            <v>2013001</v>
          </cell>
          <cell r="C28">
            <v>67</v>
          </cell>
        </row>
        <row r="29">
          <cell r="A29">
            <v>2013002</v>
          </cell>
          <cell r="C29">
            <v>6587.61</v>
          </cell>
        </row>
        <row r="30">
          <cell r="A30">
            <v>2013003</v>
          </cell>
          <cell r="C30">
            <v>140</v>
          </cell>
        </row>
        <row r="31">
          <cell r="A31">
            <v>2013005</v>
          </cell>
          <cell r="C31">
            <v>961.5</v>
          </cell>
        </row>
        <row r="32">
          <cell r="A32">
            <v>2013006</v>
          </cell>
          <cell r="C32">
            <v>226</v>
          </cell>
        </row>
        <row r="33">
          <cell r="A33">
            <v>2013007</v>
          </cell>
          <cell r="C33">
            <v>580</v>
          </cell>
        </row>
        <row r="34">
          <cell r="A34">
            <v>2013010</v>
          </cell>
          <cell r="C34">
            <v>975.6</v>
          </cell>
        </row>
        <row r="35">
          <cell r="A35">
            <v>2013015</v>
          </cell>
          <cell r="C35">
            <v>109</v>
          </cell>
        </row>
        <row r="37">
          <cell r="A37">
            <v>2013033</v>
          </cell>
          <cell r="C37">
            <v>18600</v>
          </cell>
        </row>
        <row r="39">
          <cell r="A39">
            <v>20109</v>
          </cell>
          <cell r="C39">
            <v>4512</v>
          </cell>
        </row>
        <row r="40">
          <cell r="A40">
            <v>20412</v>
          </cell>
          <cell r="C40">
            <v>77</v>
          </cell>
        </row>
        <row r="41">
          <cell r="A41">
            <v>30208</v>
          </cell>
          <cell r="C41">
            <v>63.05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18637.3</v>
          </cell>
        </row>
        <row r="2">
          <cell r="A2" t="str">
            <v>CTA_FMT_CON_CST</v>
          </cell>
          <cell r="C2" t="str">
            <v>VALOR</v>
          </cell>
        </row>
        <row r="13">
          <cell r="A13">
            <v>2002020</v>
          </cell>
          <cell r="C13">
            <v>885.37</v>
          </cell>
        </row>
        <row r="15">
          <cell r="A15">
            <v>2004014</v>
          </cell>
          <cell r="C15">
            <v>198.08</v>
          </cell>
        </row>
        <row r="16">
          <cell r="A16">
            <v>2004044</v>
          </cell>
          <cell r="C16">
            <v>200</v>
          </cell>
        </row>
        <row r="18">
          <cell r="A18">
            <v>2004049</v>
          </cell>
          <cell r="C18">
            <v>104.9</v>
          </cell>
        </row>
        <row r="19">
          <cell r="A19">
            <v>2004086</v>
          </cell>
          <cell r="C19">
            <v>11945.84</v>
          </cell>
        </row>
        <row r="22">
          <cell r="A22">
            <v>2013002</v>
          </cell>
          <cell r="C22">
            <v>2828.09</v>
          </cell>
        </row>
        <row r="23">
          <cell r="A23">
            <v>2013003</v>
          </cell>
          <cell r="C23">
            <v>20</v>
          </cell>
        </row>
        <row r="24">
          <cell r="A24">
            <v>2013006</v>
          </cell>
          <cell r="C24">
            <v>55</v>
          </cell>
        </row>
        <row r="25">
          <cell r="A25">
            <v>2013010</v>
          </cell>
          <cell r="C25">
            <v>150.02000000000001</v>
          </cell>
        </row>
        <row r="27">
          <cell r="A27">
            <v>2013033</v>
          </cell>
          <cell r="C27">
            <v>1600</v>
          </cell>
        </row>
        <row r="28">
          <cell r="A28">
            <v>2013040</v>
          </cell>
          <cell r="C28">
            <v>650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27090.890000000003</v>
          </cell>
        </row>
        <row r="2">
          <cell r="A2" t="str">
            <v>CTA_FMT_CON_CST</v>
          </cell>
          <cell r="C2" t="str">
            <v>VALOR</v>
          </cell>
        </row>
        <row r="14">
          <cell r="A14">
            <v>2002020</v>
          </cell>
          <cell r="C14">
            <v>781.46</v>
          </cell>
        </row>
        <row r="16">
          <cell r="A16">
            <v>2004014</v>
          </cell>
          <cell r="C16">
            <v>331.71</v>
          </cell>
        </row>
        <row r="17">
          <cell r="A17">
            <v>2004044</v>
          </cell>
          <cell r="C17">
            <v>200</v>
          </cell>
        </row>
        <row r="19">
          <cell r="A19">
            <v>2004086</v>
          </cell>
          <cell r="C19">
            <v>15716.94</v>
          </cell>
        </row>
        <row r="21">
          <cell r="A21">
            <v>2006</v>
          </cell>
          <cell r="C21">
            <v>30</v>
          </cell>
        </row>
        <row r="24">
          <cell r="A24">
            <v>2013001</v>
          </cell>
          <cell r="C24">
            <v>13</v>
          </cell>
        </row>
        <row r="25">
          <cell r="A25">
            <v>2013002</v>
          </cell>
          <cell r="C25">
            <v>2473.65</v>
          </cell>
        </row>
        <row r="26">
          <cell r="A26">
            <v>2013003</v>
          </cell>
          <cell r="C26">
            <v>6970</v>
          </cell>
        </row>
        <row r="27">
          <cell r="A27">
            <v>2013005</v>
          </cell>
          <cell r="C27">
            <v>252.11</v>
          </cell>
        </row>
        <row r="28">
          <cell r="A28">
            <v>2013006</v>
          </cell>
          <cell r="C28">
            <v>56</v>
          </cell>
        </row>
        <row r="29">
          <cell r="A29">
            <v>2013007</v>
          </cell>
          <cell r="C29">
            <v>84</v>
          </cell>
        </row>
        <row r="30">
          <cell r="A30">
            <v>2013010</v>
          </cell>
          <cell r="C30">
            <v>150.02000000000001</v>
          </cell>
        </row>
        <row r="32">
          <cell r="A32">
            <v>2013021</v>
          </cell>
          <cell r="C32">
            <v>32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47996.329999999994</v>
          </cell>
        </row>
        <row r="2">
          <cell r="A2" t="str">
            <v>CTA_FMT_CON_CST</v>
          </cell>
          <cell r="C2" t="str">
            <v>VALOR</v>
          </cell>
        </row>
        <row r="15">
          <cell r="A15">
            <v>2002020</v>
          </cell>
          <cell r="C15">
            <v>12628.11</v>
          </cell>
        </row>
        <row r="17">
          <cell r="A17">
            <v>2004037</v>
          </cell>
          <cell r="C17">
            <v>81.78</v>
          </cell>
        </row>
        <row r="18">
          <cell r="A18">
            <v>2004039</v>
          </cell>
          <cell r="C18">
            <v>217</v>
          </cell>
        </row>
        <row r="19">
          <cell r="A19">
            <v>2004049</v>
          </cell>
          <cell r="C19">
            <v>104.9</v>
          </cell>
        </row>
        <row r="20">
          <cell r="A20">
            <v>2004086</v>
          </cell>
          <cell r="C20">
            <v>23652.68</v>
          </cell>
        </row>
        <row r="23">
          <cell r="A23">
            <v>2013002</v>
          </cell>
          <cell r="C23">
            <v>3125.04</v>
          </cell>
        </row>
        <row r="24">
          <cell r="A24">
            <v>2013003</v>
          </cell>
          <cell r="C24">
            <v>40</v>
          </cell>
        </row>
        <row r="25">
          <cell r="A25">
            <v>2013005</v>
          </cell>
          <cell r="C25">
            <v>1100</v>
          </cell>
        </row>
        <row r="26">
          <cell r="A26">
            <v>2013006</v>
          </cell>
          <cell r="C26">
            <v>15</v>
          </cell>
        </row>
        <row r="27">
          <cell r="A27">
            <v>2013007</v>
          </cell>
          <cell r="C27">
            <v>138.57</v>
          </cell>
        </row>
        <row r="28">
          <cell r="A28">
            <v>2013010</v>
          </cell>
          <cell r="C28">
            <v>150.02000000000001</v>
          </cell>
        </row>
        <row r="29">
          <cell r="A29">
            <v>2013013</v>
          </cell>
          <cell r="C29">
            <v>2777.7</v>
          </cell>
        </row>
        <row r="31">
          <cell r="A31">
            <v>2013021</v>
          </cell>
          <cell r="C31">
            <v>57.13</v>
          </cell>
        </row>
        <row r="32">
          <cell r="A32">
            <v>2013033</v>
          </cell>
          <cell r="C32">
            <v>3500</v>
          </cell>
        </row>
        <row r="33">
          <cell r="A33">
            <v>2013036</v>
          </cell>
          <cell r="C33">
            <v>15</v>
          </cell>
        </row>
        <row r="34">
          <cell r="A34">
            <v>2013040</v>
          </cell>
          <cell r="C34">
            <v>240</v>
          </cell>
        </row>
        <row r="35">
          <cell r="A35">
            <v>20109</v>
          </cell>
          <cell r="C35">
            <v>100.8</v>
          </cell>
        </row>
        <row r="36">
          <cell r="A36">
            <v>20412</v>
          </cell>
          <cell r="C36">
            <v>52.6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11017.55</v>
          </cell>
        </row>
        <row r="2">
          <cell r="A2" t="str">
            <v>CTA_FMT_CON_CST</v>
          </cell>
          <cell r="C2" t="str">
            <v>VALOR</v>
          </cell>
        </row>
        <row r="9">
          <cell r="A9">
            <v>2004023</v>
          </cell>
          <cell r="C9">
            <v>81.599999999999994</v>
          </cell>
        </row>
        <row r="10">
          <cell r="A10">
            <v>2004035</v>
          </cell>
          <cell r="C10">
            <v>240.2</v>
          </cell>
        </row>
        <row r="14">
          <cell r="A14">
            <v>2006001011</v>
          </cell>
          <cell r="C14">
            <v>10201.09</v>
          </cell>
        </row>
        <row r="15">
          <cell r="A15">
            <v>20434</v>
          </cell>
          <cell r="C15">
            <v>494.66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3284.12</v>
          </cell>
        </row>
        <row r="2">
          <cell r="A2" t="str">
            <v>CTA_FMT_CON_CST</v>
          </cell>
          <cell r="C2" t="str">
            <v>VALOR</v>
          </cell>
        </row>
        <row r="8">
          <cell r="A8">
            <v>2004</v>
          </cell>
        </row>
        <row r="9">
          <cell r="A9">
            <v>2004039</v>
          </cell>
          <cell r="C9">
            <v>84</v>
          </cell>
        </row>
        <row r="10">
          <cell r="A10">
            <v>2004083</v>
          </cell>
          <cell r="C10">
            <v>202.35</v>
          </cell>
        </row>
        <row r="12">
          <cell r="A12">
            <v>2013001</v>
          </cell>
          <cell r="C12">
            <v>52.51</v>
          </cell>
        </row>
        <row r="13">
          <cell r="A13">
            <v>2013003</v>
          </cell>
          <cell r="C13">
            <v>490</v>
          </cell>
        </row>
        <row r="14">
          <cell r="A14">
            <v>2013007</v>
          </cell>
          <cell r="C14">
            <v>52.06</v>
          </cell>
        </row>
        <row r="15">
          <cell r="A15">
            <v>2013033</v>
          </cell>
          <cell r="C15">
            <v>2000</v>
          </cell>
        </row>
        <row r="16">
          <cell r="A16">
            <v>20109</v>
          </cell>
          <cell r="C16">
            <v>403.2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17485.879999999997</v>
          </cell>
        </row>
        <row r="2">
          <cell r="A2" t="str">
            <v>CTA_FMT_CON_CST</v>
          </cell>
          <cell r="C2" t="str">
            <v>VALOR</v>
          </cell>
        </row>
        <row r="17">
          <cell r="A17">
            <v>2002020</v>
          </cell>
          <cell r="C17">
            <v>826.58</v>
          </cell>
        </row>
        <row r="19">
          <cell r="A19">
            <v>2004003</v>
          </cell>
          <cell r="C19">
            <v>1026.67</v>
          </cell>
        </row>
        <row r="20">
          <cell r="A20">
            <v>2004014</v>
          </cell>
          <cell r="C20">
            <v>399.24</v>
          </cell>
        </row>
        <row r="21">
          <cell r="A21">
            <v>2004039</v>
          </cell>
          <cell r="C21">
            <v>245.6</v>
          </cell>
        </row>
        <row r="22">
          <cell r="A22">
            <v>2004044</v>
          </cell>
          <cell r="C22">
            <v>100</v>
          </cell>
        </row>
        <row r="24">
          <cell r="A24">
            <v>2004049</v>
          </cell>
          <cell r="C24">
            <v>209.8</v>
          </cell>
        </row>
        <row r="25">
          <cell r="A25">
            <v>2004060</v>
          </cell>
          <cell r="C25">
            <v>80</v>
          </cell>
        </row>
        <row r="26">
          <cell r="A26">
            <v>2004086</v>
          </cell>
          <cell r="C26">
            <v>3279.82</v>
          </cell>
        </row>
        <row r="29">
          <cell r="A29">
            <v>2013002</v>
          </cell>
          <cell r="C29">
            <v>7474.71</v>
          </cell>
        </row>
        <row r="30">
          <cell r="A30">
            <v>2013003</v>
          </cell>
          <cell r="C30">
            <v>3275</v>
          </cell>
        </row>
        <row r="31">
          <cell r="A31">
            <v>2013006</v>
          </cell>
          <cell r="C31">
            <v>64</v>
          </cell>
        </row>
        <row r="32">
          <cell r="A32">
            <v>2013007</v>
          </cell>
          <cell r="C32">
            <v>504.46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J9">
            <v>3400</v>
          </cell>
        </row>
        <row r="37">
          <cell r="J37">
            <v>1211.0999999999999</v>
          </cell>
        </row>
        <row r="39">
          <cell r="J39">
            <v>1712.73</v>
          </cell>
        </row>
        <row r="45">
          <cell r="J45">
            <v>1700</v>
          </cell>
        </row>
        <row r="49">
          <cell r="J49">
            <v>1211.0999999999999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1 (2)"/>
      <sheetName val="Analítico Jun2021"/>
      <sheetName val="Grupo"/>
    </sheetNames>
    <sheetDataSet>
      <sheetData sheetId="0"/>
      <sheetData sheetId="1"/>
      <sheetData sheetId="2">
        <row r="3">
          <cell r="H3">
            <v>91595.329999999522</v>
          </cell>
          <cell r="I3">
            <v>43376.175200000049</v>
          </cell>
          <cell r="K3">
            <v>214751.54999999996</v>
          </cell>
        </row>
      </sheetData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Fortes"/>
      <sheetName val="Aviso Prévio e Multa"/>
    </sheetNames>
    <sheetDataSet>
      <sheetData sheetId="0"/>
      <sheetData sheetId="1">
        <row r="5">
          <cell r="O5">
            <v>1.3347392280987209</v>
          </cell>
        </row>
        <row r="6">
          <cell r="C6">
            <v>4127.9799999999996</v>
          </cell>
          <cell r="D6">
            <v>4146.97</v>
          </cell>
          <cell r="E6">
            <v>4485.34</v>
          </cell>
          <cell r="G6">
            <v>7165.91</v>
          </cell>
          <cell r="H6">
            <v>4427.75</v>
          </cell>
          <cell r="I6">
            <v>6121.67</v>
          </cell>
          <cell r="J6">
            <v>6244.4</v>
          </cell>
          <cell r="L6">
            <v>5033.3</v>
          </cell>
          <cell r="M6">
            <v>3660.72</v>
          </cell>
        </row>
        <row r="7">
          <cell r="C7">
            <v>185.76</v>
          </cell>
          <cell r="D7">
            <v>186.61</v>
          </cell>
          <cell r="E7">
            <v>263.61</v>
          </cell>
          <cell r="G7">
            <v>315.2</v>
          </cell>
          <cell r="H7">
            <v>199.25</v>
          </cell>
          <cell r="I7">
            <v>302.49</v>
          </cell>
          <cell r="J7">
            <v>281</v>
          </cell>
          <cell r="L7">
            <v>226.5</v>
          </cell>
          <cell r="M7">
            <v>174.68</v>
          </cell>
        </row>
        <row r="8">
          <cell r="C8">
            <v>330.22</v>
          </cell>
          <cell r="D8">
            <v>331.74</v>
          </cell>
          <cell r="E8">
            <v>358.8</v>
          </cell>
          <cell r="G8">
            <v>637.82000000000005</v>
          </cell>
          <cell r="H8">
            <v>354.2</v>
          </cell>
          <cell r="I8">
            <v>537.72</v>
          </cell>
          <cell r="J8">
            <v>499.52</v>
          </cell>
          <cell r="L8">
            <v>402.64</v>
          </cell>
          <cell r="M8">
            <v>310.52999999999997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</row>
        <row r="11">
          <cell r="C11">
            <v>458.66444444444437</v>
          </cell>
          <cell r="D11">
            <v>460.7744444444445</v>
          </cell>
          <cell r="E11">
            <v>498.37111111111113</v>
          </cell>
          <cell r="G11">
            <v>796.21222222222218</v>
          </cell>
          <cell r="H11">
            <v>491.97222222222223</v>
          </cell>
          <cell r="I11">
            <v>680.18555555555554</v>
          </cell>
          <cell r="J11">
            <v>693.82222222222219</v>
          </cell>
          <cell r="L11">
            <v>559.25555555555547</v>
          </cell>
          <cell r="M11">
            <v>406.74666666666667</v>
          </cell>
        </row>
        <row r="12">
          <cell r="C12">
            <v>343.99833333333328</v>
          </cell>
          <cell r="D12">
            <v>345.58083333333337</v>
          </cell>
          <cell r="E12">
            <v>373.77833333333336</v>
          </cell>
          <cell r="G12">
            <v>597.15916666666669</v>
          </cell>
          <cell r="H12">
            <v>368.97916666666669</v>
          </cell>
          <cell r="I12">
            <v>510.13916666666665</v>
          </cell>
          <cell r="J12">
            <v>520.36666666666667</v>
          </cell>
          <cell r="L12">
            <v>419.44166666666666</v>
          </cell>
          <cell r="M12">
            <v>305.06</v>
          </cell>
        </row>
        <row r="13">
          <cell r="C13">
            <v>15.479924999999996</v>
          </cell>
          <cell r="D13">
            <v>15.551137500000001</v>
          </cell>
          <cell r="E13">
            <v>16.820025000000001</v>
          </cell>
          <cell r="G13">
            <v>26.872162500000002</v>
          </cell>
          <cell r="H13">
            <v>16.604062500000001</v>
          </cell>
          <cell r="I13">
            <v>22.956262499999998</v>
          </cell>
          <cell r="J13">
            <v>23.416499999999999</v>
          </cell>
          <cell r="L13">
            <v>18.874874999999999</v>
          </cell>
          <cell r="M13">
            <v>13.7277</v>
          </cell>
        </row>
        <row r="14">
          <cell r="C14">
            <v>27.519866666666662</v>
          </cell>
          <cell r="D14">
            <v>27.646466666666669</v>
          </cell>
          <cell r="E14">
            <v>29.902266666666669</v>
          </cell>
          <cell r="G14">
            <v>47.772733333333335</v>
          </cell>
          <cell r="H14">
            <v>29.518333333333334</v>
          </cell>
          <cell r="I14">
            <v>40.811133333333331</v>
          </cell>
          <cell r="J14">
            <v>41.629333333333335</v>
          </cell>
          <cell r="L14">
            <v>33.555333333333337</v>
          </cell>
          <cell r="M14">
            <v>24.404800000000002</v>
          </cell>
        </row>
      </sheetData>
      <sheetData sheetId="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10063.86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37735.230000000003</v>
          </cell>
        </row>
        <row r="4">
          <cell r="C4">
            <v>32950.29</v>
          </cell>
        </row>
        <row r="5">
          <cell r="C5">
            <v>32950.29</v>
          </cell>
        </row>
        <row r="6">
          <cell r="C6">
            <v>32950.29</v>
          </cell>
        </row>
        <row r="7">
          <cell r="C7">
            <v>4784.9399999999996</v>
          </cell>
        </row>
        <row r="8">
          <cell r="C8">
            <v>4607.67</v>
          </cell>
        </row>
        <row r="9">
          <cell r="C9">
            <v>177.27</v>
          </cell>
        </row>
        <row r="10">
          <cell r="C10">
            <v>16588.95</v>
          </cell>
        </row>
        <row r="11">
          <cell r="C11">
            <v>2372.0700000000002</v>
          </cell>
        </row>
        <row r="12">
          <cell r="C12">
            <v>329.65</v>
          </cell>
        </row>
        <row r="13">
          <cell r="C13">
            <v>404.24</v>
          </cell>
        </row>
        <row r="14">
          <cell r="C14">
            <v>924.99</v>
          </cell>
        </row>
        <row r="15">
          <cell r="A15">
            <v>2002020</v>
          </cell>
          <cell r="C15">
            <v>414.32</v>
          </cell>
        </row>
        <row r="16">
          <cell r="A16">
            <v>2002022</v>
          </cell>
          <cell r="C16">
            <v>298.87</v>
          </cell>
        </row>
        <row r="17">
          <cell r="C17">
            <v>11856.78</v>
          </cell>
        </row>
        <row r="18">
          <cell r="A18">
            <v>2004003</v>
          </cell>
          <cell r="C18">
            <v>953.84</v>
          </cell>
        </row>
        <row r="19">
          <cell r="A19">
            <v>2004037</v>
          </cell>
          <cell r="C19">
            <v>162.16</v>
          </cell>
        </row>
        <row r="20">
          <cell r="A20">
            <v>2004041</v>
          </cell>
          <cell r="C20">
            <v>2833.65</v>
          </cell>
        </row>
        <row r="21">
          <cell r="A21">
            <v>2004044</v>
          </cell>
          <cell r="C21">
            <v>100</v>
          </cell>
        </row>
        <row r="22">
          <cell r="C22">
            <v>100</v>
          </cell>
        </row>
        <row r="23">
          <cell r="A23">
            <v>2004049</v>
          </cell>
          <cell r="C23">
            <v>104.9</v>
          </cell>
        </row>
        <row r="24">
          <cell r="A24">
            <v>2004065</v>
          </cell>
          <cell r="C24">
            <v>150.02000000000001</v>
          </cell>
        </row>
        <row r="25">
          <cell r="A25">
            <v>2004086</v>
          </cell>
          <cell r="C25">
            <v>4000</v>
          </cell>
        </row>
        <row r="26">
          <cell r="C26">
            <v>3066.21</v>
          </cell>
        </row>
        <row r="27">
          <cell r="A27">
            <v>2004093</v>
          </cell>
          <cell r="C27">
            <v>486</v>
          </cell>
        </row>
        <row r="28">
          <cell r="C28">
            <v>2360.1</v>
          </cell>
        </row>
        <row r="29">
          <cell r="A29">
            <v>2013003</v>
          </cell>
          <cell r="C29">
            <v>10</v>
          </cell>
        </row>
        <row r="30">
          <cell r="A30">
            <v>2013006</v>
          </cell>
          <cell r="C30">
            <v>105.1</v>
          </cell>
        </row>
        <row r="31">
          <cell r="C31">
            <v>1800</v>
          </cell>
        </row>
        <row r="32">
          <cell r="A32">
            <v>2013021</v>
          </cell>
          <cell r="C32">
            <v>125</v>
          </cell>
        </row>
        <row r="33">
          <cell r="A33">
            <v>2013040</v>
          </cell>
          <cell r="C33">
            <v>320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32081.850000000002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113327.58</v>
          </cell>
        </row>
        <row r="4">
          <cell r="C4">
            <v>6968.14</v>
          </cell>
        </row>
        <row r="5">
          <cell r="C5">
            <v>6968.14</v>
          </cell>
        </row>
        <row r="6">
          <cell r="C6">
            <v>6968.14</v>
          </cell>
        </row>
        <row r="7">
          <cell r="C7">
            <v>106359.44</v>
          </cell>
        </row>
        <row r="8">
          <cell r="C8">
            <v>9328.77</v>
          </cell>
        </row>
        <row r="9">
          <cell r="C9">
            <v>97030.67</v>
          </cell>
        </row>
        <row r="10">
          <cell r="C10">
            <v>81181.13</v>
          </cell>
        </row>
        <row r="11">
          <cell r="C11">
            <v>33967.379999999997</v>
          </cell>
        </row>
        <row r="12">
          <cell r="C12">
            <v>305.77</v>
          </cell>
        </row>
        <row r="13">
          <cell r="C13">
            <v>363.94</v>
          </cell>
        </row>
        <row r="14">
          <cell r="C14">
            <v>32152.04</v>
          </cell>
        </row>
        <row r="15">
          <cell r="A15">
            <v>2002020</v>
          </cell>
          <cell r="C15">
            <v>850.63</v>
          </cell>
        </row>
        <row r="16">
          <cell r="A16">
            <v>2002022</v>
          </cell>
          <cell r="C16">
            <v>295</v>
          </cell>
        </row>
        <row r="17">
          <cell r="C17">
            <v>44551.040000000001</v>
          </cell>
        </row>
        <row r="18">
          <cell r="A18">
            <v>2004003</v>
          </cell>
          <cell r="C18">
            <v>1403.39</v>
          </cell>
        </row>
        <row r="19">
          <cell r="A19">
            <v>21316</v>
          </cell>
          <cell r="C19">
            <v>102.56</v>
          </cell>
        </row>
        <row r="20">
          <cell r="A20">
            <v>2004035</v>
          </cell>
          <cell r="C20">
            <v>455.96</v>
          </cell>
        </row>
        <row r="21">
          <cell r="A21">
            <v>2004037</v>
          </cell>
          <cell r="C21">
            <v>117.39</v>
          </cell>
        </row>
        <row r="22">
          <cell r="A22">
            <v>2004041</v>
          </cell>
          <cell r="C22">
            <v>4374.21</v>
          </cell>
        </row>
        <row r="23">
          <cell r="A23">
            <v>2004044</v>
          </cell>
          <cell r="C23">
            <v>200</v>
          </cell>
        </row>
        <row r="24">
          <cell r="C24">
            <v>200</v>
          </cell>
        </row>
        <row r="25">
          <cell r="A25">
            <v>2004049</v>
          </cell>
          <cell r="C25">
            <v>104.9</v>
          </cell>
        </row>
        <row r="26">
          <cell r="A26">
            <v>2004065</v>
          </cell>
          <cell r="C26">
            <v>150.02000000000001</v>
          </cell>
        </row>
        <row r="27">
          <cell r="A27">
            <v>2004086</v>
          </cell>
          <cell r="C27">
            <v>23717.79</v>
          </cell>
        </row>
        <row r="28">
          <cell r="C28">
            <v>13924.82</v>
          </cell>
        </row>
        <row r="29">
          <cell r="C29">
            <v>2332.71</v>
          </cell>
        </row>
        <row r="30">
          <cell r="A30">
            <v>21301</v>
          </cell>
          <cell r="C30">
            <v>30</v>
          </cell>
        </row>
        <row r="31">
          <cell r="A31">
            <v>2013003</v>
          </cell>
          <cell r="C31">
            <v>90</v>
          </cell>
        </row>
        <row r="32">
          <cell r="A32">
            <v>2013005</v>
          </cell>
          <cell r="C32">
            <v>190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14429.789999999999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64107.77</v>
          </cell>
        </row>
        <row r="4">
          <cell r="C4">
            <v>54411.46</v>
          </cell>
        </row>
        <row r="5">
          <cell r="C5">
            <v>54411.46</v>
          </cell>
        </row>
        <row r="6">
          <cell r="C6">
            <v>54411.46</v>
          </cell>
        </row>
        <row r="7">
          <cell r="C7">
            <v>9696.31</v>
          </cell>
        </row>
        <row r="8">
          <cell r="C8">
            <v>92.5</v>
          </cell>
        </row>
        <row r="9">
          <cell r="C9">
            <v>9603.81</v>
          </cell>
        </row>
        <row r="10">
          <cell r="C10">
            <v>52154.14</v>
          </cell>
        </row>
        <row r="11">
          <cell r="C11">
            <v>72</v>
          </cell>
        </row>
        <row r="12">
          <cell r="A12">
            <v>2001009</v>
          </cell>
          <cell r="C12">
            <v>72</v>
          </cell>
        </row>
        <row r="13">
          <cell r="C13">
            <v>25061.84</v>
          </cell>
        </row>
        <row r="14">
          <cell r="C14">
            <v>482.38</v>
          </cell>
        </row>
        <row r="15">
          <cell r="C15">
            <v>479.29</v>
          </cell>
        </row>
        <row r="16">
          <cell r="C16">
            <v>21818.28</v>
          </cell>
        </row>
        <row r="17">
          <cell r="C17">
            <v>328.7</v>
          </cell>
        </row>
        <row r="18">
          <cell r="A18">
            <v>2002020</v>
          </cell>
          <cell r="C18">
            <v>1619.52</v>
          </cell>
        </row>
        <row r="19">
          <cell r="A19">
            <v>2002022</v>
          </cell>
          <cell r="C19">
            <v>333.67</v>
          </cell>
        </row>
        <row r="20">
          <cell r="C20">
            <v>25056.400000000001</v>
          </cell>
        </row>
        <row r="21">
          <cell r="A21">
            <v>2004037</v>
          </cell>
          <cell r="C21">
            <v>102.25</v>
          </cell>
        </row>
        <row r="22">
          <cell r="A22">
            <v>2004039</v>
          </cell>
          <cell r="C22">
            <v>135</v>
          </cell>
        </row>
        <row r="23">
          <cell r="A23">
            <v>2004041</v>
          </cell>
          <cell r="C23">
            <v>4840.42</v>
          </cell>
        </row>
        <row r="24">
          <cell r="A24">
            <v>2004044</v>
          </cell>
          <cell r="C24">
            <v>100</v>
          </cell>
        </row>
        <row r="25">
          <cell r="C25">
            <v>100</v>
          </cell>
        </row>
        <row r="26">
          <cell r="A26">
            <v>2004049</v>
          </cell>
          <cell r="C26">
            <v>104.9</v>
          </cell>
        </row>
        <row r="27">
          <cell r="A27">
            <v>2004065</v>
          </cell>
          <cell r="C27">
            <v>150.02000000000001</v>
          </cell>
        </row>
        <row r="28">
          <cell r="A28">
            <v>2004086</v>
          </cell>
          <cell r="C28">
            <v>6322.11</v>
          </cell>
        </row>
        <row r="29">
          <cell r="C29">
            <v>12815.7</v>
          </cell>
        </row>
        <row r="30">
          <cell r="A30">
            <v>2004093</v>
          </cell>
          <cell r="C30">
            <v>486</v>
          </cell>
        </row>
        <row r="31">
          <cell r="C31">
            <v>1963.9</v>
          </cell>
        </row>
        <row r="32">
          <cell r="A32">
            <v>21301</v>
          </cell>
          <cell r="C32">
            <v>50.93</v>
          </cell>
        </row>
        <row r="33">
          <cell r="A33">
            <v>2013006</v>
          </cell>
          <cell r="C33">
            <v>97.97</v>
          </cell>
        </row>
        <row r="34">
          <cell r="C34">
            <v>1800</v>
          </cell>
        </row>
        <row r="35">
          <cell r="A35">
            <v>2013036</v>
          </cell>
          <cell r="C35">
            <v>15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4958.16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56508.66</v>
          </cell>
        </row>
        <row r="4">
          <cell r="C4">
            <v>47700.39</v>
          </cell>
        </row>
        <row r="5">
          <cell r="C5">
            <v>47700.39</v>
          </cell>
        </row>
        <row r="6">
          <cell r="C6">
            <v>49041.39</v>
          </cell>
        </row>
        <row r="7">
          <cell r="C7">
            <v>-1341</v>
          </cell>
        </row>
        <row r="8">
          <cell r="C8">
            <v>8808.27</v>
          </cell>
        </row>
        <row r="9">
          <cell r="C9">
            <v>8808.27</v>
          </cell>
        </row>
        <row r="10">
          <cell r="C10">
            <v>34950.14</v>
          </cell>
        </row>
        <row r="11">
          <cell r="C11">
            <v>32636.89</v>
          </cell>
        </row>
        <row r="12">
          <cell r="A12">
            <v>2004037</v>
          </cell>
          <cell r="C12">
            <v>99.9</v>
          </cell>
        </row>
        <row r="13">
          <cell r="A13">
            <v>2004041</v>
          </cell>
          <cell r="C13">
            <v>4749.26</v>
          </cell>
        </row>
        <row r="14">
          <cell r="A14">
            <v>2004049</v>
          </cell>
          <cell r="C14">
            <v>109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36927.17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50154.41</v>
          </cell>
        </row>
        <row r="4">
          <cell r="C4">
            <v>37413.72</v>
          </cell>
        </row>
        <row r="5">
          <cell r="C5">
            <v>37413.72</v>
          </cell>
        </row>
        <row r="6">
          <cell r="C6">
            <v>37413.72</v>
          </cell>
        </row>
        <row r="7">
          <cell r="C7">
            <v>12740.69</v>
          </cell>
        </row>
        <row r="8">
          <cell r="C8">
            <v>12740.69</v>
          </cell>
        </row>
        <row r="9">
          <cell r="C9">
            <v>641639.73</v>
          </cell>
        </row>
        <row r="10">
          <cell r="C10">
            <v>42240.33</v>
          </cell>
        </row>
        <row r="11">
          <cell r="C11">
            <v>37923.33</v>
          </cell>
        </row>
        <row r="12">
          <cell r="A12">
            <v>2001009</v>
          </cell>
          <cell r="C12">
            <v>4317</v>
          </cell>
        </row>
        <row r="13">
          <cell r="C13">
            <v>30430</v>
          </cell>
        </row>
        <row r="14">
          <cell r="C14">
            <v>45.94</v>
          </cell>
        </row>
        <row r="15">
          <cell r="C15">
            <v>27604.86</v>
          </cell>
        </row>
        <row r="16">
          <cell r="A16">
            <v>2002020</v>
          </cell>
          <cell r="C16">
            <v>2779.2</v>
          </cell>
        </row>
        <row r="17">
          <cell r="C17">
            <v>565002.22</v>
          </cell>
        </row>
        <row r="18">
          <cell r="A18">
            <v>2004023</v>
          </cell>
          <cell r="C18">
            <v>120.7</v>
          </cell>
        </row>
        <row r="19">
          <cell r="A19">
            <v>2004039</v>
          </cell>
          <cell r="C19">
            <v>12217.5</v>
          </cell>
        </row>
        <row r="20">
          <cell r="A20">
            <v>2004041</v>
          </cell>
          <cell r="C20">
            <v>6867.04</v>
          </cell>
        </row>
        <row r="21">
          <cell r="A21">
            <v>2004046</v>
          </cell>
          <cell r="C21">
            <v>454</v>
          </cell>
        </row>
        <row r="22">
          <cell r="A22">
            <v>2004049</v>
          </cell>
          <cell r="C22">
            <v>5.94</v>
          </cell>
        </row>
        <row r="23">
          <cell r="A23">
            <v>2004065</v>
          </cell>
          <cell r="C23">
            <v>573.32000000000005</v>
          </cell>
        </row>
        <row r="24">
          <cell r="A24">
            <v>2004085</v>
          </cell>
          <cell r="C24">
            <v>7548.87</v>
          </cell>
        </row>
        <row r="25">
          <cell r="C25">
            <v>535531.25</v>
          </cell>
        </row>
        <row r="26">
          <cell r="A26">
            <v>2004096</v>
          </cell>
          <cell r="C26">
            <v>1281.5</v>
          </cell>
        </row>
        <row r="27">
          <cell r="A27">
            <v>2004097</v>
          </cell>
          <cell r="C27">
            <v>100</v>
          </cell>
        </row>
        <row r="28">
          <cell r="A28">
            <v>2004044</v>
          </cell>
          <cell r="C28">
            <v>302.10000000000002</v>
          </cell>
        </row>
        <row r="29">
          <cell r="A29">
            <v>2006</v>
          </cell>
          <cell r="C29">
            <v>360</v>
          </cell>
        </row>
        <row r="30">
          <cell r="C30">
            <v>360</v>
          </cell>
        </row>
        <row r="31">
          <cell r="C31">
            <v>360</v>
          </cell>
        </row>
        <row r="32">
          <cell r="C32">
            <v>3527.18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19138.689999999999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41779.07</v>
          </cell>
        </row>
        <row r="4">
          <cell r="C4">
            <v>34221.199999999997</v>
          </cell>
        </row>
        <row r="5">
          <cell r="C5">
            <v>34221.199999999997</v>
          </cell>
        </row>
        <row r="6">
          <cell r="C6">
            <v>34221.199999999997</v>
          </cell>
        </row>
        <row r="7">
          <cell r="C7">
            <v>7557.87</v>
          </cell>
        </row>
        <row r="8">
          <cell r="C8">
            <v>7557.87</v>
          </cell>
        </row>
        <row r="9">
          <cell r="C9">
            <v>37998.019999999997</v>
          </cell>
        </row>
        <row r="10">
          <cell r="C10">
            <v>14941.78</v>
          </cell>
        </row>
        <row r="11">
          <cell r="C11">
            <v>338.23</v>
          </cell>
        </row>
        <row r="12">
          <cell r="C12">
            <v>418.73</v>
          </cell>
        </row>
        <row r="13">
          <cell r="C13">
            <v>12981.77</v>
          </cell>
        </row>
        <row r="14">
          <cell r="A14">
            <v>2002020</v>
          </cell>
          <cell r="C14">
            <v>888.42</v>
          </cell>
        </row>
        <row r="15">
          <cell r="A15">
            <v>2002022</v>
          </cell>
          <cell r="C15">
            <v>314.63</v>
          </cell>
        </row>
        <row r="16">
          <cell r="C16">
            <v>22393.24</v>
          </cell>
        </row>
        <row r="17">
          <cell r="A17">
            <v>2004037</v>
          </cell>
          <cell r="C17">
            <v>198.73</v>
          </cell>
        </row>
        <row r="18">
          <cell r="A18">
            <v>2004039</v>
          </cell>
          <cell r="C18">
            <v>175.5</v>
          </cell>
        </row>
        <row r="19">
          <cell r="A19">
            <v>2004041</v>
          </cell>
          <cell r="C19">
            <v>4210.8999999999996</v>
          </cell>
        </row>
        <row r="20">
          <cell r="A20">
            <v>2004044</v>
          </cell>
          <cell r="C20">
            <v>100</v>
          </cell>
        </row>
        <row r="21">
          <cell r="C21">
            <v>100</v>
          </cell>
        </row>
        <row r="22">
          <cell r="A22">
            <v>2004049</v>
          </cell>
          <cell r="C22">
            <v>104.9</v>
          </cell>
        </row>
        <row r="23">
          <cell r="A23">
            <v>2004065</v>
          </cell>
          <cell r="C23">
            <v>150.02000000000001</v>
          </cell>
        </row>
        <row r="24">
          <cell r="A24">
            <v>2004086</v>
          </cell>
          <cell r="C24">
            <v>12332.59</v>
          </cell>
        </row>
        <row r="25">
          <cell r="C25">
            <v>5120.6000000000004</v>
          </cell>
        </row>
        <row r="26">
          <cell r="C26">
            <v>663</v>
          </cell>
        </row>
        <row r="27">
          <cell r="A27">
            <v>2013006</v>
          </cell>
          <cell r="C27">
            <v>121</v>
          </cell>
        </row>
        <row r="28">
          <cell r="A28">
            <v>2013036</v>
          </cell>
          <cell r="C28">
            <v>22</v>
          </cell>
        </row>
        <row r="29">
          <cell r="A29">
            <v>2013040</v>
          </cell>
          <cell r="C29">
            <v>520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30198.790000000005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75706.570000000007</v>
          </cell>
        </row>
        <row r="4">
          <cell r="C4">
            <v>64204.02</v>
          </cell>
        </row>
        <row r="5">
          <cell r="C5">
            <v>64204.02</v>
          </cell>
        </row>
        <row r="6">
          <cell r="C6">
            <v>64204.02</v>
          </cell>
        </row>
        <row r="7">
          <cell r="C7">
            <v>11502.55</v>
          </cell>
        </row>
        <row r="8">
          <cell r="C8">
            <v>9844.31</v>
          </cell>
        </row>
        <row r="9">
          <cell r="C9">
            <v>1658.24</v>
          </cell>
        </row>
        <row r="10">
          <cell r="C10">
            <v>75247.679999999993</v>
          </cell>
        </row>
        <row r="11">
          <cell r="C11">
            <v>1514.32</v>
          </cell>
        </row>
        <row r="12">
          <cell r="C12">
            <v>1514.32</v>
          </cell>
        </row>
        <row r="13">
          <cell r="C13">
            <v>27004.54</v>
          </cell>
        </row>
        <row r="14">
          <cell r="C14">
            <v>298.36</v>
          </cell>
        </row>
        <row r="15">
          <cell r="C15">
            <v>402.7</v>
          </cell>
        </row>
        <row r="16">
          <cell r="C16">
            <v>25268.01</v>
          </cell>
        </row>
        <row r="17">
          <cell r="A17">
            <v>2002020</v>
          </cell>
          <cell r="C17">
            <v>784.14</v>
          </cell>
        </row>
        <row r="18">
          <cell r="A18">
            <v>2002022</v>
          </cell>
          <cell r="C18">
            <v>251.33</v>
          </cell>
        </row>
        <row r="19">
          <cell r="C19">
            <v>37802.19</v>
          </cell>
        </row>
        <row r="20">
          <cell r="A20">
            <v>2004003</v>
          </cell>
          <cell r="C20">
            <v>777.66</v>
          </cell>
        </row>
        <row r="21">
          <cell r="A21">
            <v>2004041</v>
          </cell>
          <cell r="C21">
            <v>3115.97</v>
          </cell>
        </row>
        <row r="22">
          <cell r="A22">
            <v>2004044</v>
          </cell>
          <cell r="C22">
            <v>100</v>
          </cell>
        </row>
        <row r="23">
          <cell r="C23">
            <v>100</v>
          </cell>
        </row>
        <row r="24">
          <cell r="A24">
            <v>2004060</v>
          </cell>
          <cell r="C24">
            <v>160</v>
          </cell>
        </row>
        <row r="25">
          <cell r="A25">
            <v>2004065</v>
          </cell>
          <cell r="C25">
            <v>150.02000000000001</v>
          </cell>
        </row>
        <row r="26">
          <cell r="A26">
            <v>2004086</v>
          </cell>
          <cell r="C26">
            <v>17247.04</v>
          </cell>
        </row>
        <row r="27">
          <cell r="C27">
            <v>15765.5</v>
          </cell>
        </row>
        <row r="28">
          <cell r="A28">
            <v>2004093</v>
          </cell>
          <cell r="C28">
            <v>486</v>
          </cell>
        </row>
        <row r="29">
          <cell r="C29">
            <v>8926.6299999999992</v>
          </cell>
        </row>
        <row r="30">
          <cell r="A30">
            <v>2013001</v>
          </cell>
          <cell r="C30">
            <v>112.88</v>
          </cell>
        </row>
        <row r="31">
          <cell r="A31">
            <v>2013003</v>
          </cell>
          <cell r="C31">
            <v>6515</v>
          </cell>
        </row>
        <row r="32">
          <cell r="A32">
            <v>2013006</v>
          </cell>
          <cell r="C32">
            <v>165.75</v>
          </cell>
        </row>
        <row r="33">
          <cell r="C33">
            <v>1800</v>
          </cell>
        </row>
        <row r="34">
          <cell r="A34">
            <v>2013021</v>
          </cell>
          <cell r="C34">
            <v>173</v>
          </cell>
        </row>
        <row r="35">
          <cell r="A35">
            <v>2013040</v>
          </cell>
          <cell r="C35">
            <v>160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46393.46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72480.740000000005</v>
          </cell>
        </row>
        <row r="4">
          <cell r="C4">
            <v>56157.32</v>
          </cell>
        </row>
        <row r="5">
          <cell r="C5">
            <v>56157.32</v>
          </cell>
        </row>
        <row r="6">
          <cell r="C6">
            <v>56157.32</v>
          </cell>
        </row>
        <row r="7">
          <cell r="C7">
            <v>16323.42</v>
          </cell>
        </row>
        <row r="8">
          <cell r="C8">
            <v>15732.52</v>
          </cell>
        </row>
        <row r="9">
          <cell r="C9">
            <v>590.9</v>
          </cell>
        </row>
        <row r="10">
          <cell r="C10">
            <v>98442.99</v>
          </cell>
        </row>
        <row r="11">
          <cell r="C11">
            <v>41530.9</v>
          </cell>
        </row>
        <row r="12">
          <cell r="C12">
            <v>462.44</v>
          </cell>
        </row>
        <row r="13">
          <cell r="C13">
            <v>600.6</v>
          </cell>
        </row>
        <row r="14">
          <cell r="C14">
            <v>27463.18</v>
          </cell>
        </row>
        <row r="15">
          <cell r="A15">
            <v>2002020</v>
          </cell>
          <cell r="C15">
            <v>12675.69</v>
          </cell>
        </row>
        <row r="16">
          <cell r="A16">
            <v>2002022</v>
          </cell>
          <cell r="C16">
            <v>328.99</v>
          </cell>
        </row>
        <row r="17">
          <cell r="C17">
            <v>53000.22</v>
          </cell>
        </row>
        <row r="18">
          <cell r="A18">
            <v>2004037</v>
          </cell>
          <cell r="C18">
            <v>79.900000000000006</v>
          </cell>
        </row>
        <row r="19">
          <cell r="A19">
            <v>2004041</v>
          </cell>
          <cell r="C19">
            <v>7514.64</v>
          </cell>
        </row>
        <row r="20">
          <cell r="A20">
            <v>2004049</v>
          </cell>
          <cell r="C20">
            <v>104.9</v>
          </cell>
        </row>
        <row r="21">
          <cell r="A21">
            <v>2004060</v>
          </cell>
          <cell r="C21">
            <v>160</v>
          </cell>
        </row>
        <row r="22">
          <cell r="A22">
            <v>2004065</v>
          </cell>
          <cell r="C22">
            <v>150.02000000000001</v>
          </cell>
        </row>
        <row r="23">
          <cell r="A23">
            <v>2004080</v>
          </cell>
          <cell r="C23">
            <v>300</v>
          </cell>
        </row>
        <row r="24">
          <cell r="A24">
            <v>2004086</v>
          </cell>
          <cell r="C24">
            <v>24052.61</v>
          </cell>
        </row>
        <row r="25">
          <cell r="C25">
            <v>19923.310000000001</v>
          </cell>
        </row>
        <row r="26">
          <cell r="A26">
            <v>2004090</v>
          </cell>
          <cell r="C26">
            <v>228.84</v>
          </cell>
        </row>
        <row r="27">
          <cell r="A27">
            <v>2004093</v>
          </cell>
          <cell r="C27">
            <v>486</v>
          </cell>
        </row>
        <row r="28">
          <cell r="C28">
            <v>3911.87</v>
          </cell>
        </row>
        <row r="29">
          <cell r="A29">
            <v>21301</v>
          </cell>
          <cell r="C29">
            <v>49.87</v>
          </cell>
        </row>
        <row r="30">
          <cell r="A30">
            <v>2013006</v>
          </cell>
          <cell r="C30">
            <v>102</v>
          </cell>
        </row>
        <row r="31">
          <cell r="C31">
            <v>3600</v>
          </cell>
        </row>
        <row r="32">
          <cell r="A32">
            <v>2013040</v>
          </cell>
          <cell r="C32">
            <v>160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6746.32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247222.98</v>
          </cell>
        </row>
        <row r="4">
          <cell r="C4">
            <v>247222.98</v>
          </cell>
        </row>
        <row r="5">
          <cell r="C5">
            <v>246000</v>
          </cell>
        </row>
        <row r="6">
          <cell r="C6">
            <v>1222.98</v>
          </cell>
        </row>
        <row r="7">
          <cell r="C7">
            <v>13924.58</v>
          </cell>
        </row>
        <row r="8">
          <cell r="C8">
            <v>7535.04</v>
          </cell>
        </row>
        <row r="9">
          <cell r="A9">
            <v>2004023</v>
          </cell>
          <cell r="C9">
            <v>82.18</v>
          </cell>
        </row>
        <row r="10">
          <cell r="A10">
            <v>2004035</v>
          </cell>
          <cell r="C10">
            <v>274.60000000000002</v>
          </cell>
        </row>
        <row r="11">
          <cell r="C11">
            <v>7178.26</v>
          </cell>
        </row>
        <row r="12">
          <cell r="C12">
            <v>6389.54</v>
          </cell>
        </row>
        <row r="13">
          <cell r="C13">
            <v>6389.54</v>
          </cell>
        </row>
        <row r="14">
          <cell r="A14">
            <v>2006001011</v>
          </cell>
          <cell r="C14">
            <v>6389.54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Analítico Jun2021"/>
      <sheetName val="Grupo"/>
      <sheetName val="Sintético Jun2021"/>
    </sheetNames>
    <sheetDataSet>
      <sheetData sheetId="0"/>
      <sheetData sheetId="1">
        <row r="3">
          <cell r="H3">
            <v>51281.410000000069</v>
          </cell>
          <cell r="I3">
            <v>24242.654700000006</v>
          </cell>
          <cell r="K3">
            <v>117819.22999999986</v>
          </cell>
        </row>
      </sheetData>
      <sheetData sheetId="2"/>
      <sheetData sheetId="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11333.960000000001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33070.339999999997</v>
          </cell>
        </row>
        <row r="4">
          <cell r="C4">
            <v>33070.339999999997</v>
          </cell>
        </row>
        <row r="5">
          <cell r="C5">
            <v>33070.339999999997</v>
          </cell>
        </row>
        <row r="6">
          <cell r="C6">
            <v>11333.96</v>
          </cell>
        </row>
        <row r="7">
          <cell r="C7">
            <v>11263.96</v>
          </cell>
        </row>
        <row r="8">
          <cell r="A8">
            <v>2004032</v>
          </cell>
          <cell r="C8">
            <v>380</v>
          </cell>
        </row>
        <row r="9">
          <cell r="A9">
            <v>2004041</v>
          </cell>
          <cell r="C9">
            <v>5587.35</v>
          </cell>
        </row>
        <row r="10">
          <cell r="A10">
            <v>2004065</v>
          </cell>
          <cell r="C10">
            <v>143.31</v>
          </cell>
        </row>
        <row r="11">
          <cell r="A11">
            <v>2004086</v>
          </cell>
          <cell r="C11">
            <v>5153.3</v>
          </cell>
        </row>
        <row r="12">
          <cell r="C12">
            <v>70</v>
          </cell>
        </row>
        <row r="13">
          <cell r="A13">
            <v>2013001</v>
          </cell>
          <cell r="C13">
            <v>30</v>
          </cell>
        </row>
        <row r="14">
          <cell r="A14">
            <v>2013007</v>
          </cell>
          <cell r="C14">
            <v>40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31067.550000000003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91867.39</v>
          </cell>
        </row>
        <row r="4">
          <cell r="C4">
            <v>82865.08</v>
          </cell>
        </row>
        <row r="5">
          <cell r="C5">
            <v>82865.08</v>
          </cell>
        </row>
        <row r="6">
          <cell r="C6">
            <v>82865.08</v>
          </cell>
        </row>
        <row r="7">
          <cell r="C7">
            <v>9002.31</v>
          </cell>
        </row>
        <row r="8">
          <cell r="C8">
            <v>8729.5499999999993</v>
          </cell>
        </row>
        <row r="9">
          <cell r="C9">
            <v>272.76</v>
          </cell>
        </row>
        <row r="10">
          <cell r="C10">
            <v>76559.899999999994</v>
          </cell>
        </row>
        <row r="11">
          <cell r="C11">
            <v>33073.86</v>
          </cell>
        </row>
        <row r="12">
          <cell r="C12">
            <v>521.25</v>
          </cell>
        </row>
        <row r="13">
          <cell r="C13">
            <v>358</v>
          </cell>
        </row>
        <row r="14">
          <cell r="C14">
            <v>30917.39</v>
          </cell>
        </row>
        <row r="15">
          <cell r="A15">
            <v>2002020</v>
          </cell>
          <cell r="C15">
            <v>829.42</v>
          </cell>
        </row>
        <row r="16">
          <cell r="A16">
            <v>2002022</v>
          </cell>
          <cell r="C16">
            <v>447.8</v>
          </cell>
        </row>
        <row r="17">
          <cell r="C17">
            <v>40938.449999999997</v>
          </cell>
        </row>
        <row r="18">
          <cell r="A18">
            <v>2004003</v>
          </cell>
          <cell r="C18">
            <v>135.13999999999999</v>
          </cell>
        </row>
        <row r="19">
          <cell r="A19">
            <v>2004037</v>
          </cell>
          <cell r="C19">
            <v>384.49</v>
          </cell>
        </row>
        <row r="20">
          <cell r="A20">
            <v>2004041</v>
          </cell>
          <cell r="C20">
            <v>4916.43</v>
          </cell>
        </row>
        <row r="21">
          <cell r="A21">
            <v>2004044</v>
          </cell>
          <cell r="C21">
            <v>100</v>
          </cell>
        </row>
        <row r="22">
          <cell r="C22">
            <v>100</v>
          </cell>
        </row>
        <row r="23">
          <cell r="A23">
            <v>2004049</v>
          </cell>
          <cell r="C23">
            <v>209.8</v>
          </cell>
        </row>
        <row r="24">
          <cell r="A24">
            <v>2004060</v>
          </cell>
          <cell r="C24">
            <v>80</v>
          </cell>
        </row>
        <row r="25">
          <cell r="A25">
            <v>2004065</v>
          </cell>
          <cell r="C25">
            <v>150.02000000000001</v>
          </cell>
        </row>
        <row r="26">
          <cell r="A26">
            <v>2004086</v>
          </cell>
          <cell r="C26">
            <v>22510.959999999999</v>
          </cell>
        </row>
        <row r="27">
          <cell r="C27">
            <v>11895.71</v>
          </cell>
        </row>
        <row r="28">
          <cell r="A28">
            <v>2004093</v>
          </cell>
          <cell r="C28">
            <v>486</v>
          </cell>
        </row>
        <row r="29">
          <cell r="A29">
            <v>2004098</v>
          </cell>
          <cell r="C29">
            <v>69.900000000000006</v>
          </cell>
        </row>
        <row r="30">
          <cell r="C30">
            <v>2547.59</v>
          </cell>
        </row>
        <row r="31">
          <cell r="A31">
            <v>2013001</v>
          </cell>
          <cell r="C31">
            <v>72.86</v>
          </cell>
        </row>
        <row r="32">
          <cell r="A32">
            <v>2013003</v>
          </cell>
          <cell r="C32">
            <v>45</v>
          </cell>
        </row>
        <row r="33">
          <cell r="A33">
            <v>2013005</v>
          </cell>
          <cell r="C33">
            <v>120</v>
          </cell>
        </row>
        <row r="34">
          <cell r="A34">
            <v>2013006</v>
          </cell>
          <cell r="C34">
            <v>153.72999999999999</v>
          </cell>
        </row>
        <row r="35">
          <cell r="C35">
            <v>1800</v>
          </cell>
        </row>
        <row r="36">
          <cell r="A36">
            <v>2013021</v>
          </cell>
          <cell r="C36">
            <v>116</v>
          </cell>
        </row>
        <row r="37">
          <cell r="A37">
            <v>2013040</v>
          </cell>
          <cell r="C37">
            <v>240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J9">
            <v>3400</v>
          </cell>
        </row>
        <row r="38">
          <cell r="J38">
            <v>1211.0999999999999</v>
          </cell>
        </row>
        <row r="40">
          <cell r="J40">
            <v>1712.73</v>
          </cell>
        </row>
        <row r="46">
          <cell r="J46">
            <v>1700</v>
          </cell>
        </row>
        <row r="50">
          <cell r="J50">
            <v>1211.0999999999999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Fortes"/>
      <sheetName val="Aviso Prévio e Multa"/>
    </sheetNames>
    <sheetDataSet>
      <sheetData sheetId="0"/>
      <sheetData sheetId="1">
        <row r="5">
          <cell r="O5">
            <v>1.5147753139422151</v>
          </cell>
        </row>
        <row r="6">
          <cell r="C6">
            <v>4151.33</v>
          </cell>
          <cell r="D6">
            <v>3822.2</v>
          </cell>
          <cell r="E6">
            <v>6658.19</v>
          </cell>
          <cell r="G6">
            <v>5159.5600000000004</v>
          </cell>
          <cell r="H6">
            <v>5786.41</v>
          </cell>
          <cell r="I6">
            <v>4996.47</v>
          </cell>
          <cell r="J6">
            <v>6891.25</v>
          </cell>
          <cell r="L6">
            <v>6217.4</v>
          </cell>
          <cell r="M6">
            <v>4277.9799999999996</v>
          </cell>
        </row>
        <row r="7">
          <cell r="C7">
            <v>186.81</v>
          </cell>
          <cell r="D7">
            <v>172</v>
          </cell>
          <cell r="E7">
            <v>299.62</v>
          </cell>
          <cell r="G7">
            <v>335.57</v>
          </cell>
          <cell r="H7">
            <v>260.39</v>
          </cell>
          <cell r="I7">
            <v>365.36</v>
          </cell>
          <cell r="J7">
            <v>363.72</v>
          </cell>
          <cell r="L7">
            <v>279.77999999999997</v>
          </cell>
          <cell r="M7">
            <v>192.51</v>
          </cell>
        </row>
        <row r="8">
          <cell r="C8">
            <v>332.1</v>
          </cell>
          <cell r="D8">
            <v>305.77</v>
          </cell>
          <cell r="E8">
            <v>532.65</v>
          </cell>
          <cell r="G8">
            <v>412.76</v>
          </cell>
          <cell r="H8">
            <v>462.91</v>
          </cell>
          <cell r="I8">
            <v>399.71</v>
          </cell>
          <cell r="J8">
            <v>551.29999999999995</v>
          </cell>
          <cell r="L8">
            <v>497.39</v>
          </cell>
          <cell r="M8">
            <v>342.23</v>
          </cell>
        </row>
        <row r="9">
          <cell r="C9">
            <v>0</v>
          </cell>
          <cell r="D9">
            <v>0</v>
          </cell>
          <cell r="E9">
            <v>0</v>
          </cell>
          <cell r="G9">
            <v>1377.73</v>
          </cell>
          <cell r="H9">
            <v>0</v>
          </cell>
          <cell r="I9">
            <v>1618.34</v>
          </cell>
          <cell r="J9">
            <v>1483.15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902.71</v>
          </cell>
          <cell r="H10">
            <v>0</v>
          </cell>
          <cell r="I10">
            <v>1987.76</v>
          </cell>
          <cell r="J10">
            <v>1201.46</v>
          </cell>
          <cell r="L10">
            <v>0</v>
          </cell>
        </row>
        <row r="11">
          <cell r="C11">
            <v>461.25888888888886</v>
          </cell>
          <cell r="D11">
            <v>424.68888888888887</v>
          </cell>
          <cell r="E11">
            <v>739.79888888888877</v>
          </cell>
          <cell r="G11">
            <v>573.28444444444449</v>
          </cell>
          <cell r="H11">
            <v>642.93444444444435</v>
          </cell>
          <cell r="I11">
            <v>555.1633333333333</v>
          </cell>
          <cell r="J11">
            <v>765.69444444444446</v>
          </cell>
          <cell r="L11">
            <v>690.82222222222219</v>
          </cell>
          <cell r="M11">
            <v>475.331111111111</v>
          </cell>
        </row>
        <row r="12">
          <cell r="C12">
            <v>345.94416666666666</v>
          </cell>
          <cell r="D12">
            <v>318.51666666666665</v>
          </cell>
          <cell r="E12">
            <v>554.84916666666663</v>
          </cell>
          <cell r="G12">
            <v>429.96333333333337</v>
          </cell>
          <cell r="H12">
            <v>482.20083333333332</v>
          </cell>
          <cell r="I12">
            <v>416.3725</v>
          </cell>
          <cell r="J12">
            <v>574.27083333333337</v>
          </cell>
          <cell r="L12">
            <v>518.11666666666667</v>
          </cell>
          <cell r="M12">
            <v>356.49833333333328</v>
          </cell>
        </row>
        <row r="13">
          <cell r="C13">
            <v>15.567487499999999</v>
          </cell>
          <cell r="D13">
            <v>14.33325</v>
          </cell>
          <cell r="E13">
            <v>24.968212499999996</v>
          </cell>
          <cell r="G13">
            <v>19.34835</v>
          </cell>
          <cell r="H13">
            <v>21.699037499999999</v>
          </cell>
          <cell r="I13">
            <v>18.736762500000001</v>
          </cell>
          <cell r="J13">
            <v>25.842187500000001</v>
          </cell>
          <cell r="L13">
            <v>23.315249999999999</v>
          </cell>
          <cell r="M13">
            <v>16.042424999999998</v>
          </cell>
        </row>
        <row r="14">
          <cell r="C14">
            <v>27.675533333333334</v>
          </cell>
          <cell r="D14">
            <v>25.481333333333332</v>
          </cell>
          <cell r="E14">
            <v>44.387933333333329</v>
          </cell>
          <cell r="G14">
            <v>34.397066666666667</v>
          </cell>
          <cell r="H14">
            <v>38.576066666666669</v>
          </cell>
          <cell r="I14">
            <v>33.309800000000003</v>
          </cell>
          <cell r="J14">
            <v>45.94166666666667</v>
          </cell>
          <cell r="L14">
            <v>41.449333333333335</v>
          </cell>
          <cell r="M14">
            <v>28.519866666666662</v>
          </cell>
        </row>
      </sheetData>
      <sheetData sheetId="2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9695.7699999999986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34327.22</v>
          </cell>
        </row>
        <row r="4">
          <cell r="C4">
            <v>27743.34</v>
          </cell>
        </row>
        <row r="5">
          <cell r="C5">
            <v>27743.34</v>
          </cell>
        </row>
        <row r="6">
          <cell r="C6">
            <v>27743.34</v>
          </cell>
        </row>
        <row r="7">
          <cell r="C7">
            <v>6583.88</v>
          </cell>
        </row>
        <row r="8">
          <cell r="C8">
            <v>6583.88</v>
          </cell>
        </row>
        <row r="9">
          <cell r="C9">
            <v>15123.71</v>
          </cell>
        </row>
        <row r="10">
          <cell r="C10">
            <v>4043.73</v>
          </cell>
        </row>
        <row r="11">
          <cell r="C11">
            <v>405.22</v>
          </cell>
        </row>
        <row r="12">
          <cell r="A12">
            <v>2002020</v>
          </cell>
          <cell r="C12">
            <v>415.79</v>
          </cell>
        </row>
        <row r="13">
          <cell r="C13">
            <v>6680.88</v>
          </cell>
        </row>
        <row r="14">
          <cell r="A14">
            <v>2004003</v>
          </cell>
          <cell r="C14">
            <v>1092.76</v>
          </cell>
        </row>
        <row r="15">
          <cell r="A15">
            <v>2004037</v>
          </cell>
          <cell r="C15">
            <v>162.32</v>
          </cell>
        </row>
        <row r="16">
          <cell r="A16">
            <v>2004041</v>
          </cell>
          <cell r="C16">
            <v>1070.8800000000001</v>
          </cell>
        </row>
        <row r="17">
          <cell r="A17">
            <v>2004044</v>
          </cell>
          <cell r="C17">
            <v>100</v>
          </cell>
        </row>
        <row r="18">
          <cell r="C18">
            <v>100</v>
          </cell>
        </row>
        <row r="19">
          <cell r="A19">
            <v>2004049</v>
          </cell>
          <cell r="C19">
            <v>104.9</v>
          </cell>
        </row>
        <row r="20">
          <cell r="A20">
            <v>2004065</v>
          </cell>
          <cell r="C20">
            <v>150.02000000000001</v>
          </cell>
        </row>
        <row r="21">
          <cell r="A21">
            <v>2004086</v>
          </cell>
          <cell r="C21">
            <v>4000</v>
          </cell>
        </row>
        <row r="22">
          <cell r="C22">
            <v>4399.1000000000004</v>
          </cell>
        </row>
        <row r="23">
          <cell r="A23">
            <v>2013003</v>
          </cell>
          <cell r="C23">
            <v>1940</v>
          </cell>
        </row>
        <row r="24">
          <cell r="A24">
            <v>2013005</v>
          </cell>
          <cell r="C24">
            <v>204.8</v>
          </cell>
        </row>
        <row r="25">
          <cell r="A25">
            <v>2013006</v>
          </cell>
          <cell r="C25">
            <v>9.3000000000000007</v>
          </cell>
        </row>
        <row r="26">
          <cell r="C26">
            <v>1800</v>
          </cell>
        </row>
        <row r="27">
          <cell r="A27">
            <v>2013021</v>
          </cell>
          <cell r="C27">
            <v>125</v>
          </cell>
        </row>
        <row r="28">
          <cell r="A28">
            <v>2013040</v>
          </cell>
          <cell r="C28">
            <v>320</v>
          </cell>
        </row>
        <row r="29">
          <cell r="C29">
            <v>3222.72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6969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163068.92000000001</v>
          </cell>
        </row>
        <row r="4">
          <cell r="C4">
            <v>9490.44</v>
          </cell>
        </row>
        <row r="5">
          <cell r="C5">
            <v>9490.44</v>
          </cell>
        </row>
        <row r="6">
          <cell r="C6">
            <v>9490.44</v>
          </cell>
        </row>
        <row r="7">
          <cell r="C7">
            <v>153578.48000000001</v>
          </cell>
        </row>
        <row r="8">
          <cell r="C8">
            <v>11060.97</v>
          </cell>
        </row>
        <row r="9">
          <cell r="C9">
            <v>142517.51</v>
          </cell>
        </row>
        <row r="10">
          <cell r="C10">
            <v>31935.13</v>
          </cell>
        </row>
        <row r="11">
          <cell r="C11">
            <v>23689.78</v>
          </cell>
        </row>
        <row r="12">
          <cell r="C12">
            <v>407.78</v>
          </cell>
        </row>
        <row r="13">
          <cell r="A13">
            <v>2002020</v>
          </cell>
          <cell r="C13">
            <v>853.65</v>
          </cell>
        </row>
        <row r="14">
          <cell r="C14">
            <v>5630.44</v>
          </cell>
        </row>
        <row r="15">
          <cell r="A15">
            <v>2004003</v>
          </cell>
          <cell r="C15">
            <v>1.84</v>
          </cell>
        </row>
        <row r="16">
          <cell r="A16">
            <v>2004015</v>
          </cell>
          <cell r="C16">
            <v>117.97</v>
          </cell>
        </row>
        <row r="17">
          <cell r="A17">
            <v>2004035</v>
          </cell>
          <cell r="C17">
            <v>250</v>
          </cell>
        </row>
        <row r="18">
          <cell r="A18">
            <v>2004041</v>
          </cell>
          <cell r="C18">
            <v>4334.21</v>
          </cell>
        </row>
        <row r="19">
          <cell r="A19">
            <v>2004044</v>
          </cell>
          <cell r="C19">
            <v>200</v>
          </cell>
        </row>
        <row r="20">
          <cell r="C20">
            <v>200</v>
          </cell>
        </row>
        <row r="21">
          <cell r="A21">
            <v>2004049</v>
          </cell>
          <cell r="C21">
            <v>104.9</v>
          </cell>
        </row>
        <row r="22">
          <cell r="A22">
            <v>2004065</v>
          </cell>
          <cell r="C22">
            <v>150.02000000000001</v>
          </cell>
        </row>
        <row r="23">
          <cell r="A23">
            <v>2004093</v>
          </cell>
          <cell r="C23">
            <v>471.5</v>
          </cell>
        </row>
        <row r="24">
          <cell r="C24">
            <v>2284.91</v>
          </cell>
        </row>
        <row r="25">
          <cell r="A25">
            <v>21301</v>
          </cell>
          <cell r="C25">
            <v>102.55</v>
          </cell>
        </row>
        <row r="26">
          <cell r="A26">
            <v>2013003</v>
          </cell>
          <cell r="C26">
            <v>195</v>
          </cell>
        </row>
        <row r="27">
          <cell r="A27">
            <v>2013016</v>
          </cell>
          <cell r="C27">
            <v>97.36</v>
          </cell>
        </row>
        <row r="28">
          <cell r="C28">
            <v>1800</v>
          </cell>
        </row>
        <row r="29">
          <cell r="A29">
            <v>2013040</v>
          </cell>
          <cell r="C29">
            <v>90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anilha1 (2)"/>
    </sheetNames>
    <sheetDataSet>
      <sheetData sheetId="0">
        <row r="1">
          <cell r="C1">
            <v>10317.400000000001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75786.149999999994</v>
          </cell>
        </row>
        <row r="4">
          <cell r="C4">
            <v>67555.350000000006</v>
          </cell>
        </row>
        <row r="5">
          <cell r="C5">
            <v>67555.350000000006</v>
          </cell>
        </row>
        <row r="6">
          <cell r="C6">
            <v>67555.350000000006</v>
          </cell>
        </row>
        <row r="7">
          <cell r="C7">
            <v>8230.7999999999993</v>
          </cell>
        </row>
        <row r="8">
          <cell r="C8">
            <v>8230.7999999999993</v>
          </cell>
        </row>
        <row r="9">
          <cell r="C9">
            <v>20685.099999999999</v>
          </cell>
        </row>
        <row r="10">
          <cell r="C10">
            <v>1497.38</v>
          </cell>
        </row>
        <row r="11">
          <cell r="C11">
            <v>1394.18</v>
          </cell>
        </row>
        <row r="12">
          <cell r="C12">
            <v>8798.7800000000007</v>
          </cell>
        </row>
        <row r="13">
          <cell r="C13">
            <v>109.8</v>
          </cell>
        </row>
        <row r="14">
          <cell r="C14">
            <v>511.72</v>
          </cell>
        </row>
        <row r="15">
          <cell r="A15">
            <v>2002020</v>
          </cell>
          <cell r="C15">
            <v>1625.26</v>
          </cell>
        </row>
        <row r="16">
          <cell r="C16">
            <v>8418.94</v>
          </cell>
        </row>
        <row r="17">
          <cell r="A17">
            <v>2004041</v>
          </cell>
          <cell r="C17">
            <v>1759.57</v>
          </cell>
        </row>
        <row r="18">
          <cell r="A18">
            <v>2004044</v>
          </cell>
          <cell r="C18">
            <v>100</v>
          </cell>
        </row>
        <row r="19">
          <cell r="C19">
            <v>100</v>
          </cell>
        </row>
        <row r="20">
          <cell r="A20">
            <v>2004049</v>
          </cell>
          <cell r="C20">
            <v>104.9</v>
          </cell>
        </row>
        <row r="21">
          <cell r="A21">
            <v>2004065</v>
          </cell>
          <cell r="C21">
            <v>150.02000000000001</v>
          </cell>
        </row>
        <row r="22">
          <cell r="A22">
            <v>2004086</v>
          </cell>
          <cell r="C22">
            <v>6304.45</v>
          </cell>
        </row>
        <row r="23">
          <cell r="C23">
            <v>1970</v>
          </cell>
        </row>
        <row r="24">
          <cell r="A24">
            <v>2013003</v>
          </cell>
          <cell r="C24">
            <v>50</v>
          </cell>
        </row>
        <row r="25">
          <cell r="A25">
            <v>2013005</v>
          </cell>
          <cell r="C25">
            <v>75</v>
          </cell>
        </row>
        <row r="26">
          <cell r="A26">
            <v>2013006</v>
          </cell>
          <cell r="C26">
            <v>25</v>
          </cell>
        </row>
        <row r="27">
          <cell r="C27">
            <v>1800</v>
          </cell>
        </row>
        <row r="28">
          <cell r="A28">
            <v>2013036</v>
          </cell>
          <cell r="C28">
            <v>20</v>
          </cell>
        </row>
        <row r="29">
          <cell r="A29">
            <v>20109</v>
          </cell>
          <cell r="C29">
            <v>103.2</v>
          </cell>
        </row>
        <row r="30">
          <cell r="C30">
            <v>6552</v>
          </cell>
        </row>
      </sheetData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17054.61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8102.04</v>
          </cell>
        </row>
        <row r="4">
          <cell r="C4">
            <v>8102.04</v>
          </cell>
        </row>
        <row r="5">
          <cell r="C5">
            <v>8102.04</v>
          </cell>
        </row>
        <row r="6">
          <cell r="C6">
            <v>18854.61</v>
          </cell>
        </row>
        <row r="7">
          <cell r="C7">
            <v>15389.61</v>
          </cell>
        </row>
        <row r="8">
          <cell r="A8">
            <v>2004037</v>
          </cell>
          <cell r="C8">
            <v>99.9</v>
          </cell>
        </row>
        <row r="9">
          <cell r="A9">
            <v>2004041</v>
          </cell>
          <cell r="C9">
            <v>1919.55</v>
          </cell>
        </row>
        <row r="10">
          <cell r="A10">
            <v>2004086</v>
          </cell>
          <cell r="C10">
            <v>13073.36</v>
          </cell>
        </row>
        <row r="11">
          <cell r="C11">
            <v>3465</v>
          </cell>
        </row>
        <row r="12">
          <cell r="A12">
            <v>2013003</v>
          </cell>
          <cell r="C12">
            <v>1330</v>
          </cell>
        </row>
        <row r="13">
          <cell r="C13">
            <v>1800</v>
          </cell>
        </row>
        <row r="14">
          <cell r="A14">
            <v>2013036</v>
          </cell>
          <cell r="C14">
            <v>15</v>
          </cell>
        </row>
        <row r="15">
          <cell r="A15">
            <v>2013040</v>
          </cell>
          <cell r="C15">
            <v>320</v>
          </cell>
        </row>
        <row r="16">
          <cell r="A16">
            <v>2004044</v>
          </cell>
          <cell r="C16">
            <v>296.8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/>
      <sheetData sheetId="1">
        <row r="1">
          <cell r="C1">
            <v>39595.39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177541.99</v>
          </cell>
        </row>
        <row r="4">
          <cell r="C4">
            <v>177541.99</v>
          </cell>
        </row>
        <row r="5">
          <cell r="C5">
            <v>177541.99</v>
          </cell>
        </row>
        <row r="6">
          <cell r="C6">
            <v>382040.44</v>
          </cell>
        </row>
        <row r="7">
          <cell r="C7">
            <v>45879.95</v>
          </cell>
        </row>
        <row r="8">
          <cell r="C8">
            <v>1022.18</v>
          </cell>
        </row>
        <row r="9">
          <cell r="C9">
            <v>65.88</v>
          </cell>
        </row>
        <row r="10">
          <cell r="C10">
            <v>13710.65</v>
          </cell>
        </row>
        <row r="11">
          <cell r="A11">
            <v>2002020</v>
          </cell>
          <cell r="C11">
            <v>2789.07</v>
          </cell>
        </row>
        <row r="12">
          <cell r="C12">
            <v>316801.25</v>
          </cell>
        </row>
        <row r="13">
          <cell r="A13">
            <v>2004012</v>
          </cell>
          <cell r="C13">
            <v>90</v>
          </cell>
        </row>
        <row r="14">
          <cell r="A14">
            <v>2004039</v>
          </cell>
          <cell r="C14">
            <v>13379</v>
          </cell>
        </row>
        <row r="15">
          <cell r="A15">
            <v>2004041</v>
          </cell>
          <cell r="C15">
            <v>4195.8500000000004</v>
          </cell>
        </row>
        <row r="16">
          <cell r="A16">
            <v>2004065</v>
          </cell>
          <cell r="C16">
            <v>575.66</v>
          </cell>
        </row>
        <row r="17">
          <cell r="A17">
            <v>2004085</v>
          </cell>
          <cell r="C17">
            <v>10760.81</v>
          </cell>
        </row>
        <row r="18">
          <cell r="A18">
            <v>2004086</v>
          </cell>
          <cell r="C18">
            <v>4214</v>
          </cell>
        </row>
        <row r="19">
          <cell r="C19">
            <v>280715.92</v>
          </cell>
        </row>
        <row r="20">
          <cell r="A20">
            <v>2004093</v>
          </cell>
          <cell r="C20">
            <v>1588.51</v>
          </cell>
        </row>
        <row r="21">
          <cell r="A21">
            <v>2004096</v>
          </cell>
          <cell r="C21">
            <v>1281.5</v>
          </cell>
        </row>
        <row r="22">
          <cell r="C22">
            <v>2388</v>
          </cell>
        </row>
        <row r="23">
          <cell r="C23">
            <v>2388</v>
          </cell>
        </row>
        <row r="24">
          <cell r="C24">
            <v>2388</v>
          </cell>
        </row>
        <row r="25">
          <cell r="C25">
            <v>3260.59</v>
          </cell>
        </row>
        <row r="26">
          <cell r="A26">
            <v>2013001</v>
          </cell>
          <cell r="C26">
            <v>19.39</v>
          </cell>
        </row>
        <row r="27">
          <cell r="A27">
            <v>2013006</v>
          </cell>
          <cell r="C27">
            <v>300</v>
          </cell>
        </row>
        <row r="28">
          <cell r="A28">
            <v>2013010</v>
          </cell>
          <cell r="C28">
            <v>401.6</v>
          </cell>
        </row>
        <row r="29">
          <cell r="C29">
            <v>2409.6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anilha1 (2)"/>
    </sheetNames>
    <sheetDataSet>
      <sheetData sheetId="0">
        <row r="1">
          <cell r="C1">
            <v>15068.670000000002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54495.02</v>
          </cell>
        </row>
        <row r="4">
          <cell r="C4">
            <v>45586.31</v>
          </cell>
        </row>
        <row r="5">
          <cell r="C5">
            <v>45586.31</v>
          </cell>
        </row>
        <row r="6">
          <cell r="C6">
            <v>45586.31</v>
          </cell>
        </row>
        <row r="7">
          <cell r="C7">
            <v>8908.7099999999991</v>
          </cell>
        </row>
        <row r="8">
          <cell r="C8">
            <v>8908.7099999999991</v>
          </cell>
        </row>
        <row r="9">
          <cell r="C9">
            <v>24936.07</v>
          </cell>
        </row>
        <row r="10">
          <cell r="C10">
            <v>7937.4</v>
          </cell>
        </row>
        <row r="11">
          <cell r="C11">
            <v>436.6</v>
          </cell>
        </row>
        <row r="12">
          <cell r="C12">
            <v>891.56</v>
          </cell>
        </row>
        <row r="13">
          <cell r="C13">
            <v>14814.88</v>
          </cell>
        </row>
        <row r="14">
          <cell r="A14">
            <v>2004037</v>
          </cell>
          <cell r="C14">
            <v>199.04</v>
          </cell>
        </row>
        <row r="15">
          <cell r="A15">
            <v>2004041</v>
          </cell>
          <cell r="C15">
            <v>1844.66</v>
          </cell>
        </row>
        <row r="16">
          <cell r="A16">
            <v>2004044</v>
          </cell>
          <cell r="C16">
            <v>100</v>
          </cell>
        </row>
        <row r="17">
          <cell r="C17">
            <v>100</v>
          </cell>
        </row>
        <row r="18">
          <cell r="A18">
            <v>2004049</v>
          </cell>
          <cell r="C18">
            <v>104.9</v>
          </cell>
        </row>
        <row r="19">
          <cell r="A19">
            <v>2004062</v>
          </cell>
          <cell r="C19">
            <v>433.58</v>
          </cell>
        </row>
        <row r="20">
          <cell r="A20">
            <v>2004065</v>
          </cell>
          <cell r="C20">
            <v>150.02000000000001</v>
          </cell>
        </row>
        <row r="21">
          <cell r="A21">
            <v>2004085</v>
          </cell>
          <cell r="C21">
            <v>10</v>
          </cell>
        </row>
        <row r="22">
          <cell r="A22">
            <v>2004086</v>
          </cell>
          <cell r="C22">
            <v>11371.18</v>
          </cell>
        </row>
        <row r="23">
          <cell r="A23">
            <v>2004093</v>
          </cell>
          <cell r="C23">
            <v>471.5</v>
          </cell>
        </row>
        <row r="24">
          <cell r="C24">
            <v>2183.79</v>
          </cell>
        </row>
        <row r="25">
          <cell r="A25">
            <v>2013001</v>
          </cell>
          <cell r="C25">
            <v>93.79</v>
          </cell>
        </row>
        <row r="26">
          <cell r="A26">
            <v>2013003</v>
          </cell>
          <cell r="C26">
            <v>20</v>
          </cell>
        </row>
        <row r="27">
          <cell r="A27">
            <v>2013006</v>
          </cell>
          <cell r="C27">
            <v>10</v>
          </cell>
        </row>
        <row r="28">
          <cell r="C28">
            <v>1800</v>
          </cell>
        </row>
        <row r="29">
          <cell r="A29">
            <v>2013040</v>
          </cell>
          <cell r="C29">
            <v>260</v>
          </cell>
        </row>
        <row r="30">
          <cell r="C30">
            <v>6609.24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Analítico Jun2021"/>
      <sheetName val="Grupo"/>
      <sheetName val="Sintético Jun2021"/>
    </sheetNames>
    <sheetDataSet>
      <sheetData sheetId="0"/>
      <sheetData sheetId="1">
        <row r="3">
          <cell r="H3">
            <v>63043.080000000125</v>
          </cell>
          <cell r="I3">
            <v>31732.343800000035</v>
          </cell>
          <cell r="K3">
            <v>158278.46999999959</v>
          </cell>
        </row>
      </sheetData>
      <sheetData sheetId="2"/>
      <sheetData sheetId="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19905.59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81261.05</v>
          </cell>
        </row>
        <row r="4">
          <cell r="C4">
            <v>69109.350000000006</v>
          </cell>
        </row>
        <row r="5">
          <cell r="C5">
            <v>69109.350000000006</v>
          </cell>
        </row>
        <row r="6">
          <cell r="C6">
            <v>69109.350000000006</v>
          </cell>
        </row>
        <row r="7">
          <cell r="C7">
            <v>12151.7</v>
          </cell>
        </row>
        <row r="8">
          <cell r="C8">
            <v>12151.7</v>
          </cell>
        </row>
        <row r="9">
          <cell r="C9">
            <v>44220.67</v>
          </cell>
        </row>
        <row r="10">
          <cell r="C10">
            <v>6010.85</v>
          </cell>
        </row>
        <row r="11">
          <cell r="C11">
            <v>3263.9</v>
          </cell>
        </row>
        <row r="12">
          <cell r="C12">
            <v>1987.75</v>
          </cell>
        </row>
        <row r="13">
          <cell r="C13">
            <v>8748.5499999999993</v>
          </cell>
        </row>
        <row r="14">
          <cell r="C14">
            <v>773.66</v>
          </cell>
        </row>
        <row r="15">
          <cell r="A15">
            <v>2002020</v>
          </cell>
          <cell r="C15">
            <v>786.92</v>
          </cell>
        </row>
        <row r="16">
          <cell r="C16">
            <v>26999.27</v>
          </cell>
        </row>
        <row r="17">
          <cell r="A17">
            <v>2004003</v>
          </cell>
          <cell r="C17">
            <v>792.28</v>
          </cell>
        </row>
        <row r="18">
          <cell r="A18">
            <v>2004037</v>
          </cell>
          <cell r="C18">
            <v>200.45</v>
          </cell>
        </row>
        <row r="19">
          <cell r="A19">
            <v>2004041</v>
          </cell>
          <cell r="C19">
            <v>1894.55</v>
          </cell>
        </row>
        <row r="20">
          <cell r="A20">
            <v>2004044</v>
          </cell>
          <cell r="C20">
            <v>100</v>
          </cell>
        </row>
        <row r="21">
          <cell r="C21">
            <v>100</v>
          </cell>
        </row>
        <row r="22">
          <cell r="A22">
            <v>2004065</v>
          </cell>
          <cell r="C22">
            <v>150.02000000000001</v>
          </cell>
        </row>
        <row r="23">
          <cell r="A23">
            <v>2004086</v>
          </cell>
          <cell r="C23">
            <v>15184.37</v>
          </cell>
        </row>
        <row r="24">
          <cell r="A24">
            <v>2004090</v>
          </cell>
          <cell r="C24">
            <v>135</v>
          </cell>
        </row>
        <row r="25">
          <cell r="C25">
            <v>2462</v>
          </cell>
        </row>
        <row r="26">
          <cell r="A26">
            <v>2013006</v>
          </cell>
          <cell r="C26">
            <v>86</v>
          </cell>
        </row>
        <row r="27">
          <cell r="C27">
            <v>1800</v>
          </cell>
        </row>
        <row r="28">
          <cell r="A28">
            <v>2013021</v>
          </cell>
          <cell r="C28">
            <v>181</v>
          </cell>
        </row>
        <row r="29">
          <cell r="A29">
            <v>2013036</v>
          </cell>
          <cell r="C29">
            <v>75</v>
          </cell>
        </row>
        <row r="30">
          <cell r="A30">
            <v>2013040</v>
          </cell>
          <cell r="C30">
            <v>320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37408.99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118259.31</v>
          </cell>
        </row>
        <row r="4">
          <cell r="C4">
            <v>105085.62</v>
          </cell>
        </row>
        <row r="5">
          <cell r="C5">
            <v>105085.62</v>
          </cell>
        </row>
        <row r="6">
          <cell r="C6">
            <v>105085.62</v>
          </cell>
        </row>
        <row r="7">
          <cell r="C7">
            <v>13173.69</v>
          </cell>
        </row>
        <row r="8">
          <cell r="C8">
            <v>13173.69</v>
          </cell>
        </row>
        <row r="9">
          <cell r="C9">
            <v>57503.83</v>
          </cell>
        </row>
        <row r="10">
          <cell r="C10">
            <v>5434.66</v>
          </cell>
        </row>
        <row r="11">
          <cell r="C11">
            <v>4233.2</v>
          </cell>
        </row>
        <row r="12">
          <cell r="C12">
            <v>1201.46</v>
          </cell>
        </row>
        <row r="13">
          <cell r="C13">
            <v>16033.51</v>
          </cell>
        </row>
        <row r="14">
          <cell r="C14">
            <v>657.92</v>
          </cell>
        </row>
        <row r="15">
          <cell r="A15">
            <v>2002020</v>
          </cell>
          <cell r="C15">
            <v>3333.33</v>
          </cell>
        </row>
        <row r="16">
          <cell r="C16">
            <v>30874.76</v>
          </cell>
        </row>
        <row r="17">
          <cell r="A17">
            <v>2004037</v>
          </cell>
          <cell r="C17">
            <v>181.82</v>
          </cell>
        </row>
        <row r="18">
          <cell r="A18">
            <v>2004041</v>
          </cell>
          <cell r="C18">
            <v>3581.16</v>
          </cell>
        </row>
        <row r="19">
          <cell r="A19">
            <v>2004046</v>
          </cell>
          <cell r="C19">
            <v>2629</v>
          </cell>
        </row>
        <row r="20">
          <cell r="A20">
            <v>2004049</v>
          </cell>
          <cell r="C20">
            <v>104.9</v>
          </cell>
        </row>
        <row r="21">
          <cell r="A21">
            <v>2004065</v>
          </cell>
          <cell r="C21">
            <v>150.02000000000001</v>
          </cell>
        </row>
        <row r="22">
          <cell r="A22">
            <v>2004086</v>
          </cell>
          <cell r="C22">
            <v>24067.86</v>
          </cell>
        </row>
        <row r="23">
          <cell r="C23">
            <v>5160.8999999999996</v>
          </cell>
        </row>
        <row r="24">
          <cell r="A24">
            <v>2013003</v>
          </cell>
          <cell r="C24">
            <v>3050</v>
          </cell>
        </row>
        <row r="25">
          <cell r="A25">
            <v>2013005</v>
          </cell>
          <cell r="C25">
            <v>45.9</v>
          </cell>
        </row>
        <row r="26">
          <cell r="A26">
            <v>2013006</v>
          </cell>
          <cell r="C26">
            <v>35</v>
          </cell>
        </row>
        <row r="27">
          <cell r="C27">
            <v>1800</v>
          </cell>
        </row>
        <row r="28">
          <cell r="A28">
            <v>2013036</v>
          </cell>
          <cell r="C28">
            <v>70</v>
          </cell>
        </row>
        <row r="29">
          <cell r="A29">
            <v>2013040</v>
          </cell>
          <cell r="C29">
            <v>160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3632.19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1026278.97</v>
          </cell>
        </row>
        <row r="4">
          <cell r="C4">
            <v>1000000</v>
          </cell>
        </row>
        <row r="5">
          <cell r="C5">
            <v>1000000</v>
          </cell>
        </row>
        <row r="6">
          <cell r="C6">
            <v>26278.97</v>
          </cell>
        </row>
        <row r="7">
          <cell r="C7">
            <v>1637</v>
          </cell>
        </row>
        <row r="8">
          <cell r="C8">
            <v>24641.97</v>
          </cell>
        </row>
        <row r="9">
          <cell r="C9">
            <v>3632.19</v>
          </cell>
        </row>
        <row r="10">
          <cell r="C10">
            <v>776.83</v>
          </cell>
        </row>
        <row r="11">
          <cell r="A11">
            <v>2004023</v>
          </cell>
          <cell r="C11">
            <v>85.33</v>
          </cell>
        </row>
        <row r="12">
          <cell r="A12">
            <v>2004035</v>
          </cell>
          <cell r="C12">
            <v>220</v>
          </cell>
        </row>
        <row r="13">
          <cell r="A13">
            <v>2004093</v>
          </cell>
          <cell r="C13">
            <v>471.5</v>
          </cell>
        </row>
        <row r="14">
          <cell r="C14">
            <v>2855.36</v>
          </cell>
        </row>
        <row r="15">
          <cell r="C15">
            <v>2855.36</v>
          </cell>
        </row>
        <row r="16">
          <cell r="A16">
            <v>2006001011</v>
          </cell>
          <cell r="C16">
            <v>2855.36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</sheetNames>
    <sheetDataSet>
      <sheetData sheetId="0">
        <row r="8">
          <cell r="J8">
            <v>3400</v>
          </cell>
        </row>
        <row r="36">
          <cell r="J36">
            <v>1211.0999999999999</v>
          </cell>
        </row>
        <row r="39">
          <cell r="J39">
            <v>1712.73</v>
          </cell>
        </row>
        <row r="45">
          <cell r="J45">
            <v>1700</v>
          </cell>
        </row>
        <row r="49">
          <cell r="L49">
            <v>908.33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Base"/>
    </sheetNames>
    <sheetDataSet>
      <sheetData sheetId="0" refreshError="1"/>
      <sheetData sheetId="1">
        <row r="1">
          <cell r="C1">
            <v>12625.59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87469.64</v>
          </cell>
        </row>
        <row r="4">
          <cell r="C4">
            <v>87469.64</v>
          </cell>
        </row>
        <row r="5">
          <cell r="C5">
            <v>87469.64</v>
          </cell>
        </row>
        <row r="6">
          <cell r="C6">
            <v>12985.13</v>
          </cell>
        </row>
        <row r="7">
          <cell r="C7">
            <v>359.54</v>
          </cell>
        </row>
        <row r="8">
          <cell r="C8">
            <v>320.72000000000003</v>
          </cell>
        </row>
        <row r="9">
          <cell r="C9">
            <v>10761.92</v>
          </cell>
        </row>
        <row r="10">
          <cell r="A10">
            <v>2004037</v>
          </cell>
          <cell r="C10">
            <v>307.33999999999997</v>
          </cell>
        </row>
        <row r="11">
          <cell r="A11">
            <v>2004041</v>
          </cell>
          <cell r="C11">
            <v>2114.9899999999998</v>
          </cell>
        </row>
        <row r="12">
          <cell r="A12">
            <v>2004046</v>
          </cell>
          <cell r="C12">
            <v>1884.67</v>
          </cell>
        </row>
        <row r="13">
          <cell r="A13">
            <v>2004086</v>
          </cell>
          <cell r="C13">
            <v>5983.5</v>
          </cell>
        </row>
        <row r="14">
          <cell r="A14">
            <v>2004093</v>
          </cell>
          <cell r="C14">
            <v>471.42</v>
          </cell>
        </row>
        <row r="15">
          <cell r="C15">
            <v>1863.67</v>
          </cell>
        </row>
        <row r="16">
          <cell r="A16">
            <v>2013001</v>
          </cell>
          <cell r="C16">
            <v>98.81</v>
          </cell>
        </row>
        <row r="17">
          <cell r="A17">
            <v>2013003</v>
          </cell>
          <cell r="C17">
            <v>1660</v>
          </cell>
        </row>
        <row r="18">
          <cell r="A18">
            <v>2013006</v>
          </cell>
          <cell r="C18">
            <v>104.86</v>
          </cell>
        </row>
        <row r="19">
          <cell r="C19">
            <v>38.82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lanilha1 (2)"/>
    </sheetNames>
    <sheetDataSet>
      <sheetData sheetId="0">
        <row r="1">
          <cell r="C1">
            <v>26106.92</v>
          </cell>
        </row>
        <row r="2">
          <cell r="A2" t="str">
            <v>CTA_FMT_CON_CST</v>
          </cell>
          <cell r="C2" t="str">
            <v>VALOR</v>
          </cell>
        </row>
        <row r="3">
          <cell r="C3">
            <v>115377.23</v>
          </cell>
        </row>
        <row r="4">
          <cell r="C4">
            <v>101765.47</v>
          </cell>
        </row>
        <row r="5">
          <cell r="C5">
            <v>101765.47</v>
          </cell>
        </row>
        <row r="6">
          <cell r="C6">
            <v>101765.47</v>
          </cell>
        </row>
        <row r="7">
          <cell r="C7">
            <v>13611.76</v>
          </cell>
        </row>
        <row r="8">
          <cell r="C8">
            <v>13611.76</v>
          </cell>
        </row>
        <row r="9">
          <cell r="C9">
            <v>50578.38</v>
          </cell>
        </row>
        <row r="10">
          <cell r="C10">
            <v>13503.82</v>
          </cell>
        </row>
        <row r="11">
          <cell r="C11">
            <v>226.5</v>
          </cell>
        </row>
        <row r="12">
          <cell r="A12">
            <v>2002020</v>
          </cell>
          <cell r="C12">
            <v>832.36</v>
          </cell>
        </row>
        <row r="13">
          <cell r="C13">
            <v>34535.79</v>
          </cell>
        </row>
        <row r="14">
          <cell r="A14">
            <v>2004003</v>
          </cell>
          <cell r="C14">
            <v>1695.13</v>
          </cell>
        </row>
        <row r="15">
          <cell r="A15">
            <v>2004041</v>
          </cell>
          <cell r="C15">
            <v>2461.83</v>
          </cell>
        </row>
        <row r="16">
          <cell r="A16">
            <v>2004044</v>
          </cell>
          <cell r="C16">
            <v>100</v>
          </cell>
        </row>
        <row r="17">
          <cell r="C17">
            <v>100</v>
          </cell>
        </row>
        <row r="18">
          <cell r="A18">
            <v>2004049</v>
          </cell>
          <cell r="C18">
            <v>209.8</v>
          </cell>
        </row>
        <row r="19">
          <cell r="A19">
            <v>2004065</v>
          </cell>
          <cell r="C19">
            <v>150.02000000000001</v>
          </cell>
        </row>
        <row r="20">
          <cell r="A20">
            <v>2004086</v>
          </cell>
          <cell r="C20">
            <v>19919.009999999998</v>
          </cell>
        </row>
        <row r="21">
          <cell r="C21">
            <v>2538.77</v>
          </cell>
        </row>
        <row r="22">
          <cell r="A22">
            <v>2013001</v>
          </cell>
          <cell r="C22">
            <v>107.77</v>
          </cell>
        </row>
        <row r="23">
          <cell r="A23">
            <v>2013003</v>
          </cell>
          <cell r="C23">
            <v>75</v>
          </cell>
        </row>
        <row r="24">
          <cell r="A24">
            <v>2013006</v>
          </cell>
          <cell r="C24">
            <v>44</v>
          </cell>
        </row>
        <row r="25">
          <cell r="C25">
            <v>1800</v>
          </cell>
        </row>
        <row r="26">
          <cell r="A26">
            <v>2013021</v>
          </cell>
          <cell r="C26">
            <v>124</v>
          </cell>
        </row>
        <row r="27">
          <cell r="A27">
            <v>2013027</v>
          </cell>
          <cell r="C27">
            <v>20</v>
          </cell>
        </row>
        <row r="28">
          <cell r="A28">
            <v>2013036</v>
          </cell>
          <cell r="C28">
            <v>48</v>
          </cell>
        </row>
        <row r="29">
          <cell r="A29">
            <v>2013040</v>
          </cell>
          <cell r="C29">
            <v>320</v>
          </cell>
        </row>
        <row r="30">
          <cell r="C30">
            <v>12444.96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Analítico Jun2021"/>
      <sheetName val="Grupo"/>
      <sheetName val="Sintético Jun2021"/>
    </sheetNames>
    <sheetDataSet>
      <sheetData sheetId="0"/>
      <sheetData sheetId="1">
        <row r="3">
          <cell r="H3">
            <v>84354.579999999754</v>
          </cell>
          <cell r="I3">
            <v>43140.04310000009</v>
          </cell>
          <cell r="K3">
            <v>213224.69999999998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unho-2021\Vendas%20e%20Margem\06%20-%20Joquei%20-%20Faturamento%20por%20Margem%20de%20Contribui&#231;&#227;o%20-Junho.xlsx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Junho-2021\Vendas%20e%20Margem\06%20-%20Messejana%20-%20Faturamento%20por%20Margem%20de%20Contribui&#231;&#227;o%20-Junho.xlsx" TargetMode="External"/><Relationship Id="rId7" Type="http://schemas.openxmlformats.org/officeDocument/2006/relationships/hyperlink" Target="Junho-2021\Vendas%20e%20Margem\06%20-%20Conceito%20-%20Faturamento%20por%20Margem%20de%20Contribui&#231;&#227;o%20-Junho.xlsx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Junho-2021\Vendas%20e%20Margem\06%20-%20Pici%20-%20Faturamento%20por%20Margem%20de%20Contribui&#231;&#227;o%20-Junho.xlsx" TargetMode="External"/><Relationship Id="rId1" Type="http://schemas.openxmlformats.org/officeDocument/2006/relationships/hyperlink" Target="Junho-2021\Vendas%20e%20Margem\06%20-%20Iande%20-%20Faturamento%20por%20Margem%20de%20Contribui&#231;&#227;o%20-Junho.xlsx" TargetMode="External"/><Relationship Id="rId6" Type="http://schemas.openxmlformats.org/officeDocument/2006/relationships/hyperlink" Target="Junho-2021\Vendas%20e%20Margem\06%20-%20Via%20Sul%20-%20Faturamento%20por%20Margem%20de%20Contribui&#231;&#227;o%20-Junho.xlsx" TargetMode="External"/><Relationship Id="rId11" Type="http://schemas.openxmlformats.org/officeDocument/2006/relationships/hyperlink" Target="Junho-2021\Vendas%20e%20Margem\06%20-%20Consolidado%20Lojas%20-%20Faturamento%20por%20Margem%20de%20Contribui&#231;&#227;o%20-Junho.xlsx" TargetMode="External"/><Relationship Id="rId5" Type="http://schemas.openxmlformats.org/officeDocument/2006/relationships/hyperlink" Target="Junho-2021\Vendas%20e%20Margem\06%20-%20Kennedy%20-%20Faturamento%20por%20Margem%20de%20Contribui&#231;&#227;o%20-Junho.xlsx" TargetMode="External"/><Relationship Id="rId10" Type="http://schemas.openxmlformats.org/officeDocument/2006/relationships/hyperlink" Target="Junho-2021\Vendas%20e%20Margem\06%20-%20Ecommerce%20-%20Faturamento%20por%20Margem%20de%20Contribui&#231;&#227;o%20-Junho.xlsx" TargetMode="External"/><Relationship Id="rId4" Type="http://schemas.openxmlformats.org/officeDocument/2006/relationships/hyperlink" Target="Junho-2021\Vendas%20e%20Margem\06%20-%20Maracana&#250;%20-%20Faturamento%20por%20Margem%20de%20Contribui&#231;&#227;o%20-Junho.xlsx" TargetMode="External"/><Relationship Id="rId9" Type="http://schemas.openxmlformats.org/officeDocument/2006/relationships/hyperlink" Target="Junho-2021\Vendas%20e%20Margem\06%20-%20North%20Shopping%20-%20Faturamento%20por%20Margem%20de%20Contribui&#231;&#227;o%20-Junho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ulho-2021\Vendas%20e%20Margem\07%20-%20Kennedy%20-%20Faturamento%20por%20Margem%20de%20Contribui&#231;&#227;o%20-Julho.xlsx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Julho-2021\Vendas%20e%20Margem\07%20-%20Conceito%20-%20Faturamento%20por%20Margem%20de%20Contribui&#231;&#227;o%20-Julho.xlsx" TargetMode="External"/><Relationship Id="rId7" Type="http://schemas.openxmlformats.org/officeDocument/2006/relationships/hyperlink" Target="Julho-2021\Vendas%20e%20Margem\07%20-%20North%20Shopping%20-%20Faturamento%20por%20Margem%20de%20Contribui&#231;&#227;o%20-Julho.xls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Julho-2021\Vendas%20e%20Margem\07%20-%20Grand%20Shopping%20-%20Faturamento%20por%20Margem%20de%20Contribui&#231;&#227;o%20-Julho.xlsx" TargetMode="External"/><Relationship Id="rId1" Type="http://schemas.openxmlformats.org/officeDocument/2006/relationships/hyperlink" Target="Julho-2021\Vendas%20e%20Margem\07%20-%20Iande%20-%20Faturamento%20por%20Margem%20de%20Contribui&#231;&#227;o%20-Julho.xlsx" TargetMode="External"/><Relationship Id="rId6" Type="http://schemas.openxmlformats.org/officeDocument/2006/relationships/hyperlink" Target="Julho-2021\Vendas%20e%20Margem\07%20-%20Maracana&#250;%20-%20Faturamento%20por%20Margem%20de%20Contribui&#231;&#227;o%20-Julho.xlsx" TargetMode="External"/><Relationship Id="rId11" Type="http://schemas.openxmlformats.org/officeDocument/2006/relationships/hyperlink" Target="Julho-2021\Vendas%20e%20Margem\06%20-%20Consolidado%20Lojas%20-%20Faturamento%20por%20Margem%20de%20Contribui&#231;&#227;o%20-Julho.xlsx" TargetMode="External"/><Relationship Id="rId5" Type="http://schemas.openxmlformats.org/officeDocument/2006/relationships/hyperlink" Target="Julho-2021\Vendas%20e%20Margem\07%20-%20Pici%20-%20Faturamento%20por%20Margem%20de%20Contribui&#231;&#227;o%20-Julho.xlsx" TargetMode="External"/><Relationship Id="rId10" Type="http://schemas.openxmlformats.org/officeDocument/2006/relationships/hyperlink" Target="Julho-2021\Vendas%20e%20Margem\07%20-%20Via%20Sul%20-%20Faturamento%20por%20Margem%20de%20Contribui&#231;&#227;o%20-Julho.xlsx" TargetMode="External"/><Relationship Id="rId4" Type="http://schemas.openxmlformats.org/officeDocument/2006/relationships/hyperlink" Target="Julho-2021\Vendas%20e%20Margem\07%20-%20J&#243;quei%20-%20Faturamento%20por%20Margem%20de%20Contribui&#231;&#227;o%20-Julho.xlsx" TargetMode="External"/><Relationship Id="rId9" Type="http://schemas.openxmlformats.org/officeDocument/2006/relationships/hyperlink" Target="Julho-2021\Vendas%20e%20Margem\07%20-%20ECommerce%20-%20Faturamento%20por%20Margem%20de%20Contribui&#231;&#227;o%20-Julho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4EC56-C1CC-4A4B-AB8A-333F72621E70}">
  <dimension ref="A1:E12"/>
  <sheetViews>
    <sheetView workbookViewId="0">
      <selection activeCell="F4" sqref="F4"/>
    </sheetView>
  </sheetViews>
  <sheetFormatPr defaultRowHeight="15" x14ac:dyDescent="0.25"/>
  <cols>
    <col min="1" max="1" width="19.7109375" customWidth="1"/>
    <col min="3" max="3" width="40.42578125" bestFit="1" customWidth="1"/>
    <col min="5" max="5" width="19.7109375" style="85" customWidth="1"/>
  </cols>
  <sheetData>
    <row r="1" spans="1:5" x14ac:dyDescent="0.25">
      <c r="A1" t="s">
        <v>9</v>
      </c>
      <c r="C1" t="s">
        <v>7</v>
      </c>
      <c r="E1" s="84">
        <v>44227</v>
      </c>
    </row>
    <row r="2" spans="1:5" x14ac:dyDescent="0.25">
      <c r="A2" t="s">
        <v>56</v>
      </c>
      <c r="C2" t="s">
        <v>4</v>
      </c>
      <c r="E2" s="84">
        <v>44255</v>
      </c>
    </row>
    <row r="3" spans="1:5" x14ac:dyDescent="0.25">
      <c r="A3" t="s">
        <v>148</v>
      </c>
      <c r="C3" t="s">
        <v>1</v>
      </c>
      <c r="E3" s="84">
        <v>44286</v>
      </c>
    </row>
    <row r="4" spans="1:5" x14ac:dyDescent="0.25">
      <c r="A4" t="s">
        <v>10</v>
      </c>
      <c r="C4" t="s">
        <v>2</v>
      </c>
      <c r="E4" s="84">
        <v>44316</v>
      </c>
    </row>
    <row r="5" spans="1:5" x14ac:dyDescent="0.25">
      <c r="A5" t="s">
        <v>16</v>
      </c>
      <c r="E5" s="84">
        <v>44347</v>
      </c>
    </row>
    <row r="6" spans="1:5" x14ac:dyDescent="0.25">
      <c r="A6" t="s">
        <v>11</v>
      </c>
      <c r="E6" s="84">
        <v>44377</v>
      </c>
    </row>
    <row r="7" spans="1:5" x14ac:dyDescent="0.25">
      <c r="A7" t="s">
        <v>12</v>
      </c>
      <c r="E7" s="84">
        <v>44408</v>
      </c>
    </row>
    <row r="8" spans="1:5" x14ac:dyDescent="0.25">
      <c r="A8" t="s">
        <v>13</v>
      </c>
      <c r="E8" s="84">
        <v>44439</v>
      </c>
    </row>
    <row r="9" spans="1:5" x14ac:dyDescent="0.25">
      <c r="A9" t="s">
        <v>14</v>
      </c>
      <c r="E9" s="84">
        <v>44469</v>
      </c>
    </row>
    <row r="10" spans="1:5" x14ac:dyDescent="0.25">
      <c r="A10" t="s">
        <v>17</v>
      </c>
      <c r="E10" s="84">
        <v>44500</v>
      </c>
    </row>
    <row r="11" spans="1:5" x14ac:dyDescent="0.25">
      <c r="A11" t="s">
        <v>15</v>
      </c>
      <c r="E11" s="84">
        <v>44530</v>
      </c>
    </row>
    <row r="12" spans="1:5" x14ac:dyDescent="0.25">
      <c r="A12" t="s">
        <v>0</v>
      </c>
      <c r="E12" s="84">
        <v>44561</v>
      </c>
    </row>
  </sheetData>
  <sortState xmlns:xlrd2="http://schemas.microsoft.com/office/spreadsheetml/2017/richdata2" ref="A1:A10">
    <sortCondition ref="A1:A10"/>
  </sortState>
  <phoneticPr fontId="3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96FE-CA11-4168-84D3-FF0262ECB761}">
  <sheetPr>
    <tabColor theme="3" tint="-0.499984740745262"/>
    <outlinePr summaryBelow="0"/>
    <pageSetUpPr fitToPage="1"/>
  </sheetPr>
  <dimension ref="A1:I1048561"/>
  <sheetViews>
    <sheetView showGridLines="0" zoomScale="110" zoomScaleNormal="110" workbookViewId="0">
      <pane ySplit="3" topLeftCell="A4" activePane="bottomLeft" state="frozen"/>
      <selection activeCell="Q38" sqref="Q38"/>
      <selection pane="bottomLeft" activeCell="Q38" sqref="Q38"/>
    </sheetView>
  </sheetViews>
  <sheetFormatPr defaultColWidth="9.140625" defaultRowHeight="15" customHeight="1" zeroHeight="1" x14ac:dyDescent="0.25"/>
  <cols>
    <col min="1" max="1" width="22.85546875" customWidth="1"/>
    <col min="2" max="2" width="12" bestFit="1" customWidth="1"/>
    <col min="3" max="3" width="11.5703125" bestFit="1" customWidth="1"/>
    <col min="4" max="4" width="13.140625" bestFit="1" customWidth="1"/>
    <col min="5" max="5" width="15.140625" customWidth="1"/>
    <col min="6" max="6" width="14.7109375" customWidth="1"/>
    <col min="7" max="7" width="16.140625" hidden="1" customWidth="1"/>
    <col min="8" max="8" width="15.140625" hidden="1" customWidth="1"/>
    <col min="9" max="9" width="12.5703125" customWidth="1"/>
  </cols>
  <sheetData>
    <row r="1" spans="1:9" ht="15" customHeight="1" x14ac:dyDescent="0.25">
      <c r="B1" s="64" t="s">
        <v>120</v>
      </c>
      <c r="C1" s="64" t="s">
        <v>120</v>
      </c>
      <c r="D1" s="64" t="s">
        <v>120</v>
      </c>
      <c r="E1" s="64" t="s">
        <v>120</v>
      </c>
      <c r="F1" s="64" t="s">
        <v>120</v>
      </c>
      <c r="G1" s="64" t="s">
        <v>120</v>
      </c>
      <c r="H1" s="64" t="s">
        <v>120</v>
      </c>
      <c r="I1" s="64" t="s">
        <v>120</v>
      </c>
    </row>
    <row r="2" spans="1:9" x14ac:dyDescent="0.25">
      <c r="A2" s="64" t="s">
        <v>1</v>
      </c>
      <c r="B2" s="64" t="s">
        <v>58</v>
      </c>
      <c r="C2" s="64" t="s">
        <v>126</v>
      </c>
      <c r="D2" s="64" t="s">
        <v>127</v>
      </c>
      <c r="E2" s="64" t="s">
        <v>128</v>
      </c>
      <c r="F2" s="64" t="s">
        <v>129</v>
      </c>
      <c r="G2" s="64" t="s">
        <v>130</v>
      </c>
      <c r="H2" s="64" t="s">
        <v>131</v>
      </c>
      <c r="I2" s="64" t="s">
        <v>0</v>
      </c>
    </row>
    <row r="3" spans="1:9" x14ac:dyDescent="0.25">
      <c r="A3" s="1" t="s">
        <v>124</v>
      </c>
      <c r="B3" s="64">
        <f t="shared" ref="B3:I3" si="0">SUBTOTAL(9,B4:B1048561)</f>
        <v>501797.6071392356</v>
      </c>
      <c r="C3" s="64">
        <f t="shared" si="0"/>
        <v>248618.42067005389</v>
      </c>
      <c r="D3" s="64">
        <f t="shared" si="0"/>
        <v>488977.45136217878</v>
      </c>
      <c r="E3" s="64">
        <f t="shared" si="0"/>
        <v>147165.03204736853</v>
      </c>
      <c r="F3" s="64">
        <f t="shared" si="0"/>
        <v>445232.84318661696</v>
      </c>
      <c r="G3" s="64">
        <f t="shared" si="0"/>
        <v>0</v>
      </c>
      <c r="H3" s="64">
        <f t="shared" si="0"/>
        <v>0</v>
      </c>
      <c r="I3" s="64">
        <f t="shared" si="0"/>
        <v>1831791.3544054539</v>
      </c>
    </row>
    <row r="4" spans="1:9" ht="21" customHeight="1" x14ac:dyDescent="0.25">
      <c r="A4" s="4" t="s">
        <v>56</v>
      </c>
      <c r="B4" s="63">
        <f>SUMIF('Junho-2021'!$B$4:$B$102,'GRÁFICOS 3'!$A$2,'Junho-2021'!$K$4:$K$102)</f>
        <v>122646.71216557766</v>
      </c>
      <c r="C4" s="63">
        <f>SUMIF('Julho-2021'!$B$4:$B$102,'GRÁFICOS 3'!$A$2,'Julho-2021'!$K$4:$K$102)</f>
        <v>34974.680962670376</v>
      </c>
      <c r="D4" s="63">
        <f>SUMIF('Agosto-2021'!$B$4:$B$102,'GRÁFICOS 3'!$A$2,'Agosto-2021'!$K$4:$K$102)</f>
        <v>51269.089268891752</v>
      </c>
      <c r="E4" s="63">
        <f>SUMIF('Setembro-2021'!$B$4:$B$102,'GRÁFICOS 3'!$A$2,'Setembro-2021'!$K$4:$K$102)</f>
        <v>29974.695001421944</v>
      </c>
      <c r="F4" s="63">
        <f>SUMIF('Outubro-2021'!$B$4:$B$102,'GRÁFICOS 3'!$A$2,'Outubro-2021'!$K$4:$K$102)</f>
        <v>107409.90652213141</v>
      </c>
      <c r="G4" s="63"/>
      <c r="H4" s="63"/>
      <c r="I4" s="63">
        <f>SUM(B4:H4)</f>
        <v>346275.08392069314</v>
      </c>
    </row>
    <row r="5" spans="1:9" ht="21" customHeight="1" x14ac:dyDescent="0.25">
      <c r="A5" s="4" t="s">
        <v>9</v>
      </c>
      <c r="B5" s="63">
        <f>SUMIF('Junho-2021'!$B$4:$B$102,'GRÁFICOS 3'!$A$2,'Junho-2021'!$D$4:$D$102)</f>
        <v>64091.303731919208</v>
      </c>
      <c r="C5" s="63">
        <f>SUMIF('Julho-2021'!$B$4:$B$102,'GRÁFICOS 3'!$A$2,'Julho-2021'!$D$4:$D$102)</f>
        <v>54152.201866226867</v>
      </c>
      <c r="D5" s="63">
        <f>SUMIF('Agosto-2021'!$B$4:$B$102,'GRÁFICOS 3'!$A$2,'Agosto-2021'!$D$4:$D$102)</f>
        <v>60449.952492365061</v>
      </c>
      <c r="E5" s="63">
        <f>SUMIF('Setembro-2021'!$B$4:$B$102,'GRÁFICOS 3'!$A$2,'Setembro-2021'!$D$4:$D$102)</f>
        <v>31426.012497741976</v>
      </c>
      <c r="F5" s="63">
        <f>SUMIF('Outubro-2021'!$B$4:$B$102,'GRÁFICOS 3'!$A$2,'Outubro-2021'!$D$4:$D$102)</f>
        <v>78516.671056986961</v>
      </c>
      <c r="G5" s="63"/>
      <c r="H5" s="63"/>
      <c r="I5" s="63">
        <f>SUM(B5:H5)</f>
        <v>288636.14164524007</v>
      </c>
    </row>
    <row r="6" spans="1:9" ht="21" customHeight="1" x14ac:dyDescent="0.25">
      <c r="A6" s="4" t="s">
        <v>10</v>
      </c>
      <c r="B6" s="63">
        <f>SUMIF('Junho-2021'!$B$4:$B$102,'GRÁFICOS 3'!$A$2,'Junho-2021'!$E$4:$E$102)</f>
        <v>62154.038311814431</v>
      </c>
      <c r="C6" s="63">
        <f>SUMIF('Julho-2021'!$B$4:$B$102,'GRÁFICOS 3'!$A$2,'Julho-2021'!$E$4:$E$102)</f>
        <v>31039.126596686354</v>
      </c>
      <c r="D6" s="63">
        <f>SUMIF('Agosto-2021'!$B$4:$B$102,'GRÁFICOS 3'!$A$2,'Agosto-2021'!$E$4:$E$102)</f>
        <v>50888.754194322028</v>
      </c>
      <c r="E6" s="63">
        <f>SUMIF('Setembro-2021'!$B$4:$B$102,'GRÁFICOS 3'!$A$2,'Setembro-2021'!$E$4:$E$102)</f>
        <v>10631.518766648762</v>
      </c>
      <c r="F6" s="63">
        <f>SUMIF('Outubro-2021'!$B$4:$B$102,'GRÁFICOS 3'!$A$2,'Outubro-2021'!$E$4:$E$102)</f>
        <v>34479.333226391871</v>
      </c>
      <c r="G6" s="63"/>
      <c r="H6" s="63"/>
      <c r="I6" s="63">
        <f>SUM(B6:H6)</f>
        <v>189192.77109586343</v>
      </c>
    </row>
    <row r="7" spans="1:9" ht="21" customHeight="1" x14ac:dyDescent="0.25">
      <c r="A7" s="4" t="s">
        <v>15</v>
      </c>
      <c r="B7" s="63">
        <f>SUMIF('Junho-2021'!$B$4:$B$102,'GRÁFICOS 3'!$A$2,'Junho-2021'!$L$4:$L$102)</f>
        <v>52451.994196421576</v>
      </c>
      <c r="C7" s="63">
        <f>SUMIF('Julho-2021'!$B$4:$B$102,'GRÁFICOS 3'!$A$2,'Julho-2021'!$L$4:$L$102)</f>
        <v>28105.424948420849</v>
      </c>
      <c r="D7" s="63">
        <f>SUMIF('Agosto-2021'!$B$4:$B$102,'GRÁFICOS 3'!$A$2,'Agosto-2021'!$M$4:$M$102)</f>
        <v>64639.74256034648</v>
      </c>
      <c r="E7" s="63">
        <f>SUMIF('Setembro-2021'!$B$4:$B$102,'GRÁFICOS 3'!$A$2,'Setembro-2021'!$M$4:$M$102)</f>
        <v>8127.8546194275623</v>
      </c>
      <c r="F7" s="63">
        <f>SUMIF('Outubro-2021'!$B$4:$B$102,'GRÁFICOS 3'!$A$2,'Outubro-2021'!$M$4:$M$102)</f>
        <v>44168.125263282098</v>
      </c>
      <c r="G7" s="63"/>
      <c r="H7" s="63"/>
      <c r="I7" s="63">
        <f>SUM(B7:H7)</f>
        <v>197493.14158789857</v>
      </c>
    </row>
    <row r="8" spans="1:9" ht="21" customHeight="1" x14ac:dyDescent="0.25">
      <c r="A8" s="4" t="s">
        <v>17</v>
      </c>
      <c r="B8" s="63">
        <f>SUMIF('Junho-2021'!$B$4:$B$102,'GRÁFICOS 3'!$A$2,'Junho-2021'!$J$4:$J$102)</f>
        <v>49229.093255947555</v>
      </c>
      <c r="C8" s="63">
        <f>SUMIF('Julho-2021'!$B$4:$B$102,'GRÁFICOS 3'!$A$2,'Julho-2021'!$J$4:$J$102)</f>
        <v>19123.210251366247</v>
      </c>
      <c r="D8" s="63">
        <f>SUMIF('Agosto-2021'!$B$4:$B$102,'GRÁFICOS 3'!$A$2,'Agosto-2021'!$J$4:$J$102)</f>
        <v>51601.210821697823</v>
      </c>
      <c r="E8" s="63">
        <f>SUMIF('Setembro-2021'!$B$4:$B$102,'GRÁFICOS 3'!$A$2,'Setembro-2021'!$J$4:$J$102)</f>
        <v>10610.70970247146</v>
      </c>
      <c r="F8" s="63">
        <f>SUMIF('Outubro-2021'!$B$4:$B$102,'GRÁFICOS 3'!$A$2,'Outubro-2021'!$J$4:$J$102)</f>
        <v>38422.465880181757</v>
      </c>
      <c r="G8" s="63"/>
      <c r="H8" s="63"/>
      <c r="I8" s="63">
        <f>SUM(B8:H8)</f>
        <v>168986.68991166484</v>
      </c>
    </row>
    <row r="9" spans="1:9" ht="21" customHeight="1" x14ac:dyDescent="0.25">
      <c r="A9" s="4" t="s">
        <v>13</v>
      </c>
      <c r="B9" s="63">
        <f>SUMIF('Junho-2021'!$B$4:$B$102,'GRÁFICOS 3'!$A$2,'Junho-2021'!$I$4:$I$102)</f>
        <v>42384.595734000301</v>
      </c>
      <c r="C9" s="63">
        <f>SUMIF('Julho-2021'!$B$4:$B$102,'GRÁFICOS 3'!$A$2,'Julho-2021'!$I$4:$I$102)</f>
        <v>22910.515409818614</v>
      </c>
      <c r="D9" s="63">
        <f>SUMIF('Agosto-2021'!$B$4:$B$102,'GRÁFICOS 3'!$A$2,'Agosto-2021'!$I$4:$I$102)</f>
        <v>49019.147249020294</v>
      </c>
      <c r="E9" s="63">
        <f>SUMIF('Setembro-2021'!$B$4:$B$102,'GRÁFICOS 3'!$A$2,'Setembro-2021'!$I$4:$I$102)</f>
        <v>4009.1619446566765</v>
      </c>
      <c r="F9" s="63">
        <f>SUMIF('Outubro-2021'!$B$4:$B$102,'GRÁFICOS 3'!$A$2,'Outubro-2021'!$I$4:$I$102)</f>
        <v>34955.544842357864</v>
      </c>
      <c r="G9" s="63"/>
      <c r="H9" s="63"/>
      <c r="I9" s="63">
        <f>SUM(B9:H9)</f>
        <v>153278.96517985372</v>
      </c>
    </row>
    <row r="10" spans="1:9" ht="21" customHeight="1" x14ac:dyDescent="0.25">
      <c r="A10" s="4" t="s">
        <v>11</v>
      </c>
      <c r="B10" s="63">
        <f>SUMIF('Junho-2021'!$B$4:$B$102,'GRÁFICOS 3'!$A$2,'Junho-2021'!$F$4:$F$102)</f>
        <v>35330.848541895131</v>
      </c>
      <c r="C10" s="63">
        <f>SUMIF('Julho-2021'!$B$4:$B$102,'GRÁFICOS 3'!$A$2,'Julho-2021'!$F$4:$F$102)</f>
        <v>11229.39113134901</v>
      </c>
      <c r="D10" s="63">
        <f>SUMIF('Agosto-2021'!$B$4:$B$102,'GRÁFICOS 3'!$A$2,'Agosto-2021'!$F$4:$F$102)</f>
        <v>42829.978497359742</v>
      </c>
      <c r="E10" s="63">
        <f>SUMIF('Setembro-2021'!$B$4:$B$102,'GRÁFICOS 3'!$A$2,'Setembro-2021'!$F$4:$F$102)</f>
        <v>22535.192927427146</v>
      </c>
      <c r="F10" s="63">
        <f>SUMIF('Outubro-2021'!$B$4:$B$102,'GRÁFICOS 3'!$A$2,'Outubro-2021'!$F$4:$F$102)</f>
        <v>17160.039258068195</v>
      </c>
      <c r="G10" s="63"/>
      <c r="H10" s="63"/>
      <c r="I10" s="63">
        <f>SUM(B10:H10)</f>
        <v>129085.45035609923</v>
      </c>
    </row>
    <row r="11" spans="1:9" ht="21" customHeight="1" x14ac:dyDescent="0.25">
      <c r="A11" s="4" t="s">
        <v>14</v>
      </c>
      <c r="B11" s="63">
        <f>SUMIF('Junho-2021'!$B$4:$B$102,'GRÁFICOS 3'!$A$2,'Junho-2021'!$G$4:$G$102)</f>
        <v>36993.3243959721</v>
      </c>
      <c r="C11" s="63">
        <f>SUMIF('Julho-2021'!$B$4:$B$102,'GRÁFICOS 3'!$A$2,'Julho-2021'!$G$4:$G$102)</f>
        <v>26661.894361430212</v>
      </c>
      <c r="D11" s="63">
        <f>SUMIF('Agosto-2021'!$B$4:$B$102,'GRÁFICOS 3'!$A$2,'Agosto-2021'!$G$4:$G$102)</f>
        <v>31475.791666460107</v>
      </c>
      <c r="E11" s="63">
        <f>SUMIF('Setembro-2021'!$B$4:$B$102,'GRÁFICOS 3'!$A$2,'Setembro-2021'!$G$4:$G$102)</f>
        <v>10442.40297866847</v>
      </c>
      <c r="F11" s="63">
        <f>SUMIF('Outubro-2021'!$B$4:$B$102,'GRÁFICOS 3'!$A$2,'Outubro-2021'!$G$4:$G$102)</f>
        <v>37081.003450220596</v>
      </c>
      <c r="G11" s="63"/>
      <c r="H11" s="63"/>
      <c r="I11" s="63">
        <f>SUM(B11:H11)</f>
        <v>142654.41685275148</v>
      </c>
    </row>
    <row r="12" spans="1:9" ht="21" customHeight="1" x14ac:dyDescent="0.25">
      <c r="A12" s="4" t="s">
        <v>12</v>
      </c>
      <c r="B12" s="63">
        <f>SUMIF('Junho-2021'!$B$4:$B$102,'GRÁFICOS 3'!$A$2,'Junho-2021'!$H$4:$H$102)</f>
        <v>20088.26627586722</v>
      </c>
      <c r="C12" s="63">
        <f>SUMIF('Julho-2021'!$B$4:$B$102,'GRÁFICOS 3'!$A$2,'Julho-2021'!$H$4:$H$102)</f>
        <v>10198.632339560445</v>
      </c>
      <c r="D12" s="63">
        <f>SUMIF('Agosto-2021'!$B$4:$B$102,'GRÁFICOS 3'!$A$2,'Agosto-2021'!$H$4:$H$102)</f>
        <v>27055.881874379163</v>
      </c>
      <c r="E12" s="63">
        <f>SUMIF('Setembro-2021'!$B$4:$B$102,'GRÁFICOS 3'!$A$2,'Setembro-2021'!$H$4:$H$102)</f>
        <v>2799.9174831871605</v>
      </c>
      <c r="F12" s="63">
        <f>SUMIF('Outubro-2021'!$B$4:$B$102,'GRÁFICOS 3'!$A$2,'Outubro-2021'!$H$4:$H$102)</f>
        <v>16277.466165379607</v>
      </c>
      <c r="G12" s="63"/>
      <c r="H12" s="63"/>
      <c r="I12" s="63">
        <f>SUM(B12:H12)</f>
        <v>76420.164138373599</v>
      </c>
    </row>
    <row r="13" spans="1:9" ht="21" customHeight="1" x14ac:dyDescent="0.25">
      <c r="A13" s="4" t="s">
        <v>148</v>
      </c>
      <c r="B13" s="63">
        <v>0</v>
      </c>
      <c r="C13" s="63">
        <v>0</v>
      </c>
      <c r="D13" s="63">
        <f>SUMIF('Agosto-2021'!$B$4:$B$102,'GRÁFICOS 3'!$A$2,'Agosto-2021'!$L$4:$L$102)</f>
        <v>41171.792224473815</v>
      </c>
      <c r="E13" s="63">
        <f>SUMIF('Setembro-2021'!$B$4:$B$102,'GRÁFICOS 3'!$A$2,'Setembro-2021'!$L$4:$L$102)</f>
        <v>15088.601993745859</v>
      </c>
      <c r="F13" s="63">
        <f>SUMIF('Outubro-2021'!$B$4:$B$102,'GRÁFICOS 3'!$A$2,'Outubro-2021'!$L$4:$L$102)</f>
        <v>28570.47064534323</v>
      </c>
      <c r="G13" s="63"/>
      <c r="H13" s="63"/>
      <c r="I13" s="63">
        <f>SUM(B13:H13)</f>
        <v>84830.864863562907</v>
      </c>
    </row>
    <row r="14" spans="1:9" ht="21" customHeight="1" x14ac:dyDescent="0.25">
      <c r="A14" s="4" t="s">
        <v>16</v>
      </c>
      <c r="B14" s="63">
        <f>SUMIF('Junho-2021'!$B$4:$B$102,'GRÁFICOS 3'!$A$2,'Junho-2021'!$C$4:$C$102)</f>
        <v>16427.430529820387</v>
      </c>
      <c r="C14" s="63">
        <f>SUMIF('Julho-2021'!$B$4:$B$102,'GRÁFICOS 3'!$A$2,'Julho-2021'!$C$4:$C$102)</f>
        <v>10223.342802524916</v>
      </c>
      <c r="D14" s="63">
        <f>SUMIF('Agosto-2021'!$B$4:$B$102,'GRÁFICOS 3'!$A$2,'Agosto-2021'!$C$4:$C$102)</f>
        <v>18576.110512862426</v>
      </c>
      <c r="E14" s="63">
        <f>SUMIF('Setembro-2021'!$B$4:$B$102,'GRÁFICOS 3'!$A$2,'Setembro-2021'!$C$4:$C$102)</f>
        <v>1518.9641319715156</v>
      </c>
      <c r="F14" s="63">
        <f>SUMIF('Outubro-2021'!$B$4:$B$102,'GRÁFICOS 3'!$A$2,'Outubro-2021'!$C$4:$C$102)</f>
        <v>8191.8168762733658</v>
      </c>
      <c r="G14" s="63"/>
      <c r="H14" s="63"/>
      <c r="I14" s="63">
        <f>SUM(B14:H14)</f>
        <v>54937.664853452618</v>
      </c>
    </row>
    <row r="15" spans="1:9" x14ac:dyDescent="0.25"/>
    <row r="16" spans="1:9" x14ac:dyDescent="0.25"/>
    <row r="17" x14ac:dyDescent="0.25"/>
    <row r="18" ht="21" customHeight="1" x14ac:dyDescent="0.25"/>
    <row r="19" ht="21" customHeight="1" x14ac:dyDescent="0.25"/>
    <row r="20" ht="21" customHeight="1" x14ac:dyDescent="0.25"/>
    <row r="21" ht="21" customHeight="1" x14ac:dyDescent="0.25"/>
    <row r="22" ht="21" customHeight="1" x14ac:dyDescent="0.25"/>
    <row r="23" ht="21" customHeight="1" x14ac:dyDescent="0.25"/>
    <row r="24" ht="21" customHeight="1" x14ac:dyDescent="0.25"/>
    <row r="25" ht="21" customHeight="1" x14ac:dyDescent="0.25"/>
    <row r="26" ht="21" customHeight="1" x14ac:dyDescent="0.25"/>
    <row r="27" ht="21" customHeight="1" x14ac:dyDescent="0.25"/>
    <row r="28" x14ac:dyDescent="0.25"/>
    <row r="29" x14ac:dyDescent="0.25"/>
    <row r="30" x14ac:dyDescent="0.25"/>
    <row r="31" x14ac:dyDescent="0.25"/>
    <row r="32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  <row r="43" x14ac:dyDescent="0.25"/>
    <row r="44" x14ac:dyDescent="0.25"/>
    <row r="1048561" ht="15" customHeight="1" x14ac:dyDescent="0.25"/>
  </sheetData>
  <autoFilter ref="A3:I3" xr:uid="{4FD196FE-CA11-4168-84D3-FF0262ECB761}">
    <sortState xmlns:xlrd2="http://schemas.microsoft.com/office/spreadsheetml/2017/richdata2" ref="A4:I14">
      <sortCondition descending="1" ref="I3"/>
    </sortState>
  </autoFilter>
  <phoneticPr fontId="30" type="noConversion"/>
  <printOptions horizontalCentered="1"/>
  <pageMargins left="0.19685039370078741" right="0.19685039370078741" top="0.19685039370078741" bottom="0.19685039370078741" header="0.11811023622047245" footer="0.11811023622047245"/>
  <pageSetup paperSize="9"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A19E8B-C2F7-423C-B35C-2D6AD0739E89}">
          <x14:formula1>
            <xm:f>LISTAS!$C$1:$C$5</xm:f>
          </x14:formula1>
          <xm:sqref>A2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444C1-7BFB-481A-A8BF-2245D8B341AC}">
  <sheetPr>
    <tabColor theme="3" tint="-0.499984740745262"/>
    <outlinePr summaryBelow="0"/>
    <pageSetUpPr fitToPage="1"/>
  </sheetPr>
  <dimension ref="A1:T30"/>
  <sheetViews>
    <sheetView showGridLines="0" zoomScale="110" zoomScaleNormal="110" workbookViewId="0">
      <pane ySplit="2" topLeftCell="A3" activePane="bottomLeft" state="frozen"/>
      <selection activeCell="Q38" sqref="Q38"/>
      <selection pane="bottomLeft" activeCell="Q38" sqref="Q38"/>
    </sheetView>
  </sheetViews>
  <sheetFormatPr defaultColWidth="9.140625" defaultRowHeight="0" customHeight="1" zeroHeight="1" x14ac:dyDescent="0.25"/>
  <cols>
    <col min="1" max="1" width="35.85546875" customWidth="1"/>
    <col min="2" max="2" width="11.85546875" bestFit="1" customWidth="1"/>
    <col min="3" max="3" width="7.7109375" style="81" bestFit="1" customWidth="1"/>
    <col min="4" max="4" width="11.42578125" bestFit="1" customWidth="1"/>
    <col min="5" max="5" width="7.7109375" style="81" bestFit="1" customWidth="1"/>
    <col min="6" max="6" width="13.140625" bestFit="1" customWidth="1"/>
    <col min="7" max="7" width="7.7109375" style="81" bestFit="1" customWidth="1"/>
    <col min="8" max="8" width="15.28515625" bestFit="1" customWidth="1"/>
    <col min="9" max="9" width="7.7109375" style="81" bestFit="1" customWidth="1"/>
    <col min="10" max="10" width="14.28515625" customWidth="1"/>
    <col min="11" max="11" width="7.7109375" bestFit="1" customWidth="1"/>
    <col min="12" max="13" width="16" hidden="1" customWidth="1"/>
    <col min="14" max="14" width="15.140625" hidden="1" customWidth="1"/>
    <col min="15" max="15" width="13.42578125" customWidth="1"/>
    <col min="16" max="16" width="7.7109375" style="81" bestFit="1" customWidth="1"/>
    <col min="17" max="17" width="2.7109375" customWidth="1"/>
    <col min="18" max="18" width="8.85546875" bestFit="1" customWidth="1"/>
    <col min="19" max="19" width="8.140625" customWidth="1"/>
  </cols>
  <sheetData>
    <row r="1" spans="1:20" ht="15" customHeight="1" x14ac:dyDescent="0.25">
      <c r="B1" s="64" t="s">
        <v>120</v>
      </c>
      <c r="C1" s="100" t="s">
        <v>47</v>
      </c>
      <c r="D1" s="64" t="s">
        <v>120</v>
      </c>
      <c r="E1" s="100" t="s">
        <v>47</v>
      </c>
      <c r="F1" s="64" t="s">
        <v>120</v>
      </c>
      <c r="G1" s="100" t="s">
        <v>47</v>
      </c>
      <c r="H1" s="64" t="s">
        <v>120</v>
      </c>
      <c r="I1" s="100" t="s">
        <v>47</v>
      </c>
      <c r="J1" s="64" t="s">
        <v>120</v>
      </c>
      <c r="K1" s="102" t="s">
        <v>47</v>
      </c>
      <c r="L1" s="64" t="s">
        <v>120</v>
      </c>
      <c r="M1" s="102" t="s">
        <v>47</v>
      </c>
      <c r="N1" s="64" t="s">
        <v>120</v>
      </c>
      <c r="O1" s="64" t="s">
        <v>120</v>
      </c>
      <c r="P1" s="100" t="s">
        <v>47</v>
      </c>
      <c r="R1" s="64" t="s">
        <v>120</v>
      </c>
      <c r="S1" s="98" t="s">
        <v>158</v>
      </c>
    </row>
    <row r="2" spans="1:20" ht="15" x14ac:dyDescent="0.25">
      <c r="A2" s="64" t="s">
        <v>122</v>
      </c>
      <c r="B2" s="64" t="s">
        <v>58</v>
      </c>
      <c r="C2" s="101"/>
      <c r="D2" s="64" t="s">
        <v>126</v>
      </c>
      <c r="E2" s="101"/>
      <c r="F2" s="64" t="s">
        <v>127</v>
      </c>
      <c r="G2" s="101"/>
      <c r="H2" s="64" t="s">
        <v>128</v>
      </c>
      <c r="I2" s="101"/>
      <c r="J2" s="64" t="s">
        <v>129</v>
      </c>
      <c r="K2" s="103"/>
      <c r="L2" s="64" t="s">
        <v>130</v>
      </c>
      <c r="M2" s="103"/>
      <c r="N2" s="64" t="s">
        <v>131</v>
      </c>
      <c r="O2" s="64" t="s">
        <v>0</v>
      </c>
      <c r="P2" s="101"/>
      <c r="R2" s="64" t="s">
        <v>0</v>
      </c>
      <c r="S2" s="99"/>
    </row>
    <row r="3" spans="1:20" ht="31.5" customHeight="1" x14ac:dyDescent="0.25">
      <c r="A3" s="4" t="str">
        <f>'Junho-2021'!B9</f>
        <v>(=) RECEITA LÍQUIDA DE VENDAS</v>
      </c>
      <c r="B3" s="63">
        <f>'Junho-2021'!$M$9</f>
        <v>1504241.4676999978</v>
      </c>
      <c r="C3" s="37">
        <f>B3/B$3</f>
        <v>1</v>
      </c>
      <c r="D3" s="63">
        <f>'Julho-2021'!$M$9</f>
        <v>1400304.5152999971</v>
      </c>
      <c r="E3" s="37">
        <f>D3/D$3</f>
        <v>1</v>
      </c>
      <c r="F3" s="63">
        <f>'Agosto-2021'!$N$9</f>
        <v>1501667.5463999962</v>
      </c>
      <c r="G3" s="37">
        <f>F3/F$3</f>
        <v>1</v>
      </c>
      <c r="H3" s="63">
        <f>'Setembro-2021'!$N$9</f>
        <v>871889.77989999834</v>
      </c>
      <c r="I3" s="37">
        <f>H3/H$3</f>
        <v>1</v>
      </c>
      <c r="J3" s="63">
        <f>'Outubro-2021'!$N$9</f>
        <v>1266415.3231999981</v>
      </c>
      <c r="K3" s="37">
        <f>J3/J$3</f>
        <v>1</v>
      </c>
      <c r="L3" s="63"/>
      <c r="M3" s="63"/>
      <c r="N3" s="63"/>
      <c r="O3" s="63">
        <f>B3+D3+F3+H3+J3+L3+N3</f>
        <v>6544518.6324999873</v>
      </c>
      <c r="P3" s="37">
        <f>O3/O$3</f>
        <v>1</v>
      </c>
      <c r="R3" s="63">
        <f>J3-B3</f>
        <v>-237826.1444999997</v>
      </c>
      <c r="T3" s="94" t="s">
        <v>159</v>
      </c>
    </row>
    <row r="4" spans="1:20" ht="31.5" customHeight="1" x14ac:dyDescent="0.25">
      <c r="A4" s="4" t="str">
        <f>'Junho-2021'!B10</f>
        <v>(-) CUSTO DA MERCADORIA VENDIDA (CMV)</v>
      </c>
      <c r="B4" s="63">
        <f>-'Junho-2021'!$M$10</f>
        <v>769760.60999999847</v>
      </c>
      <c r="C4" s="37">
        <f t="shared" ref="C4:E6" si="0">B4/B$3</f>
        <v>0.51172675832223347</v>
      </c>
      <c r="D4" s="63">
        <f>-'Julho-2021'!$M$10</f>
        <v>887072.19999999844</v>
      </c>
      <c r="E4" s="37">
        <f t="shared" si="0"/>
        <v>0.63348521004372738</v>
      </c>
      <c r="F4" s="63">
        <f>-'Agosto-2021'!$N$10</f>
        <v>708352.88999999908</v>
      </c>
      <c r="G4" s="37">
        <f t="shared" ref="G4" si="1">F4/F$3</f>
        <v>0.47171086016885694</v>
      </c>
      <c r="H4" s="63">
        <f>-'Setembro-2021'!$N$10</f>
        <v>446608.72000000055</v>
      </c>
      <c r="I4" s="37">
        <f>H4/H$3</f>
        <v>0.51223070885315858</v>
      </c>
      <c r="J4" s="63">
        <f>-'Outubro-2021'!$N$10</f>
        <v>566063.77000000025</v>
      </c>
      <c r="K4" s="37">
        <f>J4/J$3</f>
        <v>0.44698114404495787</v>
      </c>
      <c r="L4" s="63"/>
      <c r="M4" s="63"/>
      <c r="N4" s="63"/>
      <c r="O4" s="63">
        <f>B4+D4+F4+H4+J4+L4+N4</f>
        <v>3377858.1899999967</v>
      </c>
      <c r="P4" s="37">
        <f t="shared" ref="P4" si="2">O4/O$3</f>
        <v>0.51613546842476699</v>
      </c>
      <c r="R4" s="63">
        <f t="shared" ref="R4:R6" si="3">J4-B4</f>
        <v>-203696.83999999822</v>
      </c>
      <c r="T4" s="94" t="s">
        <v>160</v>
      </c>
    </row>
    <row r="5" spans="1:20" ht="31.5" customHeight="1" x14ac:dyDescent="0.25">
      <c r="A5" s="4" t="str">
        <f>'Junho-2021'!B14</f>
        <v>DESPESAS OPERACIONAIS</v>
      </c>
      <c r="B5" s="63">
        <f>-'Junho-2021'!$M$14</f>
        <v>232683.25056076387</v>
      </c>
      <c r="C5" s="37">
        <f t="shared" si="0"/>
        <v>0.15468477339382167</v>
      </c>
      <c r="D5" s="63">
        <f>-'Julho-2021'!$M$14</f>
        <v>264613.89462994464</v>
      </c>
      <c r="E5" s="37">
        <f t="shared" si="0"/>
        <v>0.18896882195174136</v>
      </c>
      <c r="F5" s="63">
        <f>-'Agosto-2021'!$N$14</f>
        <v>304337.20503781858</v>
      </c>
      <c r="G5" s="37">
        <f t="shared" ref="G5" si="4">F5/F$3</f>
        <v>0.20266616653427555</v>
      </c>
      <c r="H5" s="63">
        <f>-'Setembro-2021'!$N$14</f>
        <v>278116.02785262931</v>
      </c>
      <c r="I5" s="37">
        <f>H5/H$3</f>
        <v>0.31898071782023629</v>
      </c>
      <c r="J5" s="63">
        <f>-'Outubro-2021'!$N$14</f>
        <v>255118.71001338115</v>
      </c>
      <c r="K5" s="37">
        <f>J5/J$3</f>
        <v>0.20144948133503565</v>
      </c>
      <c r="L5" s="63"/>
      <c r="M5" s="63"/>
      <c r="N5" s="63"/>
      <c r="O5" s="63">
        <f>B5+D5+F5+H5+J5+L5+N5</f>
        <v>1334869.0880945376</v>
      </c>
      <c r="P5" s="37">
        <f t="shared" ref="P5" si="5">O5/O$3</f>
        <v>0.20396749754299676</v>
      </c>
      <c r="R5" s="63">
        <f t="shared" si="3"/>
        <v>22435.459452617273</v>
      </c>
      <c r="T5" s="94" t="s">
        <v>160</v>
      </c>
    </row>
    <row r="6" spans="1:20" ht="31.5" customHeight="1" x14ac:dyDescent="0.25">
      <c r="A6" s="4" t="str">
        <f>'Junho-2021'!B89</f>
        <v>(=) EBITDA</v>
      </c>
      <c r="B6" s="63">
        <f>'Junho-2021'!$M$89</f>
        <v>501797.60713923548</v>
      </c>
      <c r="C6" s="37">
        <f t="shared" si="0"/>
        <v>0.33358846828394489</v>
      </c>
      <c r="D6" s="63">
        <f>'Julho-2021'!$M$89</f>
        <v>248618.42067005398</v>
      </c>
      <c r="E6" s="37">
        <f t="shared" si="0"/>
        <v>0.17754596800453129</v>
      </c>
      <c r="F6" s="63">
        <f>'Agosto-2021'!$N$89</f>
        <v>488977.45136217849</v>
      </c>
      <c r="G6" s="37">
        <f t="shared" ref="G6" si="6">F6/F$3</f>
        <v>0.32562297329686751</v>
      </c>
      <c r="H6" s="63">
        <f>'Setembro-2021'!$N$89</f>
        <v>147165.03204736847</v>
      </c>
      <c r="I6" s="37">
        <f>H6/H$3</f>
        <v>0.16878857332660513</v>
      </c>
      <c r="J6" s="63">
        <f>'Outubro-2021'!$N$89</f>
        <v>445232.84318661672</v>
      </c>
      <c r="K6" s="37">
        <f>J6/J$3</f>
        <v>0.35156937462000648</v>
      </c>
      <c r="L6" s="63"/>
      <c r="M6" s="63"/>
      <c r="N6" s="63"/>
      <c r="O6" s="63">
        <f>B6+D6+F6+H6+J6+L6+N6</f>
        <v>1831791.3544054532</v>
      </c>
      <c r="P6" s="37">
        <f t="shared" ref="P6" si="7">O6/O$3</f>
        <v>0.27989703403223626</v>
      </c>
      <c r="R6" s="63">
        <f t="shared" si="3"/>
        <v>-56564.763952618756</v>
      </c>
      <c r="T6" s="94" t="s">
        <v>161</v>
      </c>
    </row>
    <row r="7" spans="1:20" ht="15" x14ac:dyDescent="0.25"/>
    <row r="8" spans="1:20" ht="15" customHeight="1" x14ac:dyDescent="0.25"/>
    <row r="9" spans="1:20" ht="15" customHeight="1" x14ac:dyDescent="0.25"/>
    <row r="10" spans="1:20" ht="15" customHeight="1" x14ac:dyDescent="0.25"/>
    <row r="11" spans="1:20" ht="15" customHeight="1" x14ac:dyDescent="0.25"/>
    <row r="12" spans="1:20" ht="15" customHeight="1" x14ac:dyDescent="0.25"/>
    <row r="13" spans="1:20" ht="15" customHeight="1" x14ac:dyDescent="0.25"/>
    <row r="14" spans="1:20" ht="15" customHeight="1" x14ac:dyDescent="0.25"/>
    <row r="15" spans="1:20" ht="15" customHeight="1" x14ac:dyDescent="0.25"/>
    <row r="16" spans="1:2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</sheetData>
  <mergeCells count="8">
    <mergeCell ref="S1:S2"/>
    <mergeCell ref="P1:P2"/>
    <mergeCell ref="C1:C2"/>
    <mergeCell ref="E1:E2"/>
    <mergeCell ref="G1:G2"/>
    <mergeCell ref="I1:I2"/>
    <mergeCell ref="K1:K2"/>
    <mergeCell ref="M1:M2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72" orientation="landscape" r:id="rId1"/>
  <ignoredErrors>
    <ignoredError sqref="C3:C4 C5:C6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A87A-A729-4901-BB02-09F30AB00EE0}">
  <sheetPr>
    <tabColor rgb="FFC00000"/>
    <outlinePr summaryBelow="0"/>
  </sheetPr>
  <dimension ref="A1:H58"/>
  <sheetViews>
    <sheetView showGridLines="0" zoomScale="120" zoomScaleNormal="120" zoomScaleSheetLayoutView="100" workbookViewId="0">
      <pane xSplit="1" ySplit="1" topLeftCell="B49" activePane="bottomRight" state="frozen"/>
      <selection activeCell="A11" sqref="A11:A12"/>
      <selection pane="topRight" activeCell="A11" sqref="A11:A12"/>
      <selection pane="bottomLeft" activeCell="A11" sqref="A11:A12"/>
      <selection pane="bottomRight" activeCell="A11" sqref="A11:A12"/>
    </sheetView>
  </sheetViews>
  <sheetFormatPr defaultColWidth="9.140625" defaultRowHeight="12.75" outlineLevelRow="1" x14ac:dyDescent="0.25"/>
  <cols>
    <col min="1" max="1" width="39" style="22" bestFit="1" customWidth="1"/>
    <col min="2" max="4" width="36.140625" style="19" customWidth="1"/>
    <col min="5" max="16384" width="9.140625" style="19"/>
  </cols>
  <sheetData>
    <row r="1" spans="1:8" ht="18.75" x14ac:dyDescent="0.25">
      <c r="A1" s="17" t="s">
        <v>45</v>
      </c>
      <c r="B1" s="18" t="s">
        <v>79</v>
      </c>
      <c r="C1" s="18" t="s">
        <v>80</v>
      </c>
      <c r="D1" s="18" t="s">
        <v>81</v>
      </c>
    </row>
    <row r="2" spans="1:8" s="22" customFormat="1" collapsed="1" x14ac:dyDescent="0.25">
      <c r="A2" s="20" t="s">
        <v>3</v>
      </c>
      <c r="B2" s="21"/>
      <c r="C2" s="21"/>
      <c r="D2" s="21"/>
    </row>
    <row r="3" spans="1:8" hidden="1" outlineLevel="1" x14ac:dyDescent="0.25">
      <c r="A3" s="23" t="s">
        <v>22</v>
      </c>
      <c r="B3" s="24"/>
      <c r="C3" s="25"/>
      <c r="D3" s="25"/>
    </row>
    <row r="4" spans="1:8" hidden="1" outlineLevel="1" x14ac:dyDescent="0.25">
      <c r="A4" s="23" t="s">
        <v>43</v>
      </c>
      <c r="B4" s="24"/>
      <c r="C4" s="25"/>
      <c r="D4" s="25"/>
    </row>
    <row r="5" spans="1:8" hidden="1" outlineLevel="1" x14ac:dyDescent="0.25">
      <c r="A5" s="23" t="s">
        <v>40</v>
      </c>
      <c r="B5" s="24"/>
      <c r="C5" s="25"/>
      <c r="D5" s="25"/>
    </row>
    <row r="6" spans="1:8" hidden="1" outlineLevel="1" x14ac:dyDescent="0.25">
      <c r="A6" s="26"/>
      <c r="B6" s="27"/>
      <c r="C6" s="28"/>
      <c r="D6" s="28"/>
    </row>
    <row r="7" spans="1:8" x14ac:dyDescent="0.25">
      <c r="A7" s="20" t="s">
        <v>7</v>
      </c>
      <c r="B7" s="21"/>
      <c r="C7" s="21"/>
      <c r="D7" s="21"/>
    </row>
    <row r="8" spans="1:8" x14ac:dyDescent="0.25">
      <c r="A8" s="21" t="s">
        <v>25</v>
      </c>
      <c r="B8" s="21"/>
      <c r="C8" s="21"/>
      <c r="D8" s="21"/>
    </row>
    <row r="9" spans="1:8" outlineLevel="1" x14ac:dyDescent="0.25">
      <c r="A9" s="23" t="s">
        <v>39</v>
      </c>
      <c r="B9" s="24"/>
      <c r="C9" s="25"/>
      <c r="D9" s="25"/>
    </row>
    <row r="10" spans="1:8" outlineLevel="1" x14ac:dyDescent="0.25">
      <c r="A10" s="29"/>
      <c r="B10" s="30"/>
      <c r="C10" s="30"/>
      <c r="D10" s="30"/>
    </row>
    <row r="11" spans="1:8" x14ac:dyDescent="0.25">
      <c r="A11" s="20" t="s">
        <v>4</v>
      </c>
      <c r="B11" s="21"/>
      <c r="C11" s="21"/>
      <c r="D11" s="21"/>
    </row>
    <row r="12" spans="1:8" x14ac:dyDescent="0.25">
      <c r="A12" s="20" t="s">
        <v>5</v>
      </c>
      <c r="B12" s="21"/>
      <c r="C12" s="21"/>
      <c r="D12" s="21"/>
    </row>
    <row r="13" spans="1:8" x14ac:dyDescent="0.25">
      <c r="A13" s="29" t="s">
        <v>6</v>
      </c>
      <c r="B13" s="31"/>
      <c r="C13" s="31"/>
      <c r="D13" s="31"/>
    </row>
    <row r="14" spans="1:8" s="22" customFormat="1" outlineLevel="1" x14ac:dyDescent="0.25">
      <c r="A14" s="32" t="s">
        <v>18</v>
      </c>
      <c r="B14" s="104" t="s">
        <v>82</v>
      </c>
      <c r="C14" s="104" t="s">
        <v>83</v>
      </c>
      <c r="D14" s="104" t="s">
        <v>84</v>
      </c>
    </row>
    <row r="15" spans="1:8" outlineLevel="1" x14ac:dyDescent="0.25">
      <c r="A15" s="32" t="s">
        <v>85</v>
      </c>
      <c r="B15" s="104"/>
      <c r="C15" s="104"/>
      <c r="D15" s="104"/>
      <c r="E15" s="22"/>
      <c r="F15" s="22"/>
      <c r="G15" s="22"/>
      <c r="H15" s="22"/>
    </row>
    <row r="16" spans="1:8" outlineLevel="1" x14ac:dyDescent="0.25">
      <c r="A16" s="32" t="s">
        <v>8</v>
      </c>
      <c r="B16" s="104"/>
      <c r="C16" s="104"/>
      <c r="D16" s="104"/>
      <c r="E16" s="22"/>
      <c r="F16" s="22"/>
      <c r="G16" s="22"/>
      <c r="H16" s="22"/>
    </row>
    <row r="17" spans="1:8" outlineLevel="1" x14ac:dyDescent="0.25">
      <c r="A17" s="32" t="s">
        <v>50</v>
      </c>
      <c r="B17" s="104"/>
      <c r="C17" s="104"/>
      <c r="D17" s="104"/>
      <c r="E17" s="22"/>
      <c r="F17" s="22"/>
      <c r="G17" s="22"/>
      <c r="H17" s="22"/>
    </row>
    <row r="18" spans="1:8" outlineLevel="1" x14ac:dyDescent="0.25">
      <c r="A18" s="32" t="s">
        <v>19</v>
      </c>
      <c r="B18" s="104"/>
      <c r="C18" s="104"/>
      <c r="D18" s="104"/>
      <c r="E18" s="22"/>
      <c r="F18" s="22"/>
      <c r="G18" s="22"/>
      <c r="H18" s="22"/>
    </row>
    <row r="19" spans="1:8" outlineLevel="1" x14ac:dyDescent="0.25">
      <c r="A19" s="32" t="s">
        <v>20</v>
      </c>
      <c r="B19" s="104"/>
      <c r="C19" s="104"/>
      <c r="D19" s="104"/>
      <c r="E19" s="22"/>
      <c r="F19" s="22"/>
      <c r="G19" s="22"/>
      <c r="H19" s="22"/>
    </row>
    <row r="20" spans="1:8" outlineLevel="1" x14ac:dyDescent="0.25">
      <c r="A20" s="32" t="s">
        <v>49</v>
      </c>
      <c r="B20" s="104"/>
      <c r="C20" s="104"/>
      <c r="D20" s="104"/>
      <c r="E20" s="22"/>
      <c r="F20" s="22"/>
      <c r="G20" s="22"/>
      <c r="H20" s="22"/>
    </row>
    <row r="21" spans="1:8" outlineLevel="1" x14ac:dyDescent="0.25">
      <c r="A21" s="32" t="s">
        <v>48</v>
      </c>
      <c r="B21" s="104"/>
      <c r="C21" s="104"/>
      <c r="D21" s="104"/>
      <c r="E21" s="22"/>
      <c r="F21" s="22"/>
      <c r="G21" s="22"/>
      <c r="H21" s="22"/>
    </row>
    <row r="22" spans="1:8" outlineLevel="1" x14ac:dyDescent="0.25">
      <c r="A22" s="32" t="s">
        <v>21</v>
      </c>
      <c r="B22" s="104"/>
      <c r="C22" s="104"/>
      <c r="D22" s="104"/>
    </row>
    <row r="23" spans="1:8" outlineLevel="1" x14ac:dyDescent="0.25">
      <c r="A23" s="32" t="s">
        <v>86</v>
      </c>
      <c r="B23" s="104"/>
      <c r="C23" s="104"/>
      <c r="D23" s="104"/>
    </row>
    <row r="24" spans="1:8" outlineLevel="1" x14ac:dyDescent="0.25">
      <c r="A24" s="32" t="s">
        <v>51</v>
      </c>
      <c r="B24" s="24"/>
      <c r="C24" s="104"/>
      <c r="D24" s="24"/>
    </row>
    <row r="25" spans="1:8" outlineLevel="1" x14ac:dyDescent="0.25">
      <c r="A25" s="29"/>
      <c r="B25" s="24"/>
      <c r="C25" s="104"/>
      <c r="D25" s="24"/>
    </row>
    <row r="26" spans="1:8" x14ac:dyDescent="0.25">
      <c r="A26" s="29" t="s">
        <v>24</v>
      </c>
      <c r="B26" s="31"/>
      <c r="C26" s="104"/>
      <c r="D26" s="31"/>
    </row>
    <row r="27" spans="1:8" outlineLevel="1" x14ac:dyDescent="0.25">
      <c r="A27" s="32" t="s">
        <v>26</v>
      </c>
      <c r="B27" s="104" t="s">
        <v>83</v>
      </c>
      <c r="C27" s="104"/>
      <c r="D27" s="104" t="s">
        <v>83</v>
      </c>
    </row>
    <row r="28" spans="1:8" outlineLevel="1" x14ac:dyDescent="0.25">
      <c r="A28" s="32" t="s">
        <v>33</v>
      </c>
      <c r="B28" s="104"/>
      <c r="C28" s="104"/>
      <c r="D28" s="104"/>
    </row>
    <row r="29" spans="1:8" outlineLevel="1" x14ac:dyDescent="0.25">
      <c r="A29" s="32" t="s">
        <v>34</v>
      </c>
      <c r="B29" s="104"/>
      <c r="C29" s="104"/>
      <c r="D29" s="104"/>
    </row>
    <row r="30" spans="1:8" outlineLevel="1" x14ac:dyDescent="0.25">
      <c r="A30" s="32" t="s">
        <v>35</v>
      </c>
      <c r="B30" s="104"/>
      <c r="C30" s="104"/>
      <c r="D30" s="104"/>
    </row>
    <row r="31" spans="1:8" outlineLevel="1" x14ac:dyDescent="0.25">
      <c r="A31" s="32" t="s">
        <v>27</v>
      </c>
      <c r="B31" s="104"/>
      <c r="C31" s="104"/>
      <c r="D31" s="104"/>
    </row>
    <row r="32" spans="1:8" outlineLevel="1" x14ac:dyDescent="0.25">
      <c r="A32" s="32" t="s">
        <v>28</v>
      </c>
      <c r="B32" s="104"/>
      <c r="C32" s="104"/>
      <c r="D32" s="104"/>
    </row>
    <row r="33" spans="1:4" outlineLevel="1" x14ac:dyDescent="0.25">
      <c r="A33" s="32" t="s">
        <v>29</v>
      </c>
      <c r="B33" s="104"/>
      <c r="C33" s="104"/>
      <c r="D33" s="104"/>
    </row>
    <row r="34" spans="1:4" outlineLevel="1" x14ac:dyDescent="0.25">
      <c r="A34" s="32" t="s">
        <v>30</v>
      </c>
      <c r="B34" s="104"/>
      <c r="C34" s="104"/>
      <c r="D34" s="104"/>
    </row>
    <row r="35" spans="1:4" outlineLevel="1" x14ac:dyDescent="0.25">
      <c r="A35" s="32" t="s">
        <v>87</v>
      </c>
      <c r="B35" s="104"/>
      <c r="C35" s="104"/>
      <c r="D35" s="104"/>
    </row>
    <row r="36" spans="1:4" outlineLevel="1" x14ac:dyDescent="0.25">
      <c r="A36" s="32" t="s">
        <v>31</v>
      </c>
      <c r="B36" s="104"/>
      <c r="C36" s="104"/>
      <c r="D36" s="104"/>
    </row>
    <row r="37" spans="1:4" outlineLevel="1" x14ac:dyDescent="0.25">
      <c r="A37" s="32" t="s">
        <v>36</v>
      </c>
      <c r="B37" s="104"/>
      <c r="C37" s="104"/>
      <c r="D37" s="104"/>
    </row>
    <row r="38" spans="1:4" outlineLevel="1" x14ac:dyDescent="0.25">
      <c r="A38" s="32" t="s">
        <v>37</v>
      </c>
      <c r="B38" s="104"/>
      <c r="C38" s="104"/>
      <c r="D38" s="104"/>
    </row>
    <row r="39" spans="1:4" outlineLevel="1" x14ac:dyDescent="0.25">
      <c r="A39" s="32" t="s">
        <v>38</v>
      </c>
      <c r="B39" s="104"/>
      <c r="C39" s="104"/>
      <c r="D39" s="104"/>
    </row>
    <row r="40" spans="1:4" outlineLevel="1" x14ac:dyDescent="0.25">
      <c r="A40" s="32" t="s">
        <v>32</v>
      </c>
      <c r="B40" s="104"/>
      <c r="C40" s="104"/>
      <c r="D40" s="104"/>
    </row>
    <row r="41" spans="1:4" outlineLevel="1" x14ac:dyDescent="0.25">
      <c r="A41" s="32" t="s">
        <v>55</v>
      </c>
      <c r="B41" s="104"/>
      <c r="C41" s="104"/>
      <c r="D41" s="104"/>
    </row>
    <row r="42" spans="1:4" outlineLevel="1" x14ac:dyDescent="0.25">
      <c r="A42" s="36" t="s">
        <v>88</v>
      </c>
      <c r="B42" s="35" t="s">
        <v>89</v>
      </c>
      <c r="C42" s="104"/>
      <c r="D42" s="35" t="s">
        <v>84</v>
      </c>
    </row>
    <row r="43" spans="1:4" outlineLevel="1" x14ac:dyDescent="0.25">
      <c r="A43" s="36" t="s">
        <v>90</v>
      </c>
      <c r="B43" s="35" t="s">
        <v>89</v>
      </c>
      <c r="C43" s="104"/>
      <c r="D43" s="35" t="s">
        <v>84</v>
      </c>
    </row>
    <row r="44" spans="1:4" outlineLevel="1" x14ac:dyDescent="0.25">
      <c r="A44" s="32" t="s">
        <v>91</v>
      </c>
      <c r="B44" s="24" t="s">
        <v>83</v>
      </c>
      <c r="C44" s="104"/>
      <c r="D44" s="24" t="s">
        <v>83</v>
      </c>
    </row>
    <row r="45" spans="1:4" outlineLevel="1" x14ac:dyDescent="0.25">
      <c r="A45" s="36" t="s">
        <v>53</v>
      </c>
      <c r="B45" s="35" t="s">
        <v>89</v>
      </c>
      <c r="C45" s="104"/>
      <c r="D45" s="35" t="s">
        <v>84</v>
      </c>
    </row>
    <row r="46" spans="1:4" outlineLevel="1" x14ac:dyDescent="0.25">
      <c r="A46" s="32" t="s">
        <v>54</v>
      </c>
      <c r="B46" s="24" t="s">
        <v>83</v>
      </c>
      <c r="C46" s="104"/>
      <c r="D46" s="24" t="s">
        <v>83</v>
      </c>
    </row>
    <row r="47" spans="1:4" outlineLevel="1" x14ac:dyDescent="0.25">
      <c r="A47" s="29"/>
      <c r="B47" s="30"/>
      <c r="C47" s="30"/>
      <c r="D47" s="30"/>
    </row>
    <row r="48" spans="1:4" x14ac:dyDescent="0.25">
      <c r="A48" s="20" t="s">
        <v>1</v>
      </c>
      <c r="B48" s="21"/>
      <c r="C48" s="21"/>
      <c r="D48" s="21"/>
    </row>
    <row r="49" spans="1:4" collapsed="1" x14ac:dyDescent="0.25">
      <c r="A49" s="20" t="s">
        <v>41</v>
      </c>
      <c r="B49" s="21"/>
      <c r="C49" s="21"/>
      <c r="D49" s="21"/>
    </row>
    <row r="50" spans="1:4" hidden="1" outlineLevel="1" x14ac:dyDescent="0.25">
      <c r="A50" s="23" t="s">
        <v>44</v>
      </c>
      <c r="B50" s="24"/>
      <c r="C50" s="24"/>
      <c r="D50" s="24"/>
    </row>
    <row r="51" spans="1:4" hidden="1" outlineLevel="1" x14ac:dyDescent="0.25">
      <c r="A51" s="23" t="s">
        <v>23</v>
      </c>
      <c r="B51" s="24"/>
      <c r="C51" s="24"/>
      <c r="D51" s="24"/>
    </row>
    <row r="52" spans="1:4" hidden="1" outlineLevel="1" x14ac:dyDescent="0.25">
      <c r="A52" s="29"/>
      <c r="B52" s="30"/>
      <c r="C52" s="30"/>
      <c r="D52" s="30"/>
    </row>
    <row r="53" spans="1:4" collapsed="1" x14ac:dyDescent="0.25">
      <c r="A53" s="20" t="s">
        <v>42</v>
      </c>
      <c r="B53" s="21"/>
      <c r="C53" s="21"/>
      <c r="D53" s="21"/>
    </row>
    <row r="54" spans="1:4" hidden="1" outlineLevel="1" x14ac:dyDescent="0.25">
      <c r="A54" s="23" t="s">
        <v>52</v>
      </c>
      <c r="B54" s="24"/>
      <c r="C54" s="24"/>
      <c r="D54" s="24"/>
    </row>
    <row r="55" spans="1:4" hidden="1" outlineLevel="1" x14ac:dyDescent="0.25">
      <c r="A55" s="23"/>
      <c r="B55" s="24"/>
      <c r="C55" s="24"/>
      <c r="D55" s="24"/>
    </row>
    <row r="56" spans="1:4" hidden="1" outlineLevel="1" x14ac:dyDescent="0.25">
      <c r="A56" s="29"/>
      <c r="B56" s="30"/>
      <c r="C56" s="30"/>
      <c r="D56" s="30"/>
    </row>
    <row r="57" spans="1:4" x14ac:dyDescent="0.25">
      <c r="A57" s="20" t="s">
        <v>2</v>
      </c>
      <c r="B57" s="21"/>
      <c r="C57" s="21"/>
      <c r="D57" s="21"/>
    </row>
    <row r="58" spans="1:4" s="34" customFormat="1" x14ac:dyDescent="0.25">
      <c r="A58" s="33"/>
    </row>
  </sheetData>
  <autoFilter ref="A1:D1" xr:uid="{DF967A89-887B-4C27-B16E-2C87CE022992}"/>
  <mergeCells count="5">
    <mergeCell ref="B14:B23"/>
    <mergeCell ref="C14:C46"/>
    <mergeCell ref="D14:D23"/>
    <mergeCell ref="B27:B41"/>
    <mergeCell ref="D27:D41"/>
  </mergeCells>
  <pageMargins left="0.19685039370078741" right="0.19685039370078741" top="0.19685039370078741" bottom="0.19685039370078741" header="0.11811023622047245" footer="0.11811023622047245"/>
  <pageSetup paperSize="9" scale="81" orientation="landscape" r:id="rId1"/>
  <headerFooter>
    <oddHeader>&amp;CGRUPO AVINE: CUSTOS E ORÇAMENTO</oddHeader>
    <oddFooter>&amp;L&amp;Z&amp;F&amp;R&amp;D-&amp;T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42EA0-1D70-49A7-8D9C-4F93F7F18495}">
  <sheetPr>
    <tabColor rgb="FFC00000"/>
  </sheetPr>
  <dimension ref="A1:A12"/>
  <sheetViews>
    <sheetView showGridLines="0" zoomScale="130" zoomScaleNormal="130" workbookViewId="0">
      <selection activeCell="A11" sqref="A11:A12"/>
    </sheetView>
  </sheetViews>
  <sheetFormatPr defaultRowHeight="15" x14ac:dyDescent="0.25"/>
  <cols>
    <col min="1" max="1" width="86" customWidth="1"/>
  </cols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>
        <v>2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s="67" t="s">
        <v>105</v>
      </c>
    </row>
    <row r="9" spans="1:1" x14ac:dyDescent="0.25">
      <c r="A9" s="67" t="s">
        <v>106</v>
      </c>
    </row>
    <row r="10" spans="1:1" x14ac:dyDescent="0.25">
      <c r="A10" t="s">
        <v>107</v>
      </c>
    </row>
    <row r="11" spans="1:1" x14ac:dyDescent="0.25">
      <c r="A11" s="67" t="s">
        <v>108</v>
      </c>
    </row>
    <row r="12" spans="1:1" x14ac:dyDescent="0.25">
      <c r="A12" s="67" t="s">
        <v>109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13663-9108-49E6-A220-1885D0EEA01D}">
  <sheetPr>
    <tabColor theme="3" tint="-0.499984740745262"/>
    <outlinePr summaryBelow="0"/>
  </sheetPr>
  <dimension ref="A1:O141"/>
  <sheetViews>
    <sheetView showGridLines="0" zoomScale="120" zoomScaleNormal="120" zoomScaleSheetLayoutView="100" workbookViewId="0">
      <pane xSplit="2" ySplit="3" topLeftCell="C51" activePane="bottomRight" state="frozen"/>
      <selection activeCell="Q38" sqref="Q38"/>
      <selection pane="topRight" activeCell="Q38" sqref="Q38"/>
      <selection pane="bottomLeft" activeCell="Q38" sqref="Q38"/>
      <selection pane="bottomRight" activeCell="Q38" sqref="Q38"/>
    </sheetView>
  </sheetViews>
  <sheetFormatPr defaultColWidth="9.140625" defaultRowHeight="15" outlineLevelRow="1" x14ac:dyDescent="0.25"/>
  <cols>
    <col min="1" max="1" width="11.85546875" style="48" hidden="1" customWidth="1"/>
    <col min="2" max="2" width="41.5703125" style="3" customWidth="1"/>
    <col min="3" max="7" width="11" style="3" customWidth="1"/>
    <col min="8" max="8" width="11.7109375" style="3" customWidth="1"/>
    <col min="9" max="13" width="11" style="3" customWidth="1"/>
    <col min="14" max="14" width="10" style="15" bestFit="1" customWidth="1"/>
    <col min="15" max="16384" width="9.140625" style="3"/>
  </cols>
  <sheetData>
    <row r="1" spans="1:15" ht="20.25" customHeight="1" x14ac:dyDescent="0.25">
      <c r="B1" s="52" t="s">
        <v>61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5" ht="20.25" customHeight="1" x14ac:dyDescent="0.25">
      <c r="B2" s="53" t="s">
        <v>58</v>
      </c>
      <c r="C2" s="39"/>
      <c r="D2" s="40"/>
      <c r="E2" s="40"/>
      <c r="F2" s="40"/>
      <c r="G2" s="40"/>
      <c r="H2" s="40"/>
      <c r="I2" s="40"/>
      <c r="J2" s="40"/>
      <c r="K2" s="40"/>
      <c r="L2" s="39"/>
      <c r="M2" s="39"/>
    </row>
    <row r="3" spans="1:15" ht="31.5" customHeight="1" x14ac:dyDescent="0.25">
      <c r="B3" s="80" t="s">
        <v>46</v>
      </c>
      <c r="C3" s="1" t="s">
        <v>16</v>
      </c>
      <c r="D3" s="1" t="s">
        <v>9</v>
      </c>
      <c r="E3" s="1" t="s">
        <v>10</v>
      </c>
      <c r="F3" s="1" t="s">
        <v>11</v>
      </c>
      <c r="G3" s="1" t="s">
        <v>14</v>
      </c>
      <c r="H3" s="1" t="s">
        <v>12</v>
      </c>
      <c r="I3" s="1" t="s">
        <v>13</v>
      </c>
      <c r="J3" s="1" t="s">
        <v>17</v>
      </c>
      <c r="K3" s="1" t="s">
        <v>149</v>
      </c>
      <c r="L3" s="1" t="s">
        <v>15</v>
      </c>
      <c r="M3" s="2" t="s">
        <v>0</v>
      </c>
    </row>
    <row r="4" spans="1:15" s="6" customFormat="1" x14ac:dyDescent="0.25">
      <c r="A4" s="48"/>
      <c r="B4" s="4" t="s">
        <v>3</v>
      </c>
      <c r="C4" s="5">
        <f t="shared" ref="C4:M4" si="0">SUM(C5:C5)</f>
        <v>88078.889999999621</v>
      </c>
      <c r="D4" s="5">
        <f t="shared" si="0"/>
        <v>238175.28999999975</v>
      </c>
      <c r="E4" s="5">
        <f t="shared" si="0"/>
        <v>192491.89999999953</v>
      </c>
      <c r="F4" s="5">
        <f t="shared" si="0"/>
        <v>138325.28999999957</v>
      </c>
      <c r="G4" s="5">
        <f>SUM(G5:G5)</f>
        <v>214751.54999999996</v>
      </c>
      <c r="H4" s="5">
        <f t="shared" si="0"/>
        <v>117819.22999999986</v>
      </c>
      <c r="I4" s="5">
        <f t="shared" si="0"/>
        <v>158278.46999999959</v>
      </c>
      <c r="J4" s="5">
        <f t="shared" si="0"/>
        <v>213224.69999999998</v>
      </c>
      <c r="K4" s="5">
        <f t="shared" si="0"/>
        <v>332670.80000000104</v>
      </c>
      <c r="L4" s="5">
        <f t="shared" si="0"/>
        <v>187242.9499999996</v>
      </c>
      <c r="M4" s="16">
        <f t="shared" si="0"/>
        <v>1881059.0699999984</v>
      </c>
      <c r="N4" s="41"/>
    </row>
    <row r="5" spans="1:15" outlineLevel="1" x14ac:dyDescent="0.25">
      <c r="B5" s="7" t="s">
        <v>22</v>
      </c>
      <c r="C5" s="8">
        <f>'[2]Analítico Jun2021'!$K$3</f>
        <v>88078.889999999621</v>
      </c>
      <c r="D5" s="8">
        <f>'[3]Analítico Jun2021'!$K$3</f>
        <v>238175.28999999975</v>
      </c>
      <c r="E5" s="8">
        <f>'[4]Analítico Jun2021'!$K$3</f>
        <v>192491.89999999953</v>
      </c>
      <c r="F5" s="8">
        <f>'[5]Analítico Jun2021'!$K$3</f>
        <v>138325.28999999957</v>
      </c>
      <c r="G5" s="8">
        <f>'[6]Analítico Jun2021'!$K$3</f>
        <v>214751.54999999996</v>
      </c>
      <c r="H5" s="8">
        <f>'[7]Analítico Jun2021'!$K$3</f>
        <v>117819.22999999986</v>
      </c>
      <c r="I5" s="8">
        <f>'[8]Analítico Jun2021'!$K$3</f>
        <v>158278.46999999959</v>
      </c>
      <c r="J5" s="8">
        <f>'[9]Analítico Jun2021'!$K$3</f>
        <v>213224.69999999998</v>
      </c>
      <c r="K5" s="8">
        <f>'[10]Analítico Jun2021'!$K$3</f>
        <v>332670.80000000104</v>
      </c>
      <c r="L5" s="8">
        <f>'[11]Analítico Jun2021'!$K$3</f>
        <v>187242.9499999996</v>
      </c>
      <c r="M5" s="42">
        <f>SUM(C5:L5)</f>
        <v>1881059.0699999984</v>
      </c>
    </row>
    <row r="6" spans="1:15" outlineLevel="1" x14ac:dyDescent="0.25">
      <c r="B6" s="7" t="s">
        <v>43</v>
      </c>
      <c r="C6" s="8">
        <f>-'[2]Analítico Jun2021'!$I$3</f>
        <v>-17913.278599999994</v>
      </c>
      <c r="D6" s="8">
        <f>-'[3]Analítico Jun2021'!$I$3</f>
        <v>-48846.725700000025</v>
      </c>
      <c r="E6" s="8">
        <f>-'[4]Analítico Jun2021'!$I$3</f>
        <v>-38498.612500000097</v>
      </c>
      <c r="F6" s="8">
        <f>-'[5]Analítico Jun2021'!$I$3</f>
        <v>-27560.121200000049</v>
      </c>
      <c r="G6" s="8">
        <f>-'[6]Analítico Jun2021'!$I$3</f>
        <v>-43376.175200000049</v>
      </c>
      <c r="H6" s="8">
        <f>-'[7]Analítico Jun2021'!$I$3</f>
        <v>-24242.654700000006</v>
      </c>
      <c r="I6" s="8">
        <f>-'[8]Analítico Jun2021'!$I$3</f>
        <v>-31732.343800000035</v>
      </c>
      <c r="J6" s="8">
        <f>-'[9]Analítico Jun2021'!$I$3</f>
        <v>-43140.04310000009</v>
      </c>
      <c r="K6" s="8">
        <f>-'[10]Analítico Jun2021'!$I$3</f>
        <v>-63498.400300000074</v>
      </c>
      <c r="L6" s="8">
        <f>-'[11]Analítico Jun2021'!$I$3</f>
        <v>-38009.247200000093</v>
      </c>
      <c r="M6" s="42">
        <f>SUM(C6:L6)</f>
        <v>-376817.60230000055</v>
      </c>
    </row>
    <row r="7" spans="1:15" outlineLevel="1" x14ac:dyDescent="0.25">
      <c r="B7" s="7" t="s">
        <v>40</v>
      </c>
      <c r="C7" s="8"/>
      <c r="D7" s="8"/>
      <c r="E7" s="8"/>
      <c r="F7" s="8"/>
      <c r="G7" s="8"/>
      <c r="H7" s="8"/>
      <c r="I7" s="8"/>
      <c r="J7" s="8"/>
      <c r="K7" s="8"/>
      <c r="L7" s="8"/>
      <c r="M7" s="42">
        <f>SUM(C7:L7)</f>
        <v>0</v>
      </c>
    </row>
    <row r="8" spans="1:15" outlineLevel="1" x14ac:dyDescent="0.25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42"/>
    </row>
    <row r="9" spans="1:15" x14ac:dyDescent="0.25">
      <c r="B9" s="4" t="s">
        <v>7</v>
      </c>
      <c r="C9" s="5">
        <f t="shared" ref="C9:M9" si="1">SUM(C5:C8)</f>
        <v>70165.611399999631</v>
      </c>
      <c r="D9" s="5">
        <f t="shared" si="1"/>
        <v>189328.56429999974</v>
      </c>
      <c r="E9" s="5">
        <f t="shared" si="1"/>
        <v>153993.28749999942</v>
      </c>
      <c r="F9" s="5">
        <f t="shared" si="1"/>
        <v>110765.16879999952</v>
      </c>
      <c r="G9" s="5">
        <f t="shared" si="1"/>
        <v>171375.3747999999</v>
      </c>
      <c r="H9" s="5">
        <f t="shared" si="1"/>
        <v>93576.575299999851</v>
      </c>
      <c r="I9" s="5">
        <f t="shared" si="1"/>
        <v>126546.12619999956</v>
      </c>
      <c r="J9" s="5">
        <f t="shared" si="1"/>
        <v>170084.65689999989</v>
      </c>
      <c r="K9" s="5">
        <f t="shared" si="1"/>
        <v>269172.39970000094</v>
      </c>
      <c r="L9" s="5">
        <f t="shared" si="1"/>
        <v>149233.7027999995</v>
      </c>
      <c r="M9" s="16">
        <f t="shared" si="1"/>
        <v>1504241.4676999978</v>
      </c>
    </row>
    <row r="10" spans="1:15" x14ac:dyDescent="0.25">
      <c r="B10" s="10" t="s">
        <v>25</v>
      </c>
      <c r="C10" s="5">
        <f t="shared" ref="C10:M10" si="2">SUM(C11:C12)</f>
        <v>-38607.930000000088</v>
      </c>
      <c r="D10" s="5">
        <f t="shared" si="2"/>
        <v>-100161.31999999961</v>
      </c>
      <c r="E10" s="5">
        <f t="shared" si="2"/>
        <v>-77717.389999999723</v>
      </c>
      <c r="F10" s="5">
        <f t="shared" si="2"/>
        <v>-55651.840000000098</v>
      </c>
      <c r="G10" s="5">
        <f>SUM(G11:G12)</f>
        <v>-91595.329999999522</v>
      </c>
      <c r="H10" s="5">
        <f t="shared" si="2"/>
        <v>-51281.410000000069</v>
      </c>
      <c r="I10" s="5">
        <f t="shared" si="2"/>
        <v>-63043.080000000125</v>
      </c>
      <c r="J10" s="5">
        <f t="shared" si="2"/>
        <v>-84354.579999999754</v>
      </c>
      <c r="K10" s="5">
        <f t="shared" si="2"/>
        <v>-130709.49999999977</v>
      </c>
      <c r="L10" s="5">
        <f t="shared" si="2"/>
        <v>-76638.229999999719</v>
      </c>
      <c r="M10" s="16">
        <f t="shared" si="2"/>
        <v>-769760.60999999847</v>
      </c>
    </row>
    <row r="11" spans="1:15" outlineLevel="1" x14ac:dyDescent="0.25">
      <c r="B11" s="7" t="s">
        <v>39</v>
      </c>
      <c r="C11" s="8">
        <f>-'[2]Analítico Jun2021'!$H$3</f>
        <v>-38607.930000000088</v>
      </c>
      <c r="D11" s="8">
        <f>-'[3]Analítico Jun2021'!$H$3</f>
        <v>-100161.31999999961</v>
      </c>
      <c r="E11" s="8">
        <f>-'[4]Analítico Jun2021'!$H$3</f>
        <v>-77717.389999999723</v>
      </c>
      <c r="F11" s="8">
        <f>-'[5]Analítico Jun2021'!$H$3</f>
        <v>-55651.840000000098</v>
      </c>
      <c r="G11" s="8">
        <f>-'[6]Analítico Jun2021'!$H$3</f>
        <v>-91595.329999999522</v>
      </c>
      <c r="H11" s="8">
        <f>-'[7]Analítico Jun2021'!$H$3</f>
        <v>-51281.410000000069</v>
      </c>
      <c r="I11" s="8">
        <f>-'[8]Analítico Jun2021'!$H$3</f>
        <v>-63043.080000000125</v>
      </c>
      <c r="J11" s="8">
        <f>-'[9]Analítico Jun2021'!$H$3</f>
        <v>-84354.579999999754</v>
      </c>
      <c r="K11" s="8">
        <f>-'[10]Analítico Jun2021'!$H$3</f>
        <v>-130709.49999999977</v>
      </c>
      <c r="L11" s="8">
        <f>-'[11]Analítico Jun2021'!$H$3</f>
        <v>-76638.229999999719</v>
      </c>
      <c r="M11" s="42">
        <f>SUM(C11:L11)</f>
        <v>-769760.60999999847</v>
      </c>
    </row>
    <row r="12" spans="1:15" outlineLevel="1" x14ac:dyDescent="0.25"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42"/>
    </row>
    <row r="13" spans="1:15" x14ac:dyDescent="0.25">
      <c r="B13" s="4" t="s">
        <v>4</v>
      </c>
      <c r="C13" s="43">
        <f t="shared" ref="C13:M13" si="3">SUM(C9:C10)</f>
        <v>31557.681399999543</v>
      </c>
      <c r="D13" s="43">
        <f t="shared" si="3"/>
        <v>89167.244300000122</v>
      </c>
      <c r="E13" s="43">
        <f t="shared" si="3"/>
        <v>76275.897499999701</v>
      </c>
      <c r="F13" s="43">
        <f t="shared" si="3"/>
        <v>55113.328799999421</v>
      </c>
      <c r="G13" s="43">
        <f>SUM(G9:G10)</f>
        <v>79780.044800000382</v>
      </c>
      <c r="H13" s="43">
        <f t="shared" si="3"/>
        <v>42295.165299999782</v>
      </c>
      <c r="I13" s="43">
        <f t="shared" si="3"/>
        <v>63503.046199999437</v>
      </c>
      <c r="J13" s="43">
        <f t="shared" si="3"/>
        <v>85730.076900000131</v>
      </c>
      <c r="K13" s="43">
        <f t="shared" si="3"/>
        <v>138462.89970000117</v>
      </c>
      <c r="L13" s="43">
        <f t="shared" si="3"/>
        <v>72595.472799999785</v>
      </c>
      <c r="M13" s="44">
        <f t="shared" si="3"/>
        <v>734480.85769999935</v>
      </c>
      <c r="N13" s="45"/>
      <c r="O13" s="45"/>
    </row>
    <row r="14" spans="1:15" x14ac:dyDescent="0.25">
      <c r="B14" s="4" t="s">
        <v>5</v>
      </c>
      <c r="C14" s="5">
        <f t="shared" ref="C14:M14" si="4">C15+C30</f>
        <v>-15130.250870179156</v>
      </c>
      <c r="D14" s="5">
        <f t="shared" si="4"/>
        <v>-25075.940568080918</v>
      </c>
      <c r="E14" s="5">
        <f t="shared" si="4"/>
        <v>-14121.859188185272</v>
      </c>
      <c r="F14" s="5">
        <f t="shared" si="4"/>
        <v>-19782.480258104286</v>
      </c>
      <c r="G14" s="5">
        <f>G15+G30</f>
        <v>-42786.720404028281</v>
      </c>
      <c r="H14" s="5">
        <f t="shared" si="4"/>
        <v>-22206.899024132563</v>
      </c>
      <c r="I14" s="5">
        <f t="shared" si="4"/>
        <v>-21118.450465999136</v>
      </c>
      <c r="J14" s="5">
        <f t="shared" si="4"/>
        <v>-36500.983644052576</v>
      </c>
      <c r="K14" s="5">
        <f t="shared" si="4"/>
        <v>-15816.187534423509</v>
      </c>
      <c r="L14" s="5">
        <f t="shared" si="4"/>
        <v>-20143.478603578209</v>
      </c>
      <c r="M14" s="16">
        <f t="shared" si="4"/>
        <v>-232683.25056076387</v>
      </c>
    </row>
    <row r="15" spans="1:15" x14ac:dyDescent="0.25">
      <c r="B15" s="12" t="s">
        <v>6</v>
      </c>
      <c r="C15" s="13">
        <f t="shared" ref="C15:M15" si="5">SUM(C16:C29)</f>
        <v>-5016.1908701791572</v>
      </c>
      <c r="D15" s="13">
        <f t="shared" si="5"/>
        <v>-8103.3355680809154</v>
      </c>
      <c r="E15" s="13">
        <f t="shared" si="5"/>
        <v>-5918.27918818527</v>
      </c>
      <c r="F15" s="13">
        <f t="shared" si="5"/>
        <v>-7197.1202581042862</v>
      </c>
      <c r="G15" s="13">
        <f>SUM(G16:G29)</f>
        <v>-23219.25040402828</v>
      </c>
      <c r="H15" s="13">
        <f t="shared" si="5"/>
        <v>-5589.4685241325651</v>
      </c>
      <c r="I15" s="13">
        <f t="shared" si="5"/>
        <v>-6709.2944659991372</v>
      </c>
      <c r="J15" s="13">
        <f t="shared" si="5"/>
        <v>-5583.9316440525736</v>
      </c>
      <c r="K15" s="13">
        <f t="shared" si="5"/>
        <v>-6081.6875344235095</v>
      </c>
      <c r="L15" s="13">
        <f t="shared" si="5"/>
        <v>-7703.9971035782073</v>
      </c>
      <c r="M15" s="56">
        <f t="shared" si="5"/>
        <v>-81122.555560763896</v>
      </c>
    </row>
    <row r="16" spans="1:15" s="6" customFormat="1" outlineLevel="1" x14ac:dyDescent="0.25">
      <c r="A16" s="48"/>
      <c r="B16" s="49" t="s">
        <v>18</v>
      </c>
      <c r="C16" s="8">
        <f>-'[12]Base Fortes'!C6*C119</f>
        <v>-2090.8225000000002</v>
      </c>
      <c r="D16" s="8">
        <f>-'[12]Base Fortes'!D6</f>
        <v>-4416.97</v>
      </c>
      <c r="E16" s="8">
        <f>-'[12]Base Fortes'!E6*E119</f>
        <v>-2540.0830000000001</v>
      </c>
      <c r="F16" s="8">
        <f>-'[12]Base Fortes'!G6/2</f>
        <v>-3534.88</v>
      </c>
      <c r="G16" s="8">
        <f>-'[12]Base Fortes'!G6/2</f>
        <v>-3534.88</v>
      </c>
      <c r="H16" s="8">
        <f>-'[12]Base Fortes'!H6*H119</f>
        <v>-2689.8040000000001</v>
      </c>
      <c r="I16" s="8">
        <f>-'[12]Base Fortes'!I6*I119</f>
        <v>-3477.0190000000002</v>
      </c>
      <c r="J16" s="8">
        <f>-'[12]Base Fortes'!J6*J119</f>
        <v>-2556.3070000000002</v>
      </c>
      <c r="K16" s="8"/>
      <c r="L16" s="8">
        <f>-'[12]Base Fortes'!L6*L119</f>
        <v>-3768.5050000000001</v>
      </c>
      <c r="M16" s="42">
        <f t="shared" ref="M16:M28" si="6">SUM(C16:L16)</f>
        <v>-28609.270500000002</v>
      </c>
      <c r="N16" s="47"/>
    </row>
    <row r="17" spans="1:13" outlineLevel="1" x14ac:dyDescent="0.25">
      <c r="B17" s="49" t="s">
        <v>92</v>
      </c>
      <c r="C17" s="8">
        <f>-'[12]Base Fortes'!C7*C120</f>
        <v>-94.0870125</v>
      </c>
      <c r="D17" s="8">
        <f>-'[12]Base Fortes'!D7</f>
        <v>-198.76365000000001</v>
      </c>
      <c r="E17" s="8">
        <f>-'[12]Base Fortes'!E7*E120</f>
        <v>-114.303735</v>
      </c>
      <c r="F17" s="8">
        <f>-'[12]Base Fortes'!G7/2</f>
        <v>-159.06960000000001</v>
      </c>
      <c r="G17" s="8">
        <f>-'[12]Base Fortes'!G7/2</f>
        <v>-159.06960000000001</v>
      </c>
      <c r="H17" s="8">
        <f>-'[12]Base Fortes'!H7*H120</f>
        <v>-121.04118</v>
      </c>
      <c r="I17" s="8">
        <f>-'[12]Base Fortes'!I7*I120</f>
        <v>-156.465855</v>
      </c>
      <c r="J17" s="8">
        <f>-'[12]Base Fortes'!J7*J120</f>
        <v>-115.033815</v>
      </c>
      <c r="K17" s="8"/>
      <c r="L17" s="8">
        <f>-'[12]Base Fortes'!L7*L120</f>
        <v>-169.58272500000001</v>
      </c>
      <c r="M17" s="42">
        <f t="shared" si="6"/>
        <v>-1287.4171724999999</v>
      </c>
    </row>
    <row r="18" spans="1:13" outlineLevel="1" x14ac:dyDescent="0.25">
      <c r="B18" s="49" t="s">
        <v>8</v>
      </c>
      <c r="C18" s="8">
        <f>-'[12]Base Fortes'!C8*C121</f>
        <v>-167.26580000000001</v>
      </c>
      <c r="D18" s="8">
        <f>-'[12]Base Fortes'!D8</f>
        <v>-353.35760000000005</v>
      </c>
      <c r="E18" s="8">
        <f>-'[12]Base Fortes'!E8*E121</f>
        <v>-203.20664000000002</v>
      </c>
      <c r="F18" s="8">
        <f>-'[12]Base Fortes'!G8/2</f>
        <v>-282.79040000000003</v>
      </c>
      <c r="G18" s="8">
        <f>-'[12]Base Fortes'!G8/2</f>
        <v>-282.79040000000003</v>
      </c>
      <c r="H18" s="8">
        <f>-'[12]Base Fortes'!H8*H121</f>
        <v>-215.18432000000001</v>
      </c>
      <c r="I18" s="8">
        <f>-'[12]Base Fortes'!I8*I121</f>
        <v>-278.16152000000005</v>
      </c>
      <c r="J18" s="8">
        <f>-'[12]Base Fortes'!J8*J121</f>
        <v>-204.50456000000003</v>
      </c>
      <c r="K18" s="8"/>
      <c r="L18" s="8">
        <f>-'[12]Base Fortes'!L8*L121</f>
        <v>-301.48039999999997</v>
      </c>
      <c r="M18" s="42">
        <f t="shared" si="6"/>
        <v>-2288.7416400000006</v>
      </c>
    </row>
    <row r="19" spans="1:13" outlineLevel="1" x14ac:dyDescent="0.25">
      <c r="B19" s="49" t="s">
        <v>57</v>
      </c>
      <c r="C19" s="8">
        <f>-'[12]Base Fortes'!C9*C122</f>
        <v>0</v>
      </c>
      <c r="D19" s="8">
        <f>-'[12]Base Fortes'!D9</f>
        <v>0</v>
      </c>
      <c r="E19" s="8">
        <f>-'[12]Base Fortes'!E9*E122</f>
        <v>0</v>
      </c>
      <c r="F19" s="8">
        <f>-'[12]Base Fortes'!G9/2</f>
        <v>0</v>
      </c>
      <c r="G19" s="8">
        <f>-'[12]Base Fortes'!G9/2</f>
        <v>0</v>
      </c>
      <c r="H19" s="8">
        <f>-'[12]Base Fortes'!H9*H122</f>
        <v>0</v>
      </c>
      <c r="I19" s="8">
        <f>-'[12]Base Fortes'!I9*I122</f>
        <v>0</v>
      </c>
      <c r="J19" s="8">
        <f>-'[12]Base Fortes'!J9*J122</f>
        <v>0</v>
      </c>
      <c r="K19" s="8"/>
      <c r="L19" s="8">
        <f>-'[12]Base Fortes'!L9*L122</f>
        <v>0</v>
      </c>
      <c r="M19" s="42">
        <f t="shared" si="6"/>
        <v>0</v>
      </c>
    </row>
    <row r="20" spans="1:13" outlineLevel="1" x14ac:dyDescent="0.25">
      <c r="B20" s="49" t="s">
        <v>50</v>
      </c>
      <c r="C20" s="8">
        <f>-'[12]Base Fortes'!C10*C123</f>
        <v>0</v>
      </c>
      <c r="D20" s="8">
        <f>-'[12]Base Fortes'!D10</f>
        <v>0</v>
      </c>
      <c r="E20" s="8">
        <f>-'[12]Base Fortes'!E10*E123</f>
        <v>0</v>
      </c>
      <c r="F20" s="8">
        <f>-'[12]Base Fortes'!G10/2</f>
        <v>0</v>
      </c>
      <c r="G20" s="8">
        <f>-'[12]Base Fortes'!G10/2</f>
        <v>0</v>
      </c>
      <c r="H20" s="8">
        <f>-'[12]Base Fortes'!H10*H123</f>
        <v>0</v>
      </c>
      <c r="I20" s="8">
        <f>-'[12]Base Fortes'!I10*I123</f>
        <v>0</v>
      </c>
      <c r="J20" s="8">
        <f>-'[12]Base Fortes'!J10*J123</f>
        <v>0</v>
      </c>
      <c r="K20" s="8"/>
      <c r="L20" s="8">
        <f>-'[12]Base Fortes'!L10*L123</f>
        <v>0</v>
      </c>
      <c r="M20" s="42">
        <f t="shared" si="6"/>
        <v>0</v>
      </c>
    </row>
    <row r="21" spans="1:13" outlineLevel="1" x14ac:dyDescent="0.25">
      <c r="B21" s="49" t="s">
        <v>19</v>
      </c>
      <c r="C21" s="8">
        <f>-'[12]Base Fortes'!C11*C124</f>
        <v>-232.31361111111113</v>
      </c>
      <c r="D21" s="8">
        <f>-'[12]Base Fortes'!D11</f>
        <v>-490.7744444444445</v>
      </c>
      <c r="E21" s="8">
        <f>-'[12]Base Fortes'!E11*E124</f>
        <v>-282.23144444444449</v>
      </c>
      <c r="F21" s="8">
        <f>-'[12]Base Fortes'!G11/2</f>
        <v>-392.76444444444439</v>
      </c>
      <c r="G21" s="8">
        <f>-'[12]Base Fortes'!G11/2</f>
        <v>-392.76444444444439</v>
      </c>
      <c r="H21" s="8">
        <f>-'[12]Base Fortes'!H11*H124</f>
        <v>-298.86711111111106</v>
      </c>
      <c r="I21" s="8">
        <f>-'[12]Base Fortes'!I11*I124</f>
        <v>-386.33544444444448</v>
      </c>
      <c r="J21" s="8">
        <f>-'[12]Base Fortes'!J11*J124</f>
        <v>-284.03411111111114</v>
      </c>
      <c r="K21" s="8"/>
      <c r="L21" s="8">
        <f>-'[12]Base Fortes'!L11*L124</f>
        <v>-418.72277777777776</v>
      </c>
      <c r="M21" s="42">
        <f t="shared" si="6"/>
        <v>-3178.8078333333333</v>
      </c>
    </row>
    <row r="22" spans="1:13" outlineLevel="1" x14ac:dyDescent="0.25">
      <c r="B22" s="49" t="s">
        <v>20</v>
      </c>
      <c r="C22" s="8">
        <f>-'[12]Base Fortes'!C12*C125</f>
        <v>-174.23520833333333</v>
      </c>
      <c r="D22" s="8">
        <f>-'[12]Base Fortes'!D12</f>
        <v>-368.08083333333337</v>
      </c>
      <c r="E22" s="8">
        <f>-'[12]Base Fortes'!E12*E125</f>
        <v>-211.67358333333337</v>
      </c>
      <c r="F22" s="8">
        <f>-'[12]Base Fortes'!G12/2</f>
        <v>-294.57333333333332</v>
      </c>
      <c r="G22" s="8">
        <f>-'[12]Base Fortes'!G12/2</f>
        <v>-294.57333333333332</v>
      </c>
      <c r="H22" s="8">
        <f>-'[12]Base Fortes'!H12*H125</f>
        <v>-224.15033333333332</v>
      </c>
      <c r="I22" s="8">
        <f>-'[12]Base Fortes'!I12*I125</f>
        <v>-289.75158333333337</v>
      </c>
      <c r="J22" s="8">
        <f>-'[12]Base Fortes'!J12*J125</f>
        <v>-213.02558333333334</v>
      </c>
      <c r="K22" s="8"/>
      <c r="L22" s="8">
        <f>-'[12]Base Fortes'!L12*L125</f>
        <v>-314.04208333333332</v>
      </c>
      <c r="M22" s="42">
        <f t="shared" si="6"/>
        <v>-2384.1058750000002</v>
      </c>
    </row>
    <row r="23" spans="1:13" outlineLevel="1" x14ac:dyDescent="0.25">
      <c r="B23" s="49" t="s">
        <v>48</v>
      </c>
      <c r="C23" s="8">
        <f>-'[12]Base Fortes'!C13*C126</f>
        <v>-7.8405843749999997</v>
      </c>
      <c r="D23" s="8">
        <f>-'[12]Base Fortes'!D13</f>
        <v>-16.563637500000002</v>
      </c>
      <c r="E23" s="8">
        <f>-'[12]Base Fortes'!E13*E126</f>
        <v>-9.5253112499999997</v>
      </c>
      <c r="F23" s="8">
        <f>-'[12]Base Fortes'!G13/2</f>
        <v>-13.255799999999999</v>
      </c>
      <c r="G23" s="8">
        <f>-'[12]Base Fortes'!G13/2</f>
        <v>-13.255799999999999</v>
      </c>
      <c r="H23" s="8">
        <f>-'[12]Base Fortes'!H13*H126</f>
        <v>-10.086765</v>
      </c>
      <c r="I23" s="8">
        <f>-'[12]Base Fortes'!I13*I126</f>
        <v>-13.03882125</v>
      </c>
      <c r="J23" s="8">
        <f>-'[12]Base Fortes'!J13*J126</f>
        <v>-9.5861512500000003</v>
      </c>
      <c r="K23" s="8"/>
      <c r="L23" s="8">
        <f>-'[12]Base Fortes'!L13*L126</f>
        <v>-14.13189375</v>
      </c>
      <c r="M23" s="42">
        <f t="shared" si="6"/>
        <v>-107.28476437500001</v>
      </c>
    </row>
    <row r="24" spans="1:13" outlineLevel="1" x14ac:dyDescent="0.25">
      <c r="B24" s="49" t="s">
        <v>49</v>
      </c>
      <c r="C24" s="8">
        <f>-'[12]Base Fortes'!C14*C127</f>
        <v>-13.938816666666666</v>
      </c>
      <c r="D24" s="8">
        <f>-'[12]Base Fortes'!D14</f>
        <v>-29.446466666666669</v>
      </c>
      <c r="E24" s="8">
        <f>-'[12]Base Fortes'!E14*E127</f>
        <v>-16.93388666666667</v>
      </c>
      <c r="F24" s="8">
        <f>-'[12]Base Fortes'!G14/2</f>
        <v>-23.565866666666665</v>
      </c>
      <c r="G24" s="8">
        <f>-'[12]Base Fortes'!G14/2</f>
        <v>-23.565866666666665</v>
      </c>
      <c r="H24" s="8">
        <f>-'[12]Base Fortes'!H14*H127</f>
        <v>-17.932026666666665</v>
      </c>
      <c r="I24" s="8">
        <f>-'[12]Base Fortes'!I14*I127</f>
        <v>-23.18012666666667</v>
      </c>
      <c r="J24" s="8">
        <f>-'[12]Base Fortes'!J14*J127</f>
        <v>-17.042046666666671</v>
      </c>
      <c r="K24" s="8"/>
      <c r="L24" s="8">
        <f>-'[12]Base Fortes'!L14*L127</f>
        <v>-25.123366666666669</v>
      </c>
      <c r="M24" s="42">
        <f t="shared" si="6"/>
        <v>-190.72846999999999</v>
      </c>
    </row>
    <row r="25" spans="1:13" outlineLevel="1" x14ac:dyDescent="0.25">
      <c r="A25" s="48">
        <v>2001009</v>
      </c>
      <c r="B25" s="49" t="s">
        <v>21</v>
      </c>
      <c r="C25" s="8">
        <f>-SUMIF([13]Base!$A:$A,$A25,[13]Base!$C:$C)</f>
        <v>-101.4</v>
      </c>
      <c r="D25" s="8">
        <f>-SUMIF([14]Base!$A:$A,$A25,[14]Base!$C:$C)</f>
        <v>0</v>
      </c>
      <c r="E25" s="8">
        <f>-SUMIF([15]Base!$A:$A,$A25,[15]Base!$C:$C)</f>
        <v>-136.80000000000001</v>
      </c>
      <c r="F25" s="8">
        <f>-SUMIF([16]Base!$A:$A,$A25,[16]Base!$C:$C)</f>
        <v>-264.60000000000002</v>
      </c>
      <c r="G25" s="8">
        <f>-SUMIF([17]Base!$A:$A,$A25,[17]Base!$C:$C)</f>
        <v>-4248</v>
      </c>
      <c r="H25" s="8">
        <f>-SUMIF([18]Base!$A:$A,$A25,[18]Base!$C:$C)</f>
        <v>0</v>
      </c>
      <c r="I25" s="8">
        <f>-SUMIF([19]Base!$A:$A,$A25,[19]Base!$C:$C)</f>
        <v>0</v>
      </c>
      <c r="J25" s="8">
        <f>-SUMIF([20]Base!$A:$A,$A25,[20]Base!$C:$C)</f>
        <v>0</v>
      </c>
      <c r="K25" s="8">
        <f>-SUMIF([21]Base!$A:$A,$A25,[21]Base!$C:$C)</f>
        <v>0</v>
      </c>
      <c r="L25" s="8">
        <f>-SUMIF([22]Base!$A:$A,$A25,[22]Base!$C:$C)</f>
        <v>-129.6</v>
      </c>
      <c r="M25" s="42">
        <f t="shared" si="6"/>
        <v>-4880.4000000000005</v>
      </c>
    </row>
    <row r="26" spans="1:13" outlineLevel="1" x14ac:dyDescent="0.25">
      <c r="A26" s="48">
        <v>2004039</v>
      </c>
      <c r="B26" s="49" t="s">
        <v>68</v>
      </c>
      <c r="C26" s="8">
        <f>-SUMIF([13]Base!$A:$A,$A26,[13]Base!$C:$C)</f>
        <v>-175.5</v>
      </c>
      <c r="D26" s="8">
        <f>-SUMIF([14]Base!$A:$A,$A26,[14]Base!$C:$C)</f>
        <v>0</v>
      </c>
      <c r="E26" s="8">
        <f>-SUMIF([15]Base!$A:$A,$A26,[15]Base!$C:$C)</f>
        <v>-256.5</v>
      </c>
      <c r="F26" s="8">
        <f>-SUMIF([16]Base!$A:$A,$A26,[16]Base!$C:$C)</f>
        <v>-182.25</v>
      </c>
      <c r="G26" s="8">
        <f>-SUMIF([17]Base!$A:$A,$A26,[17]Base!$C:$C)</f>
        <v>-11473.6</v>
      </c>
      <c r="H26" s="8">
        <f>-SUMIF([18]Base!$A:$A,$A26,[18]Base!$C:$C)</f>
        <v>0</v>
      </c>
      <c r="I26" s="8">
        <f>-SUMIF([19]Base!$A:$A,$A26,[19]Base!$C:$C)</f>
        <v>0</v>
      </c>
      <c r="J26" s="8">
        <f>-SUMIF([20]Base!$A:$A,$A26,[20]Base!$C:$C)</f>
        <v>0</v>
      </c>
      <c r="K26" s="8">
        <f>-SUMIF([21]Base!$A:$A,$A26,[21]Base!$C:$C)</f>
        <v>0</v>
      </c>
      <c r="L26" s="8">
        <f>-SUMIF([22]Base!$A:$A,$A26,[22]Base!$C:$C)</f>
        <v>-425.25</v>
      </c>
      <c r="M26" s="42">
        <f t="shared" si="6"/>
        <v>-12513.1</v>
      </c>
    </row>
    <row r="27" spans="1:13" outlineLevel="1" x14ac:dyDescent="0.25">
      <c r="A27" s="48">
        <v>2013019</v>
      </c>
      <c r="B27" s="68" t="s">
        <v>51</v>
      </c>
      <c r="C27" s="69">
        <v>-1800</v>
      </c>
      <c r="D27" s="69">
        <v>-1800</v>
      </c>
      <c r="E27" s="69">
        <v>-1800</v>
      </c>
      <c r="F27" s="69">
        <v>-1800</v>
      </c>
      <c r="G27" s="69">
        <v>-2409.6</v>
      </c>
      <c r="H27" s="69">
        <v>-1800</v>
      </c>
      <c r="I27" s="69">
        <v>-1800</v>
      </c>
      <c r="J27" s="69">
        <v>-1800</v>
      </c>
      <c r="K27" s="8">
        <v>0</v>
      </c>
      <c r="L27" s="69">
        <v>-1800</v>
      </c>
      <c r="M27" s="70">
        <f t="shared" si="6"/>
        <v>-16809.599999999999</v>
      </c>
    </row>
    <row r="28" spans="1:13" outlineLevel="1" x14ac:dyDescent="0.25">
      <c r="B28" s="49" t="s">
        <v>119</v>
      </c>
      <c r="C28" s="8">
        <f>C136*$M$136+C137*$M$137</f>
        <v>-158.78733719304415</v>
      </c>
      <c r="D28" s="8">
        <f>D136*$M$136+D137*$M$137</f>
        <v>-429.37893613647037</v>
      </c>
      <c r="E28" s="8">
        <f t="shared" ref="E28:L28" si="7">E136*$M$136+E137*$M$137</f>
        <v>-347.02158749082548</v>
      </c>
      <c r="F28" s="8">
        <f t="shared" si="7"/>
        <v>-249.37081365984116</v>
      </c>
      <c r="G28" s="8">
        <f t="shared" si="7"/>
        <v>-387.15095958383472</v>
      </c>
      <c r="H28" s="8">
        <f t="shared" si="7"/>
        <v>-212.40278802145309</v>
      </c>
      <c r="I28" s="8">
        <f t="shared" si="7"/>
        <v>-285.34211530469071</v>
      </c>
      <c r="J28" s="8">
        <f t="shared" si="7"/>
        <v>-384.39837669146181</v>
      </c>
      <c r="K28" s="8">
        <f>K136*$M$136+K137*$M$137+K133*$M$133+K134*$M$134+K135*$M$135</f>
        <v>-6081.6875344235095</v>
      </c>
      <c r="L28" s="8">
        <f t="shared" si="7"/>
        <v>-337.55885705042806</v>
      </c>
      <c r="M28" s="42">
        <f t="shared" si="6"/>
        <v>-8873.0993055555591</v>
      </c>
    </row>
    <row r="29" spans="1:13" outlineLevel="1" x14ac:dyDescent="0.25"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42"/>
    </row>
    <row r="30" spans="1:13" x14ac:dyDescent="0.25">
      <c r="B30" s="12" t="s">
        <v>24</v>
      </c>
      <c r="C30" s="13">
        <f t="shared" ref="C30:M30" si="8">SUM(C31:C88)</f>
        <v>-10114.06</v>
      </c>
      <c r="D30" s="13">
        <f t="shared" si="8"/>
        <v>-16972.605000000003</v>
      </c>
      <c r="E30" s="13">
        <f t="shared" si="8"/>
        <v>-8203.5800000000017</v>
      </c>
      <c r="F30" s="13">
        <f t="shared" si="8"/>
        <v>-12585.36</v>
      </c>
      <c r="G30" s="13">
        <f t="shared" si="8"/>
        <v>-19567.47</v>
      </c>
      <c r="H30" s="13">
        <f t="shared" si="8"/>
        <v>-16617.430499999999</v>
      </c>
      <c r="I30" s="13">
        <f t="shared" si="8"/>
        <v>-14409.156000000001</v>
      </c>
      <c r="J30" s="13">
        <f t="shared" si="8"/>
        <v>-30917.052</v>
      </c>
      <c r="K30" s="13">
        <f t="shared" si="8"/>
        <v>-9734.5</v>
      </c>
      <c r="L30" s="13">
        <f t="shared" si="8"/>
        <v>-12439.4815</v>
      </c>
      <c r="M30" s="46">
        <f t="shared" si="8"/>
        <v>-151560.69499999998</v>
      </c>
    </row>
    <row r="31" spans="1:13" outlineLevel="1" x14ac:dyDescent="0.25">
      <c r="B31" s="7" t="s">
        <v>32</v>
      </c>
      <c r="C31" s="8">
        <f>-SUMIF([13]Base!$A:$A,$A31,[13]Base!$C:$C)</f>
        <v>0</v>
      </c>
      <c r="D31" s="8">
        <f>-SUMIF([14]Base!$A:$A,$A31,[14]Base!$C:$C)</f>
        <v>0</v>
      </c>
      <c r="E31" s="8">
        <f>-SUMIF([15]Base!$A:$A,$A31,[15]Base!$C:$C)</f>
        <v>0</v>
      </c>
      <c r="F31" s="8">
        <f>-SUMIF([16]Base!$A:$A,$A31,[16]Base!$C:$C)</f>
        <v>0</v>
      </c>
      <c r="G31" s="8">
        <f>-SUMIF([17]Base!$A:$A,$A31,[17]Base!$C:$C)</f>
        <v>0</v>
      </c>
      <c r="H31" s="8">
        <f>-SUMIF([18]Base!$A:$A,$A31,[18]Base!$C:$C)</f>
        <v>0</v>
      </c>
      <c r="I31" s="8">
        <f>-SUMIF([19]Base!$A:$A,$A31,[19]Base!$C:$C)</f>
        <v>0</v>
      </c>
      <c r="J31" s="8">
        <f>-SUMIF([20]Base!$A:$A,$A31,[20]Base!$C:$C)</f>
        <v>0</v>
      </c>
      <c r="K31" s="8">
        <f>-SUMIF([21]Base!$A:$A,$A31,[21]Base!$C:$C)</f>
        <v>0</v>
      </c>
      <c r="L31" s="8">
        <f>-SUMIF([22]Base!$A:$A,$A31,[22]Base!$C:$C)</f>
        <v>0</v>
      </c>
      <c r="M31" s="42">
        <f t="shared" ref="M31:M44" si="9">SUM(C31:L31)</f>
        <v>0</v>
      </c>
    </row>
    <row r="32" spans="1:13" outlineLevel="1" x14ac:dyDescent="0.25">
      <c r="A32" s="48">
        <v>2004086</v>
      </c>
      <c r="B32" s="49" t="s">
        <v>60</v>
      </c>
      <c r="C32" s="8">
        <f>-SUMIF([13]Base!$A:$A,$A32,[13]Base!$C:$C)*C114</f>
        <v>-2600</v>
      </c>
      <c r="D32" s="8">
        <f>-SUMIF([14]Base!$A:$A,$A32,[14]Base!$C:$C)*D114</f>
        <v>-11233.29</v>
      </c>
      <c r="E32" s="8">
        <f>-SUMIF([15]Base!$A:$A,$A32,[15]Base!$C:$C)*E114</f>
        <v>-2984.8325000000004</v>
      </c>
      <c r="F32" s="8">
        <f>-SUMIF([16]Base!$A:$A,$A32,[16]Base!$C:$C)</f>
        <v>-10162.19</v>
      </c>
      <c r="G32" s="8">
        <f>-SUMIF([17]Base!$A:$A,$A32,[17]Base!$C:$C)</f>
        <v>0</v>
      </c>
      <c r="H32" s="8">
        <f>-SUMIF([18]Base!$A:$A,$A32,[18]Base!$C:$C)*H114</f>
        <v>-6772.8050000000003</v>
      </c>
      <c r="I32" s="8">
        <f>-SUMIF([19]Base!$A:$A,$A32,[19]Base!$C:$C)*I114</f>
        <v>-10235.030000000001</v>
      </c>
      <c r="J32" s="8">
        <f>-SUMIF([20]Base!$A:$A,$A32,[20]Base!$C:$C)*J114</f>
        <v>-12152.517</v>
      </c>
      <c r="K32" s="8">
        <f>-SUMIF([21]Base!$A:$A,$A32,[21]Base!$C:$C)</f>
        <v>0</v>
      </c>
      <c r="L32" s="8">
        <f>-SUMIF([22]Base!$A:$A,$A32,[22]Base!$C:$C)*L114</f>
        <v>-10742.907499999999</v>
      </c>
      <c r="M32" s="42">
        <f t="shared" ref="M32" si="10">SUM(C32:L32)</f>
        <v>-66883.572</v>
      </c>
    </row>
    <row r="33" spans="1:13" outlineLevel="1" x14ac:dyDescent="0.25">
      <c r="A33" s="48">
        <v>2004035</v>
      </c>
      <c r="B33" s="7" t="s">
        <v>63</v>
      </c>
      <c r="C33" s="8">
        <f>-SUMIF([13]Base!$A:$A,$A33,[13]Base!$C:$C)</f>
        <v>0</v>
      </c>
      <c r="D33" s="8">
        <f>-SUMIF([14]Base!$A:$A,$A33,[14]Base!$C:$C)</f>
        <v>-250</v>
      </c>
      <c r="E33" s="8">
        <f>-SUMIF([15]Base!$A:$A,$A33,[15]Base!$C:$C)</f>
        <v>0</v>
      </c>
      <c r="F33" s="8">
        <f>-SUMIF([16]Base!$A:$A,$A33,[16]Base!$C:$C)</f>
        <v>0</v>
      </c>
      <c r="G33" s="8">
        <f>-SUMIF([17]Base!$A:$A,$A33,[17]Base!$C:$C)</f>
        <v>0</v>
      </c>
      <c r="H33" s="8">
        <f>-SUMIF([18]Base!$A:$A,$A33,[18]Base!$C:$C)</f>
        <v>0</v>
      </c>
      <c r="I33" s="8">
        <f>-SUMIF([19]Base!$A:$A,$A33,[19]Base!$C:$C)</f>
        <v>0</v>
      </c>
      <c r="J33" s="8">
        <f>-SUMIF([20]Base!$A:$A,$A33,[20]Base!$C:$C)</f>
        <v>0</v>
      </c>
      <c r="K33" s="8">
        <f>-SUMIF([21]Base!$A:$A,$A33,[21]Base!$C:$C)</f>
        <v>-220</v>
      </c>
      <c r="L33" s="8">
        <f>-SUMIF([22]Base!$A:$A,$A33,[22]Base!$C:$C)</f>
        <v>0</v>
      </c>
      <c r="M33" s="42">
        <f t="shared" si="9"/>
        <v>-470</v>
      </c>
    </row>
    <row r="34" spans="1:13" outlineLevel="1" x14ac:dyDescent="0.25">
      <c r="A34" s="48">
        <v>2013010</v>
      </c>
      <c r="B34" s="7" t="s">
        <v>136</v>
      </c>
      <c r="C34" s="8">
        <f>-SUMIF([13]Base!$A:$A,$A34,[13]Base!$C:$C)</f>
        <v>0</v>
      </c>
      <c r="D34" s="8">
        <f>-SUMIF([14]Base!$A:$A,$A34,[14]Base!$C:$C)</f>
        <v>0</v>
      </c>
      <c r="E34" s="8">
        <f>-SUMIF([15]Base!$A:$A,$A34,[15]Base!$C:$C)</f>
        <v>0</v>
      </c>
      <c r="F34" s="8">
        <f>-SUMIF([16]Base!$A:$A,$A34,[16]Base!$C:$C)</f>
        <v>0</v>
      </c>
      <c r="G34" s="8">
        <f>-SUMIF([17]Base!$A:$A,$A34,[17]Base!$C:$C)</f>
        <v>0</v>
      </c>
      <c r="H34" s="8">
        <f>-SUMIF([18]Base!$A:$A,$A34,[18]Base!$C:$C)</f>
        <v>0</v>
      </c>
      <c r="I34" s="8">
        <f>-SUMIF([19]Base!$A:$A,$A34,[19]Base!$C:$C)</f>
        <v>0</v>
      </c>
      <c r="J34" s="8">
        <f>-SUMIF([20]Base!$A:$A,$A34,[20]Base!$C:$C)</f>
        <v>0</v>
      </c>
      <c r="K34" s="8">
        <f>-SUMIF([21]Base!$A:$A,$A34,[21]Base!$C:$C)</f>
        <v>0</v>
      </c>
      <c r="L34" s="8">
        <f>-SUMIF([22]Base!$A:$A,$A34,[22]Base!$C:$C)</f>
        <v>0</v>
      </c>
      <c r="M34" s="42">
        <f t="shared" ref="M34" si="11">SUM(C34:L34)</f>
        <v>0</v>
      </c>
    </row>
    <row r="35" spans="1:13" outlineLevel="1" x14ac:dyDescent="0.25">
      <c r="A35" s="48">
        <v>2013036</v>
      </c>
      <c r="B35" s="7" t="s">
        <v>38</v>
      </c>
      <c r="C35" s="8">
        <f>-SUMIF([13]Base!$A:$A,$A35,[13]Base!$C:$C)</f>
        <v>-25</v>
      </c>
      <c r="D35" s="8">
        <f>-SUMIF([14]Base!$A:$A,$A35,[14]Base!$C:$C)</f>
        <v>0</v>
      </c>
      <c r="E35" s="8">
        <f>-SUMIF([15]Base!$A:$A,$A35,[15]Base!$C:$C)</f>
        <v>-25</v>
      </c>
      <c r="F35" s="8">
        <f>-SUMIF([16]Base!$A:$A,$A35,[16]Base!$C:$C)</f>
        <v>-20</v>
      </c>
      <c r="G35" s="8">
        <f>-SUMIF([17]Base!$A:$A,$A35,[17]Base!$C:$C)</f>
        <v>0</v>
      </c>
      <c r="H35" s="8">
        <f>-SUMIF([18]Base!$A:$A,$A35,[18]Base!$C:$C)</f>
        <v>0</v>
      </c>
      <c r="I35" s="8">
        <f>-SUMIF([19]Base!$A:$A,$A35,[19]Base!$C:$C)</f>
        <v>0</v>
      </c>
      <c r="J35" s="8">
        <f>-SUMIF([20]Base!$A:$A,$A35,[20]Base!$C:$C)</f>
        <v>0</v>
      </c>
      <c r="K35" s="8">
        <f>-SUMIF([21]Base!$A:$A,$A35,[21]Base!$C:$C)</f>
        <v>0</v>
      </c>
      <c r="L35" s="8">
        <f>-SUMIF([22]Base!$A:$A,$A35,[22]Base!$C:$C)</f>
        <v>0</v>
      </c>
      <c r="M35" s="42">
        <f t="shared" si="9"/>
        <v>-70</v>
      </c>
    </row>
    <row r="36" spans="1:13" outlineLevel="1" x14ac:dyDescent="0.25">
      <c r="A36" s="48">
        <v>21333</v>
      </c>
      <c r="B36" s="7" t="s">
        <v>132</v>
      </c>
      <c r="C36" s="8">
        <f>-SUMIF([13]Base!$A:$A,$A36,[13]Base!$C:$C)</f>
        <v>0</v>
      </c>
      <c r="D36" s="8">
        <f>-SUMIF([14]Base!$A:$A,$A36,[14]Base!$C:$C)</f>
        <v>0</v>
      </c>
      <c r="E36" s="8">
        <f>-SUMIF([15]Base!$A:$A,$A36,[15]Base!$C:$C)</f>
        <v>0</v>
      </c>
      <c r="F36" s="8">
        <f>-SUMIF([16]Base!$A:$A,$A36,[16]Base!$C:$C)</f>
        <v>0</v>
      </c>
      <c r="G36" s="8">
        <f>-SUMIF([17]Base!$A:$A,$A36,[17]Base!$C:$C)</f>
        <v>0</v>
      </c>
      <c r="H36" s="8">
        <f>-SUMIF([18]Base!$A:$A,$A36,[18]Base!$C:$C)</f>
        <v>0</v>
      </c>
      <c r="I36" s="8">
        <f>-SUMIF([19]Base!$A:$A,$A36,[19]Base!$C:$C)</f>
        <v>0</v>
      </c>
      <c r="J36" s="8">
        <f>-SUMIF([20]Base!$A:$A,$A36,[20]Base!$C:$C)</f>
        <v>0</v>
      </c>
      <c r="K36" s="8">
        <f>-SUMIF([21]Base!$A:$A,$A36,[21]Base!$C:$C)</f>
        <v>0</v>
      </c>
      <c r="L36" s="8">
        <f>-SUMIF([22]Base!$A:$A,$A36,[22]Base!$C:$C)</f>
        <v>0</v>
      </c>
      <c r="M36" s="42">
        <f t="shared" si="9"/>
        <v>0</v>
      </c>
    </row>
    <row r="37" spans="1:13" outlineLevel="1" x14ac:dyDescent="0.25">
      <c r="A37">
        <v>2013033</v>
      </c>
      <c r="B37" s="7" t="s">
        <v>150</v>
      </c>
      <c r="C37" s="8">
        <f>-SUMIF([13]Base!$A:$A,$A37,[13]Base!$C:$C)</f>
        <v>0</v>
      </c>
      <c r="D37" s="8">
        <f>-SUMIF([14]Base!$A:$A,$A37,[14]Base!$C:$C)</f>
        <v>0</v>
      </c>
      <c r="E37" s="8">
        <f>-SUMIF([15]Base!$A:$A,$A37,[15]Base!$C:$C)</f>
        <v>0</v>
      </c>
      <c r="F37" s="8">
        <f>-SUMIF([16]Base!$A:$A,$A37,[16]Base!$C:$C)</f>
        <v>0</v>
      </c>
      <c r="G37" s="8">
        <f>-SUMIF([17]Base!$A:$A,$A37,[17]Base!$C:$C)</f>
        <v>0</v>
      </c>
      <c r="H37" s="8">
        <f>-SUMIF([18]Base!$A:$A,$A37,[18]Base!$C:$C)</f>
        <v>0</v>
      </c>
      <c r="I37" s="8">
        <f>-SUMIF([19]Base!$A:$A,$A37,[19]Base!$C:$C)</f>
        <v>0</v>
      </c>
      <c r="J37" s="8">
        <f>-SUMIF([20]Base!$A:$A,$A37,[20]Base!$C:$C)</f>
        <v>0</v>
      </c>
      <c r="K37" s="8">
        <f>-SUMIF([21]Base!$A:$A,$A37,[21]Base!$C:$C)</f>
        <v>0</v>
      </c>
      <c r="L37" s="8">
        <f>-SUMIF([22]Base!$A:$A,$A37,[22]Base!$C:$C)</f>
        <v>0</v>
      </c>
      <c r="M37" s="42">
        <f t="shared" si="9"/>
        <v>0</v>
      </c>
    </row>
    <row r="38" spans="1:13" outlineLevel="1" x14ac:dyDescent="0.25">
      <c r="A38" s="48">
        <v>2004001002</v>
      </c>
      <c r="B38" s="7" t="s">
        <v>144</v>
      </c>
      <c r="C38" s="8">
        <f>-SUMIF([13]Base!$A:$A,$A38,[13]Base!$C:$C)</f>
        <v>0</v>
      </c>
      <c r="D38" s="8">
        <f>-SUMIF([14]Base!$A:$A,$A38,[14]Base!$C:$C)</f>
        <v>0</v>
      </c>
      <c r="E38" s="8">
        <f>-SUMIF([15]Base!$A:$A,$A38,[15]Base!$C:$C)</f>
        <v>0</v>
      </c>
      <c r="F38" s="8">
        <f>-SUMIF([16]Base!$A:$A,$A38,[16]Base!$C:$C)</f>
        <v>0</v>
      </c>
      <c r="G38" s="8">
        <f>-SUMIF([17]Base!$A:$A,$A38,[17]Base!$C:$C)</f>
        <v>0</v>
      </c>
      <c r="H38" s="8">
        <f>-SUMIF([18]Base!$A:$A,$A38,[18]Base!$C:$C)</f>
        <v>0</v>
      </c>
      <c r="I38" s="8">
        <f>-SUMIF([19]Base!$A:$A,$A38,[19]Base!$C:$C)</f>
        <v>0</v>
      </c>
      <c r="J38" s="8">
        <f>-SUMIF([20]Base!$A:$A,$A38,[20]Base!$C:$C)</f>
        <v>0</v>
      </c>
      <c r="K38" s="8">
        <f>-SUMIF([21]Base!$A:$A,$A38,[21]Base!$C:$C)</f>
        <v>0</v>
      </c>
      <c r="L38" s="8">
        <f>-SUMIF([22]Base!$A:$A,$A38,[22]Base!$C:$C)</f>
        <v>0</v>
      </c>
      <c r="M38" s="42">
        <f t="shared" si="9"/>
        <v>0</v>
      </c>
    </row>
    <row r="39" spans="1:13" outlineLevel="1" x14ac:dyDescent="0.25">
      <c r="A39" s="48">
        <v>2004060</v>
      </c>
      <c r="B39" s="7" t="s">
        <v>66</v>
      </c>
      <c r="C39" s="8">
        <f>-SUMIF([13]Base!$A:$A,$A39,[13]Base!$C:$C)</f>
        <v>0</v>
      </c>
      <c r="D39" s="8">
        <f>-SUMIF([14]Base!$A:$A,$A39,[14]Base!$C:$C)</f>
        <v>-60</v>
      </c>
      <c r="E39" s="8">
        <f>-SUMIF([15]Base!$A:$A,$A39,[15]Base!$C:$C)</f>
        <v>0</v>
      </c>
      <c r="F39" s="8">
        <f>-SUMIF([16]Base!$A:$A,$A39,[16]Base!$C:$C)</f>
        <v>0</v>
      </c>
      <c r="G39" s="8">
        <f>-SUMIF([17]Base!$A:$A,$A39,[17]Base!$C:$C)</f>
        <v>0</v>
      </c>
      <c r="H39" s="8">
        <f>-SUMIF([18]Base!$A:$A,$A39,[18]Base!$C:$C)</f>
        <v>-160</v>
      </c>
      <c r="I39" s="8">
        <f>-SUMIF([19]Base!$A:$A,$A39,[19]Base!$C:$C)</f>
        <v>-130</v>
      </c>
      <c r="J39" s="8">
        <f>-SUMIF([20]Base!$A:$A,$A39,[20]Base!$C:$C)</f>
        <v>0</v>
      </c>
      <c r="K39" s="8">
        <f>-SUMIF([21]Base!$A:$A,$A39,[21]Base!$C:$C)</f>
        <v>0</v>
      </c>
      <c r="L39" s="8">
        <f>-SUMIF([22]Base!$A:$A,$A39,[22]Base!$C:$C)</f>
        <v>-130</v>
      </c>
      <c r="M39" s="42">
        <f t="shared" si="9"/>
        <v>-480</v>
      </c>
    </row>
    <row r="40" spans="1:13" outlineLevel="1" x14ac:dyDescent="0.25">
      <c r="A40" s="48">
        <v>2013040</v>
      </c>
      <c r="B40" s="7" t="s">
        <v>67</v>
      </c>
      <c r="C40" s="8">
        <f>-SUMIF([13]Base!$A:$A,$A40,[13]Base!$C:$C)</f>
        <v>-120</v>
      </c>
      <c r="D40" s="8">
        <f>-SUMIF([14]Base!$A:$A,$A40,[14]Base!$C:$C)</f>
        <v>0</v>
      </c>
      <c r="E40" s="8">
        <f>-SUMIF([15]Base!$A:$A,$A40,[15]Base!$C:$C)</f>
        <v>-130</v>
      </c>
      <c r="F40" s="8">
        <f>-SUMIF([16]Base!$A:$A,$A40,[16]Base!$C:$C)</f>
        <v>-120</v>
      </c>
      <c r="G40" s="8">
        <f>-SUMIF([17]Base!$A:$A,$A40,[17]Base!$C:$C)</f>
        <v>0</v>
      </c>
      <c r="H40" s="8">
        <f>-SUMIF([18]Base!$A:$A,$A40,[18]Base!$C:$C)</f>
        <v>0</v>
      </c>
      <c r="I40" s="8">
        <f>-SUMIF([19]Base!$A:$A,$A40,[19]Base!$C:$C)</f>
        <v>0</v>
      </c>
      <c r="J40" s="8">
        <f>-SUMIF([20]Base!$A:$A,$A40,[20]Base!$C:$C)</f>
        <v>0</v>
      </c>
      <c r="K40" s="8">
        <f>-SUMIF([21]Base!$A:$A,$A40,[21]Base!$C:$C)</f>
        <v>0</v>
      </c>
      <c r="L40" s="8">
        <f>-SUMIF([22]Base!$A:$A,$A40,[22]Base!$C:$C)</f>
        <v>0</v>
      </c>
      <c r="M40" s="42">
        <f t="shared" si="9"/>
        <v>-370</v>
      </c>
    </row>
    <row r="41" spans="1:13" outlineLevel="1" x14ac:dyDescent="0.25">
      <c r="A41" s="48">
        <v>2013002</v>
      </c>
      <c r="B41" s="7" t="s">
        <v>33</v>
      </c>
      <c r="C41" s="8">
        <f>-SUMIF([13]Base!$A:$A,$A41,[13]Base!$C:$C)</f>
        <v>-603.91</v>
      </c>
      <c r="D41" s="8">
        <f>-SUMIF([14]Base!$A:$A,$A41,[14]Base!$C:$C)</f>
        <v>-1955.99</v>
      </c>
      <c r="E41" s="8">
        <f>-SUMIF([15]Base!$A:$A,$A41,[15]Base!$C:$C)</f>
        <v>-1866.38</v>
      </c>
      <c r="F41" s="8">
        <f>-SUMIF([16]Base!$A:$A,$A41,[16]Base!$C:$C)</f>
        <v>-1505.85</v>
      </c>
      <c r="G41" s="8">
        <f>-SUMIF([17]Base!$A:$A,$A41,[17]Base!$C:$C)</f>
        <v>0</v>
      </c>
      <c r="H41" s="8">
        <f>-SUMIF([18]Base!$A:$A,$A41,[18]Base!$C:$C)</f>
        <v>-2564.23</v>
      </c>
      <c r="I41" s="8">
        <f>-SUMIF([19]Base!$A:$A,$A41,[19]Base!$C:$C)</f>
        <v>-1532.81</v>
      </c>
      <c r="J41" s="8">
        <f>-SUMIF([20]Base!$A:$A,$A41,[20]Base!$C:$C)</f>
        <v>-3048.57</v>
      </c>
      <c r="K41" s="8">
        <f>-SUMIF([21]Base!$A:$A,$A41,[21]Base!$C:$C)</f>
        <v>0</v>
      </c>
      <c r="L41" s="8">
        <f>-SUMIF([22]Base!$A:$A,$A41,[22]Base!$C:$C)</f>
        <v>0</v>
      </c>
      <c r="M41" s="73">
        <f t="shared" si="9"/>
        <v>-13077.74</v>
      </c>
    </row>
    <row r="42" spans="1:13" outlineLevel="1" x14ac:dyDescent="0.25">
      <c r="A42" s="48">
        <v>2004041</v>
      </c>
      <c r="B42" s="7" t="s">
        <v>163</v>
      </c>
      <c r="C42" s="8">
        <f>-SUMIF([13]Base!$A:$A,$A42,[13]Base!$C:$C)</f>
        <v>0</v>
      </c>
      <c r="D42" s="8">
        <f>-SUMIF([14]Base!$A:$A,$A42,[14]Base!$C:$C)</f>
        <v>0</v>
      </c>
      <c r="E42" s="8">
        <f>-SUMIF([15]Base!$A:$A,$A42,[15]Base!$C:$C)</f>
        <v>0</v>
      </c>
      <c r="F42" s="8">
        <f>-SUMIF([16]Base!$A:$A,$A42,[16]Base!$C:$C)</f>
        <v>0</v>
      </c>
      <c r="G42" s="8">
        <f>-SUMIF([17]Base!$A:$A,$A42,[17]Base!$C:$C)</f>
        <v>0</v>
      </c>
      <c r="H42" s="8">
        <f>-SUMIF([18]Base!$A:$A,$A42,[18]Base!$C:$C)</f>
        <v>0</v>
      </c>
      <c r="I42" s="8">
        <f>-SUMIF([19]Base!$A:$A,$A42,[19]Base!$C:$C)</f>
        <v>0</v>
      </c>
      <c r="J42" s="8">
        <f>-SUMIF([20]Base!$A:$A,$A42,[20]Base!$C:$C)</f>
        <v>0</v>
      </c>
      <c r="K42" s="8">
        <f>-SUMIF([21]Base!$A:$A,$A42,[21]Base!$C:$C)</f>
        <v>0</v>
      </c>
      <c r="L42" s="8">
        <f>-SUMIF([22]Base!$A:$A,$A42,[22]Base!$C:$C)</f>
        <v>0</v>
      </c>
      <c r="M42" s="73">
        <f t="shared" ref="M42" si="12">SUM(C42:L42)</f>
        <v>0</v>
      </c>
    </row>
    <row r="43" spans="1:13" outlineLevel="1" x14ac:dyDescent="0.25">
      <c r="B43" s="7" t="s">
        <v>55</v>
      </c>
      <c r="C43" s="8">
        <f>-SUMIF([13]Base!$A:$A,$A43,[13]Base!$C:$C)</f>
        <v>0</v>
      </c>
      <c r="D43" s="8">
        <f>-SUMIF([14]Base!$A:$A,$A43,[14]Base!$C:$C)</f>
        <v>0</v>
      </c>
      <c r="E43" s="8">
        <f>-SUMIF([15]Base!$A:$A,$A43,[15]Base!$C:$C)</f>
        <v>0</v>
      </c>
      <c r="F43" s="8">
        <f>-SUMIF([16]Base!$A:$A,$A43,[16]Base!$C:$C)</f>
        <v>0</v>
      </c>
      <c r="G43" s="8">
        <f>-SUMIF([17]Base!$A:$A,$A43,[17]Base!$C:$C)</f>
        <v>0</v>
      </c>
      <c r="H43" s="8">
        <f>-SUMIF([18]Base!$A:$A,$A43,[18]Base!$C:$C)</f>
        <v>0</v>
      </c>
      <c r="I43" s="8">
        <f>-SUMIF([19]Base!$A:$A,$A43,[19]Base!$C:$C)</f>
        <v>0</v>
      </c>
      <c r="J43" s="8">
        <f>-SUMIF([20]Base!$A:$A,$A43,[20]Base!$C:$C)</f>
        <v>0</v>
      </c>
      <c r="K43" s="8">
        <f>-SUMIF([21]Base!$A:$A,$A43,[21]Base!$C:$C)</f>
        <v>0</v>
      </c>
      <c r="L43" s="8">
        <f>-SUMIF([22]Base!$A:$A,$A43,[22]Base!$C:$C)</f>
        <v>0</v>
      </c>
      <c r="M43" s="42">
        <f t="shared" ref="M43" si="13">SUM(C43:L43)</f>
        <v>0</v>
      </c>
    </row>
    <row r="44" spans="1:13" outlineLevel="1" x14ac:dyDescent="0.25">
      <c r="A44" s="48">
        <v>2006001011</v>
      </c>
      <c r="B44" s="7" t="s">
        <v>76</v>
      </c>
      <c r="C44" s="8">
        <f>-SUMIF([13]Base!$A:$A,$A44,[13]Base!$C:$C)</f>
        <v>0</v>
      </c>
      <c r="D44" s="8">
        <f>-SUMIF([14]Base!$A:$A,$A44,[14]Base!$C:$C)</f>
        <v>0</v>
      </c>
      <c r="E44" s="8">
        <f>-SUMIF([15]Base!$A:$A,$A44,[15]Base!$C:$C)</f>
        <v>0</v>
      </c>
      <c r="F44" s="8">
        <f>-SUMIF([16]Base!$A:$A,$A44,[16]Base!$C:$C)</f>
        <v>0</v>
      </c>
      <c r="G44" s="8">
        <f>-SUMIF([17]Base!$A:$A,$A44,[17]Base!$C:$C)</f>
        <v>0</v>
      </c>
      <c r="H44" s="8">
        <f>-SUMIF([18]Base!$A:$A,$A44,[18]Base!$C:$C)</f>
        <v>0</v>
      </c>
      <c r="I44" s="8">
        <f>-SUMIF([19]Base!$A:$A,$A44,[19]Base!$C:$C)</f>
        <v>0</v>
      </c>
      <c r="J44" s="8">
        <f>-SUMIF([20]Base!$A:$A,$A44,[20]Base!$C:$C)</f>
        <v>0</v>
      </c>
      <c r="K44" s="83">
        <f>-SUMIF([21]Base!$A:$A,$A44,[21]Base!$C:$C)</f>
        <v>-3929.37</v>
      </c>
      <c r="L44" s="8">
        <f>-SUMIF([22]Base!$A:$A,$A44,[22]Base!$C:$C)</f>
        <v>0</v>
      </c>
      <c r="M44" s="42">
        <f t="shared" si="9"/>
        <v>-3929.37</v>
      </c>
    </row>
    <row r="45" spans="1:13" outlineLevel="1" x14ac:dyDescent="0.25">
      <c r="A45" s="48">
        <v>2004029</v>
      </c>
      <c r="B45" s="7" t="s">
        <v>71</v>
      </c>
      <c r="C45" s="8">
        <f>-SUMIF([13]Base!$A:$A,$A45,[13]Base!$C:$C)</f>
        <v>0</v>
      </c>
      <c r="D45" s="8">
        <f>-SUMIF([14]Base!$A:$A,$A45,[14]Base!$C:$C)</f>
        <v>0</v>
      </c>
      <c r="E45" s="8">
        <f>-SUMIF([15]Base!$A:$A,$A45,[15]Base!$C:$C)</f>
        <v>0</v>
      </c>
      <c r="F45" s="8">
        <f>-SUMIF([16]Base!$A:$A,$A45,[16]Base!$C:$C)</f>
        <v>0</v>
      </c>
      <c r="G45" s="8">
        <f>-SUMIF([17]Base!$A:$A,$A45,[17]Base!$C:$C)</f>
        <v>-4417.78</v>
      </c>
      <c r="H45" s="8">
        <f>-SUMIF([18]Base!$A:$A,$A45,[18]Base!$C:$C)</f>
        <v>0</v>
      </c>
      <c r="I45" s="8">
        <f>-SUMIF([19]Base!$A:$A,$A45,[19]Base!$C:$C)</f>
        <v>0</v>
      </c>
      <c r="J45" s="8">
        <f>-SUMIF([20]Base!$A:$A,$A45,[20]Base!$C:$C)</f>
        <v>0</v>
      </c>
      <c r="K45" s="8">
        <f>-SUMIF([21]Base!$A:$A,$A45,[21]Base!$C:$C)</f>
        <v>0</v>
      </c>
      <c r="L45" s="8">
        <f>-SUMIF([22]Base!$A:$A,$A45,[22]Base!$C:$C)</f>
        <v>0</v>
      </c>
      <c r="M45" s="42">
        <f t="shared" ref="M45:M85" si="14">SUM(C45:L45)</f>
        <v>-4417.78</v>
      </c>
    </row>
    <row r="46" spans="1:13" outlineLevel="1" x14ac:dyDescent="0.25">
      <c r="A46" s="48">
        <v>2004071</v>
      </c>
      <c r="B46" s="7" t="s">
        <v>69</v>
      </c>
      <c r="C46" s="8">
        <f>-SUMIF([13]Base!$A:$A,$A46,[13]Base!$C:$C)</f>
        <v>0</v>
      </c>
      <c r="D46" s="8">
        <f>-SUMIF([14]Base!$A:$A,$A46,[14]Base!$C:$C)</f>
        <v>0</v>
      </c>
      <c r="E46" s="8">
        <f>-SUMIF([15]Base!$A:$A,$A46,[15]Base!$C:$C)</f>
        <v>0</v>
      </c>
      <c r="F46" s="8">
        <f>-SUMIF([16]Base!$A:$A,$A46,[16]Base!$C:$C)</f>
        <v>0</v>
      </c>
      <c r="G46" s="8">
        <f>-SUMIF([17]Base!$A:$A,$A46,[17]Base!$C:$C)</f>
        <v>-10059.15</v>
      </c>
      <c r="H46" s="8">
        <f>-SUMIF([18]Base!$A:$A,$A46,[18]Base!$C:$C)</f>
        <v>0</v>
      </c>
      <c r="I46" s="8">
        <f>-SUMIF([19]Base!$A:$A,$A46,[19]Base!$C:$C)</f>
        <v>0</v>
      </c>
      <c r="J46" s="8">
        <f>-SUMIF([20]Base!$A:$A,$A46,[20]Base!$C:$C)</f>
        <v>0</v>
      </c>
      <c r="K46" s="8">
        <f>-SUMIF([21]Base!$A:$A,$A46,[21]Base!$C:$C)</f>
        <v>0</v>
      </c>
      <c r="L46" s="8">
        <f>-SUMIF([22]Base!$A:$A,$A46,[22]Base!$C:$C)</f>
        <v>0</v>
      </c>
      <c r="M46" s="42">
        <f t="shared" si="14"/>
        <v>-10059.15</v>
      </c>
    </row>
    <row r="47" spans="1:13" outlineLevel="1" x14ac:dyDescent="0.25">
      <c r="A47" s="48">
        <v>2013006</v>
      </c>
      <c r="B47" s="7" t="s">
        <v>27</v>
      </c>
      <c r="C47" s="8">
        <f>-SUMIF([13]Base!$A:$A,$A47,[13]Base!$C:$C)</f>
        <v>-137.1</v>
      </c>
      <c r="D47" s="8">
        <f>-SUMIF([14]Base!$A:$A,$A47,[14]Base!$C:$C)</f>
        <v>-500</v>
      </c>
      <c r="E47" s="8">
        <f>-SUMIF([15]Base!$A:$A,$A47,[15]Base!$C:$C)</f>
        <v>-103.49</v>
      </c>
      <c r="F47" s="8">
        <f>-SUMIF([16]Base!$A:$A,$A47,[16]Base!$C:$C)</f>
        <v>-51</v>
      </c>
      <c r="G47" s="8">
        <f>-SUMIF([17]Base!$A:$A,$A47,[17]Base!$C:$C)</f>
        <v>0</v>
      </c>
      <c r="H47" s="8">
        <f>-SUMIF([18]Base!$A:$A,$A47,[18]Base!$C:$C)</f>
        <v>0</v>
      </c>
      <c r="I47" s="8">
        <f>-SUMIF([19]Base!$A:$A,$A47,[19]Base!$C:$C)</f>
        <v>-151.28</v>
      </c>
      <c r="J47" s="8">
        <f>-SUMIF([20]Base!$A:$A,$A47,[20]Base!$C:$C)</f>
        <v>-116.96</v>
      </c>
      <c r="K47" s="8">
        <f>-SUMIF([21]Base!$A:$A,$A47,[21]Base!$C:$C)</f>
        <v>0</v>
      </c>
      <c r="L47" s="8">
        <f>-SUMIF([22]Base!$A:$A,$A47,[22]Base!$C:$C)</f>
        <v>0</v>
      </c>
      <c r="M47" s="42">
        <f t="shared" si="14"/>
        <v>-1059.83</v>
      </c>
    </row>
    <row r="48" spans="1:13" outlineLevel="1" x14ac:dyDescent="0.25">
      <c r="A48" s="48">
        <v>2004003</v>
      </c>
      <c r="B48" s="49" t="s">
        <v>53</v>
      </c>
      <c r="C48" s="8">
        <f>-SUMIF([13]Base!$A:$A,$A48,[13]Base!$C:$C)*C115</f>
        <v>-510.64000000000004</v>
      </c>
      <c r="D48" s="8">
        <f>-SUMIF([14]Base!$A:$A,$A48,[14]Base!$C:$C)*D115</f>
        <v>-650.28499999999997</v>
      </c>
      <c r="E48" s="8">
        <f>-SUMIF([15]Base!$A:$A,$A48,[15]Base!$C:$C)*E115</f>
        <v>0</v>
      </c>
      <c r="F48" s="8">
        <f>-SUMIF([16]Base!$A:$A,$A48,[16]Base!$C:$C)</f>
        <v>0</v>
      </c>
      <c r="G48" s="8">
        <f>-SUMIF([17]Base!$A:$A,$A48,[17]Base!$C:$C)</f>
        <v>0</v>
      </c>
      <c r="H48" s="8">
        <f>-SUMIF([18]Base!$A:$A,$A48,[18]Base!$C:$C)*H115</f>
        <v>0</v>
      </c>
      <c r="I48" s="8">
        <f>-SUMIF([19]Base!$A:$A,$A48,[19]Base!$C:$C)*I115</f>
        <v>-652.4375</v>
      </c>
      <c r="J48" s="8">
        <f>-SUMIF([20]Base!$A:$A,$A48,[20]Base!$C:$C)*J115</f>
        <v>0</v>
      </c>
      <c r="K48" s="8">
        <f>-SUMIF([21]Base!$A:$A,$A48,[21]Base!$C:$C)</f>
        <v>0</v>
      </c>
      <c r="L48" s="8">
        <f>-SUMIF([22]Base!$A:$A,$A48,[22]Base!$C:$C)*L115</f>
        <v>0</v>
      </c>
      <c r="M48" s="42">
        <f t="shared" si="14"/>
        <v>-1813.3625</v>
      </c>
    </row>
    <row r="49" spans="1:13" outlineLevel="1" x14ac:dyDescent="0.25">
      <c r="A49" s="48">
        <v>2013021</v>
      </c>
      <c r="B49" s="7" t="s">
        <v>31</v>
      </c>
      <c r="C49" s="8">
        <f>-SUMIF([13]Base!$A:$A,$A49,[13]Base!$C:$C)</f>
        <v>-125</v>
      </c>
      <c r="D49" s="8">
        <f>-SUMIF([14]Base!$A:$A,$A49,[14]Base!$C:$C)</f>
        <v>0</v>
      </c>
      <c r="E49" s="8">
        <f>-SUMIF([15]Base!$A:$A,$A49,[15]Base!$C:$C)</f>
        <v>-7</v>
      </c>
      <c r="F49" s="8">
        <f>-SUMIF([16]Base!$A:$A,$A49,[16]Base!$C:$C)</f>
        <v>-100</v>
      </c>
      <c r="G49" s="8">
        <f>-SUMIF([17]Base!$A:$A,$A49,[17]Base!$C:$C)</f>
        <v>0</v>
      </c>
      <c r="H49" s="8">
        <f>-SUMIF([18]Base!$A:$A,$A49,[18]Base!$C:$C)</f>
        <v>0</v>
      </c>
      <c r="I49" s="8">
        <f>-SUMIF([19]Base!$A:$A,$A49,[19]Base!$C:$C)</f>
        <v>0</v>
      </c>
      <c r="J49" s="8">
        <f>-SUMIF([20]Base!$A:$A,$A49,[20]Base!$C:$C)</f>
        <v>0</v>
      </c>
      <c r="K49" s="8">
        <f>-SUMIF([21]Base!$A:$A,$A49,[21]Base!$C:$C)</f>
        <v>0</v>
      </c>
      <c r="L49" s="8">
        <f>-SUMIF([22]Base!$A:$A,$A49,[22]Base!$C:$C)</f>
        <v>0</v>
      </c>
      <c r="M49" s="42">
        <f t="shared" si="14"/>
        <v>-232</v>
      </c>
    </row>
    <row r="50" spans="1:13" outlineLevel="1" x14ac:dyDescent="0.25">
      <c r="A50" s="48">
        <v>2013003</v>
      </c>
      <c r="B50" s="7" t="s">
        <v>34</v>
      </c>
      <c r="C50" s="8">
        <f>-SUMIF([13]Base!$A:$A,$A50,[13]Base!$C:$C)</f>
        <v>-4215</v>
      </c>
      <c r="D50" s="8">
        <f>-SUMIF([14]Base!$A:$A,$A50,[14]Base!$C:$C)</f>
        <v>-340</v>
      </c>
      <c r="E50" s="8">
        <f>-SUMIF([15]Base!$A:$A,$A50,[15]Base!$C:$C)</f>
        <v>-65</v>
      </c>
      <c r="F50" s="8">
        <f>-SUMIF([16]Base!$A:$A,$A50,[16]Base!$C:$C)</f>
        <v>-55</v>
      </c>
      <c r="G50" s="8">
        <f>-SUMIF([17]Base!$A:$A,$A50,[17]Base!$C:$C)</f>
        <v>0</v>
      </c>
      <c r="H50" s="8">
        <f>-SUMIF([18]Base!$A:$A,$A50,[18]Base!$C:$C)</f>
        <v>-4440</v>
      </c>
      <c r="I50" s="8">
        <f>-SUMIF([19]Base!$A:$A,$A50,[19]Base!$C:$C)</f>
        <v>0</v>
      </c>
      <c r="J50" s="8">
        <f>-SUMIF([20]Base!$A:$A,$A50,[20]Base!$C:$C)</f>
        <v>-35</v>
      </c>
      <c r="K50" s="8">
        <f>-SUMIF([21]Base!$A:$A,$A50,[21]Base!$C:$C)</f>
        <v>0</v>
      </c>
      <c r="L50" s="8">
        <f>-SUMIF([22]Base!$A:$A,$A50,[22]Base!$C:$C)</f>
        <v>0</v>
      </c>
      <c r="M50" s="42">
        <f t="shared" si="14"/>
        <v>-9150</v>
      </c>
    </row>
    <row r="51" spans="1:13" outlineLevel="1" x14ac:dyDescent="0.25">
      <c r="A51">
        <v>2013016</v>
      </c>
      <c r="B51" s="7" t="s">
        <v>156</v>
      </c>
      <c r="C51" s="8">
        <f>-SUMIF([13]Base!$A:$A,$A51,[13]Base!$C:$C)</f>
        <v>0</v>
      </c>
      <c r="D51" s="8">
        <f>-SUMIF([14]Base!$A:$A,$A51,[14]Base!$C:$C)</f>
        <v>0</v>
      </c>
      <c r="E51" s="8">
        <f>-SUMIF([15]Base!$A:$A,$A51,[15]Base!$C:$C)</f>
        <v>0</v>
      </c>
      <c r="F51" s="8">
        <f>-SUMIF([16]Base!$A:$A,$A51,[16]Base!$C:$C)</f>
        <v>0</v>
      </c>
      <c r="G51" s="8">
        <f>-SUMIF([17]Base!$A:$A,$A51,[17]Base!$C:$C)</f>
        <v>0</v>
      </c>
      <c r="H51" s="8">
        <f>-SUMIF([18]Base!$A:$A,$A51,[18]Base!$C:$C)</f>
        <v>0</v>
      </c>
      <c r="I51" s="8">
        <f>-SUMIF([19]Base!$A:$A,$A51,[19]Base!$C:$C)</f>
        <v>0</v>
      </c>
      <c r="J51" s="8">
        <f>-SUMIF([20]Base!$A:$A,$A51,[20]Base!$C:$C)</f>
        <v>0</v>
      </c>
      <c r="K51" s="8">
        <f>-SUMIF([21]Base!$A:$A,$A51,[21]Base!$C:$C)</f>
        <v>0</v>
      </c>
      <c r="L51" s="8">
        <f>-SUMIF([22]Base!$A:$A,$A51,[22]Base!$C:$C)</f>
        <v>0</v>
      </c>
      <c r="M51" s="42">
        <f t="shared" si="14"/>
        <v>0</v>
      </c>
    </row>
    <row r="52" spans="1:13" outlineLevel="1" x14ac:dyDescent="0.25">
      <c r="B52" s="7" t="s">
        <v>30</v>
      </c>
      <c r="C52" s="8">
        <f>-SUMIF([13]Base!$A:$A,$A52,[13]Base!$C:$C)</f>
        <v>0</v>
      </c>
      <c r="D52" s="8">
        <f>-SUMIF([14]Base!$A:$A,$A52,[14]Base!$C:$C)</f>
        <v>0</v>
      </c>
      <c r="E52" s="8">
        <f>-SUMIF([15]Base!$A:$A,$A52,[15]Base!$C:$C)</f>
        <v>0</v>
      </c>
      <c r="F52" s="8">
        <f>-SUMIF([16]Base!$A:$A,$A52,[16]Base!$C:$C)</f>
        <v>0</v>
      </c>
      <c r="G52" s="8">
        <f>-SUMIF([17]Base!$A:$A,$A52,[17]Base!$C:$C)</f>
        <v>0</v>
      </c>
      <c r="H52" s="8">
        <f>-SUMIF([18]Base!$A:$A,$A52,[18]Base!$C:$C)</f>
        <v>0</v>
      </c>
      <c r="I52" s="8">
        <f>-SUMIF([19]Base!$A:$A,$A52,[19]Base!$C:$C)</f>
        <v>0</v>
      </c>
      <c r="J52" s="8">
        <f>-SUMIF([20]Base!$A:$A,$A52,[20]Base!$C:$C)</f>
        <v>0</v>
      </c>
      <c r="K52" s="8">
        <f>-SUMIF([21]Base!$A:$A,$A52,[21]Base!$C:$C)</f>
        <v>0</v>
      </c>
      <c r="L52" s="8">
        <f>-SUMIF([22]Base!$A:$A,$A52,[22]Base!$C:$C)</f>
        <v>0</v>
      </c>
      <c r="M52" s="42">
        <f t="shared" ref="M52" si="15">SUM(C52:L52)</f>
        <v>0</v>
      </c>
    </row>
    <row r="53" spans="1:13" outlineLevel="1" x14ac:dyDescent="0.25">
      <c r="A53" s="48">
        <v>2004037</v>
      </c>
      <c r="B53" s="49" t="s">
        <v>73</v>
      </c>
      <c r="C53" s="8">
        <f>-SUMIF([13]Base!$A:$A,$A53,[13]Base!$C:$C)*C116</f>
        <v>0</v>
      </c>
      <c r="D53" s="8">
        <f>-SUMIF([14]Base!$A:$A,$A53,[14]Base!$C:$C)*D116</f>
        <v>0</v>
      </c>
      <c r="E53" s="8">
        <f>-SUMIF([15]Base!$A:$A,$A53,[15]Base!$C:$C)*E116</f>
        <v>-131.5275</v>
      </c>
      <c r="F53" s="8">
        <f>-SUMIF([16]Base!$A:$A,$A53,[16]Base!$C:$C)</f>
        <v>-99.9</v>
      </c>
      <c r="G53" s="8">
        <f>-SUMIF([17]Base!$A:$A,$A53,[17]Base!$C:$C)</f>
        <v>0</v>
      </c>
      <c r="H53" s="8">
        <f>-SUMIF([18]Base!$A:$A,$A53,[18]Base!$C:$C)*H116</f>
        <v>0</v>
      </c>
      <c r="I53" s="8">
        <f>-SUMIF([19]Base!$A:$A,$A53,[19]Base!$C:$C)*I116</f>
        <v>0</v>
      </c>
      <c r="J53" s="8">
        <f>-SUMIF([20]Base!$A:$A,$A53,[20]Base!$C:$C)*J116</f>
        <v>-51.935000000000002</v>
      </c>
      <c r="K53" s="8">
        <f>-SUMIF([21]Base!$A:$A,$A53,[21]Base!$C:$C)</f>
        <v>0</v>
      </c>
      <c r="L53" s="8">
        <f>-SUMIF([22]Base!$A:$A,$A53,[22]Base!$C:$C)*L116</f>
        <v>0</v>
      </c>
      <c r="M53" s="42">
        <f t="shared" ref="M53" si="16">SUM(C53:L53)</f>
        <v>-283.36250000000001</v>
      </c>
    </row>
    <row r="54" spans="1:13" outlineLevel="1" x14ac:dyDescent="0.25">
      <c r="A54" s="48">
        <v>2004093</v>
      </c>
      <c r="B54" s="7" t="s">
        <v>97</v>
      </c>
      <c r="C54" s="8">
        <f>-SUMIF([13]Base!$A:$A,$A54,[13]Base!$C:$C)</f>
        <v>-486</v>
      </c>
      <c r="D54" s="8">
        <f>-SUMIF([14]Base!$A:$A,$A54,[14]Base!$C:$C)</f>
        <v>-486</v>
      </c>
      <c r="E54" s="8">
        <f>-SUMIF([15]Base!$A:$A,$A54,[15]Base!$C:$C)</f>
        <v>-486</v>
      </c>
      <c r="F54" s="8">
        <f>-SUMIF([16]Base!$A:$A,$A54,[16]Base!$C:$C)</f>
        <v>-471.42</v>
      </c>
      <c r="G54" s="8">
        <f>-SUMIF([17]Base!$A:$A,$A54,[17]Base!$C:$C)</f>
        <v>-471.42</v>
      </c>
      <c r="H54" s="8">
        <f>-SUMIF([18]Base!$A:$A,$A54,[18]Base!$C:$C)</f>
        <v>-486</v>
      </c>
      <c r="I54" s="8">
        <f>-SUMIF([19]Base!$A:$A,$A54,[19]Base!$C:$C)</f>
        <v>-486</v>
      </c>
      <c r="J54" s="8">
        <f>-SUMIF([20]Base!$A:$A,$A54,[20]Base!$C:$C)</f>
        <v>0</v>
      </c>
      <c r="K54" s="8">
        <f>-SUMIF([21]Base!$A:$A,$A54,[21]Base!$C:$C)</f>
        <v>0</v>
      </c>
      <c r="L54" s="8">
        <f>-SUMIF([22]Base!$A:$A,$A54,[22]Base!$C:$C)</f>
        <v>-486</v>
      </c>
      <c r="M54" s="42">
        <f t="shared" ref="M54" si="17">SUM(C54:L54)</f>
        <v>-3858.84</v>
      </c>
    </row>
    <row r="55" spans="1:13" outlineLevel="1" x14ac:dyDescent="0.25">
      <c r="A55" s="48">
        <v>2004068</v>
      </c>
      <c r="B55" s="7" t="s">
        <v>65</v>
      </c>
      <c r="C55" s="8">
        <f>-SUMIF([13]Base!$A:$A,$A55,[13]Base!$C:$C)</f>
        <v>0</v>
      </c>
      <c r="D55" s="8">
        <f>-SUMIF([14]Base!$A:$A,$A55,[14]Base!$C:$C)</f>
        <v>0</v>
      </c>
      <c r="E55" s="8">
        <f>-SUMIF([15]Base!$A:$A,$A55,[15]Base!$C:$C)</f>
        <v>-100</v>
      </c>
      <c r="F55" s="8">
        <f>-SUMIF([16]Base!$A:$A,$A55,[16]Base!$C:$C)</f>
        <v>0</v>
      </c>
      <c r="G55" s="8">
        <f>-SUMIF([17]Base!$A:$A,$A55,[17]Base!$C:$C)</f>
        <v>0</v>
      </c>
      <c r="H55" s="8">
        <f>-SUMIF([18]Base!$A:$A,$A55,[18]Base!$C:$C)</f>
        <v>0</v>
      </c>
      <c r="I55" s="8">
        <f>-SUMIF([19]Base!$A:$A,$A55,[19]Base!$C:$C)</f>
        <v>0</v>
      </c>
      <c r="J55" s="8">
        <f>-SUMIF([20]Base!$A:$A,$A55,[20]Base!$C:$C)</f>
        <v>0</v>
      </c>
      <c r="K55" s="8">
        <f>-SUMIF([21]Base!$A:$A,$A55,[21]Base!$C:$C)</f>
        <v>0</v>
      </c>
      <c r="L55" s="8">
        <f>-SUMIF([22]Base!$A:$A,$A55,[22]Base!$C:$C)</f>
        <v>0</v>
      </c>
      <c r="M55" s="42">
        <f t="shared" ref="M55" si="18">SUM(C55:L55)</f>
        <v>-100</v>
      </c>
    </row>
    <row r="56" spans="1:13" outlineLevel="1" x14ac:dyDescent="0.25">
      <c r="A56" s="48">
        <v>2013013</v>
      </c>
      <c r="B56" s="7" t="s">
        <v>75</v>
      </c>
      <c r="C56" s="8">
        <f>-SUMIF([13]Base!$A:$A,$A56,[13]Base!$C:$C)</f>
        <v>0</v>
      </c>
      <c r="D56" s="8">
        <f>-SUMIF([14]Base!$A:$A,$A56,[14]Base!$C:$C)</f>
        <v>0</v>
      </c>
      <c r="E56" s="8">
        <f>-SUMIF([15]Base!$A:$A,$A56,[15]Base!$C:$C)</f>
        <v>0</v>
      </c>
      <c r="F56" s="8">
        <f>-SUMIF([16]Base!$A:$A,$A56,[16]Base!$C:$C)</f>
        <v>0</v>
      </c>
      <c r="G56" s="8">
        <f>-SUMIF([17]Base!$A:$A,$A56,[17]Base!$C:$C)</f>
        <v>0</v>
      </c>
      <c r="H56" s="8">
        <f>-SUMIF([18]Base!$A:$A,$A56,[18]Base!$C:$C)</f>
        <v>0</v>
      </c>
      <c r="I56" s="8">
        <f>-SUMIF([19]Base!$A:$A,$A56,[19]Base!$C:$C)</f>
        <v>0</v>
      </c>
      <c r="J56" s="8">
        <f>-SUMIF([20]Base!$A:$A,$A56,[20]Base!$C:$C)</f>
        <v>-2777.78</v>
      </c>
      <c r="K56" s="8">
        <f>-SUMIF([21]Base!$A:$A,$A56,[21]Base!$C:$C)</f>
        <v>0</v>
      </c>
      <c r="L56" s="8">
        <f>-SUMIF([22]Base!$A:$A,$A56,[22]Base!$C:$C)</f>
        <v>0</v>
      </c>
      <c r="M56" s="42">
        <f t="shared" si="14"/>
        <v>-2777.78</v>
      </c>
    </row>
    <row r="57" spans="1:13" outlineLevel="1" x14ac:dyDescent="0.25">
      <c r="A57" s="48">
        <v>2013005</v>
      </c>
      <c r="B57" s="7" t="s">
        <v>35</v>
      </c>
      <c r="C57" s="8">
        <f>-SUMIF([13]Base!$A:$A,$A57,[13]Base!$C:$C)</f>
        <v>-560</v>
      </c>
      <c r="D57" s="8">
        <f>-SUMIF([14]Base!$A:$A,$A57,[14]Base!$C:$C)</f>
        <v>-150</v>
      </c>
      <c r="E57" s="8">
        <f>-SUMIF([15]Base!$A:$A,$A57,[15]Base!$C:$C)</f>
        <v>-250</v>
      </c>
      <c r="F57" s="8">
        <f>-SUMIF([16]Base!$A:$A,$A57,[16]Base!$C:$C)</f>
        <v>0</v>
      </c>
      <c r="G57" s="8">
        <f>-SUMIF([17]Base!$A:$A,$A57,[17]Base!$C:$C)</f>
        <v>0</v>
      </c>
      <c r="H57" s="8">
        <f>-SUMIF([18]Base!$A:$A,$A57,[18]Base!$C:$C)</f>
        <v>-450</v>
      </c>
      <c r="I57" s="8">
        <f>-SUMIF([19]Base!$A:$A,$A57,[19]Base!$C:$C)</f>
        <v>-140</v>
      </c>
      <c r="J57" s="8">
        <f>-SUMIF([20]Base!$A:$A,$A57,[20]Base!$C:$C)</f>
        <v>-9.9</v>
      </c>
      <c r="K57" s="8">
        <f>-SUMIF([21]Base!$A:$A,$A57,[21]Base!$C:$C)</f>
        <v>0</v>
      </c>
      <c r="L57" s="8">
        <f>-SUMIF([22]Base!$A:$A,$A57,[22]Base!$C:$C)</f>
        <v>0</v>
      </c>
      <c r="M57" s="42">
        <f t="shared" si="14"/>
        <v>-1559.9</v>
      </c>
    </row>
    <row r="58" spans="1:13" outlineLevel="1" x14ac:dyDescent="0.25">
      <c r="A58">
        <v>2004090</v>
      </c>
      <c r="B58" s="7" t="s">
        <v>166</v>
      </c>
      <c r="C58" s="8">
        <f>-SUMIF([13]Base!$A:$A,$A58,[13]Base!$C:$C)</f>
        <v>0</v>
      </c>
      <c r="D58" s="8">
        <f>-SUMIF([14]Base!$A:$A,$A58,[14]Base!$C:$C)</f>
        <v>0</v>
      </c>
      <c r="E58" s="8">
        <f>-SUMIF([15]Base!$A:$A,$A58,[15]Base!$C:$C)</f>
        <v>0</v>
      </c>
      <c r="F58" s="8">
        <f>-SUMIF([16]Base!$A:$A,$A58,[16]Base!$C:$C)</f>
        <v>0</v>
      </c>
      <c r="G58" s="8">
        <f>-SUMIF([17]Base!$A:$A,$A58,[17]Base!$C:$C)</f>
        <v>0</v>
      </c>
      <c r="H58" s="8">
        <f>-SUMIF([18]Base!$A:$A,$A58,[18]Base!$C:$C)</f>
        <v>0</v>
      </c>
      <c r="I58" s="8">
        <f>-SUMIF([19]Base!$A:$A,$A58,[19]Base!$C:$C)</f>
        <v>0</v>
      </c>
      <c r="J58" s="8">
        <f>-SUMIF([20]Base!$A:$A,$A58,[20]Base!$C:$C)</f>
        <v>0</v>
      </c>
      <c r="K58" s="8">
        <f>-SUMIF([21]Base!$A:$A,$A58,[21]Base!$C:$C)</f>
        <v>0</v>
      </c>
      <c r="L58" s="8">
        <f>-SUMIF([22]Base!$A:$A,$A58,[22]Base!$C:$C)</f>
        <v>0</v>
      </c>
      <c r="M58" s="42">
        <f t="shared" si="14"/>
        <v>0</v>
      </c>
    </row>
    <row r="59" spans="1:13" outlineLevel="1" x14ac:dyDescent="0.25">
      <c r="A59" s="48">
        <v>21305</v>
      </c>
      <c r="B59" s="7" t="s">
        <v>133</v>
      </c>
      <c r="C59" s="8">
        <f>-SUMIF([13]Base!$A:$A,$A59,[13]Base!$C:$C)</f>
        <v>0</v>
      </c>
      <c r="D59" s="8">
        <f>-SUMIF([14]Base!$A:$A,$A59,[14]Base!$C:$C)</f>
        <v>0</v>
      </c>
      <c r="E59" s="8">
        <f>-SUMIF([15]Base!$A:$A,$A59,[15]Base!$C:$C)</f>
        <v>0</v>
      </c>
      <c r="F59" s="8">
        <f>-SUMIF([16]Base!$A:$A,$A59,[16]Base!$C:$C)</f>
        <v>0</v>
      </c>
      <c r="G59" s="8">
        <f>-SUMIF([17]Base!$A:$A,$A59,[17]Base!$C:$C)</f>
        <v>0</v>
      </c>
      <c r="H59" s="8">
        <f>-SUMIF([18]Base!$A:$A,$A59,[18]Base!$C:$C)</f>
        <v>0</v>
      </c>
      <c r="I59" s="8">
        <f>-SUMIF([19]Base!$A:$A,$A59,[19]Base!$C:$C)</f>
        <v>0</v>
      </c>
      <c r="J59" s="8">
        <f>-SUMIF([20]Base!$A:$A,$A59,[20]Base!$C:$C)</f>
        <v>0</v>
      </c>
      <c r="K59" s="8">
        <f>-SUMIF([21]Base!$A:$A,$A59,[21]Base!$C:$C)</f>
        <v>0</v>
      </c>
      <c r="L59" s="8">
        <f>-SUMIF([22]Base!$A:$A,$A59,[22]Base!$C:$C)</f>
        <v>0</v>
      </c>
      <c r="M59" s="42">
        <f t="shared" ref="M59" si="19">SUM(C59:L59)</f>
        <v>0</v>
      </c>
    </row>
    <row r="60" spans="1:13" outlineLevel="1" x14ac:dyDescent="0.25">
      <c r="A60" s="48">
        <v>2004046</v>
      </c>
      <c r="B60" s="7" t="s">
        <v>78</v>
      </c>
      <c r="C60" s="8">
        <f>-SUMIF([13]Base!$A:$A,$A60,[13]Base!$C:$C)</f>
        <v>0</v>
      </c>
      <c r="D60" s="8">
        <f>-SUMIF([14]Base!$A:$A,$A60,[14]Base!$C:$C)</f>
        <v>0</v>
      </c>
      <c r="E60" s="8">
        <f>-SUMIF([15]Base!$A:$A,$A60,[15]Base!$C:$C)</f>
        <v>0</v>
      </c>
      <c r="F60" s="8">
        <f>-SUMIF([16]Base!$A:$A,$A60,[16]Base!$C:$C)</f>
        <v>0</v>
      </c>
      <c r="G60" s="8">
        <f>-SUMIF([17]Base!$A:$A,$A60,[17]Base!$C:$C)</f>
        <v>0</v>
      </c>
      <c r="H60" s="8">
        <f>-SUMIF([18]Base!$A:$A,$A60,[18]Base!$C:$C)</f>
        <v>0</v>
      </c>
      <c r="I60" s="8">
        <f>-SUMIF([19]Base!$A:$A,$A60,[19]Base!$C:$C)</f>
        <v>0</v>
      </c>
      <c r="J60" s="8">
        <f>-SUMIF([20]Base!$A:$A,$A60,[20]Base!$C:$C)</f>
        <v>0</v>
      </c>
      <c r="K60" s="8">
        <f>-SUMIF([21]Base!$A:$A,$A60,[21]Base!$C:$C)</f>
        <v>-101</v>
      </c>
      <c r="L60" s="8">
        <f>-SUMIF([22]Base!$A:$A,$A60,[22]Base!$C:$C)</f>
        <v>0</v>
      </c>
      <c r="M60" s="42">
        <f t="shared" si="14"/>
        <v>-101</v>
      </c>
    </row>
    <row r="61" spans="1:13" outlineLevel="1" x14ac:dyDescent="0.25">
      <c r="A61" s="48">
        <v>20412</v>
      </c>
      <c r="B61" s="7" t="s">
        <v>152</v>
      </c>
      <c r="C61" s="8">
        <f>-SUMIF([13]Base!$A:$A,$A61,[13]Base!$C:$C)</f>
        <v>0</v>
      </c>
      <c r="D61" s="8">
        <f>-SUMIF([14]Base!$A:$A,$A61,[14]Base!$C:$C)</f>
        <v>0</v>
      </c>
      <c r="E61" s="8">
        <f>-SUMIF([15]Base!$A:$A,$A61,[15]Base!$C:$C)</f>
        <v>0</v>
      </c>
      <c r="F61" s="8">
        <f>-SUMIF([16]Base!$A:$A,$A61,[16]Base!$C:$C)</f>
        <v>0</v>
      </c>
      <c r="G61" s="8">
        <f>-SUMIF([17]Base!$A:$A,$A61,[17]Base!$C:$C)</f>
        <v>0</v>
      </c>
      <c r="H61" s="8">
        <f>-SUMIF([18]Base!$A:$A,$A61,[18]Base!$C:$C)</f>
        <v>0</v>
      </c>
      <c r="I61" s="8">
        <f>-SUMIF([19]Base!$A:$A,$A61,[19]Base!$C:$C)</f>
        <v>0</v>
      </c>
      <c r="J61" s="8">
        <f>-SUMIF([20]Base!$A:$A,$A61,[20]Base!$C:$C)</f>
        <v>0</v>
      </c>
      <c r="K61" s="8">
        <f>-SUMIF([21]Base!$A:$A,$A61,[21]Base!$C:$C)</f>
        <v>0</v>
      </c>
      <c r="L61" s="8">
        <f>-SUMIF([22]Base!$A:$A,$A61,[22]Base!$C:$C)</f>
        <v>0</v>
      </c>
      <c r="M61" s="42">
        <f t="shared" ref="M61" si="20">SUM(C61:L61)</f>
        <v>0</v>
      </c>
    </row>
    <row r="62" spans="1:13" outlineLevel="1" x14ac:dyDescent="0.25">
      <c r="A62" s="48">
        <v>2004012</v>
      </c>
      <c r="B62" s="7" t="s">
        <v>134</v>
      </c>
      <c r="C62" s="8">
        <f>-SUMIF([13]Base!$A:$A,$A62,[13]Base!$C:$C)</f>
        <v>0</v>
      </c>
      <c r="D62" s="8">
        <f>-SUMIF([14]Base!$A:$A,$A62,[14]Base!$C:$C)</f>
        <v>0</v>
      </c>
      <c r="E62" s="8">
        <f>-SUMIF([15]Base!$A:$A,$A62,[15]Base!$C:$C)</f>
        <v>-23.97</v>
      </c>
      <c r="F62" s="8">
        <f>-SUMIF([16]Base!$A:$A,$A62,[16]Base!$C:$C)</f>
        <v>0</v>
      </c>
      <c r="G62" s="8">
        <f>-SUMIF([17]Base!$A:$A,$A62,[17]Base!$C:$C)</f>
        <v>0</v>
      </c>
      <c r="H62" s="8">
        <f>-SUMIF([18]Base!$A:$A,$A62,[18]Base!$C:$C)</f>
        <v>0</v>
      </c>
      <c r="I62" s="8">
        <f>-SUMIF([19]Base!$A:$A,$A62,[19]Base!$C:$C)</f>
        <v>0</v>
      </c>
      <c r="J62" s="8">
        <f>-SUMIF([20]Base!$A:$A,$A62,[20]Base!$C:$C)</f>
        <v>0</v>
      </c>
      <c r="K62" s="8">
        <f>-SUMIF([21]Base!$A:$A,$A62,[21]Base!$C:$C)</f>
        <v>-757.9</v>
      </c>
      <c r="L62" s="8">
        <f>-SUMIF([22]Base!$A:$A,$A62,[22]Base!$C:$C)</f>
        <v>0</v>
      </c>
      <c r="M62" s="42">
        <f t="shared" si="14"/>
        <v>-781.87</v>
      </c>
    </row>
    <row r="63" spans="1:13" outlineLevel="1" x14ac:dyDescent="0.25">
      <c r="A63" s="48">
        <v>2013007</v>
      </c>
      <c r="B63" s="7" t="s">
        <v>135</v>
      </c>
      <c r="C63" s="8">
        <f>-SUMIF([13]Base!$A:$A,$A63,[13]Base!$C:$C)</f>
        <v>0</v>
      </c>
      <c r="D63" s="8">
        <f>-SUMIF([14]Base!$A:$A,$A63,[14]Base!$C:$C)</f>
        <v>0</v>
      </c>
      <c r="E63" s="8">
        <f>-SUMIF([15]Base!$A:$A,$A63,[15]Base!$C:$C)</f>
        <v>0</v>
      </c>
      <c r="F63" s="8">
        <f>-SUMIF([16]Base!$A:$A,$A63,[16]Base!$C:$C)</f>
        <v>0</v>
      </c>
      <c r="G63" s="8">
        <f>-SUMIF([17]Base!$A:$A,$A63,[17]Base!$C:$C)</f>
        <v>0</v>
      </c>
      <c r="H63" s="8">
        <f>-SUMIF([18]Base!$A:$A,$A63,[18]Base!$C:$C)</f>
        <v>0</v>
      </c>
      <c r="I63" s="8">
        <f>-SUMIF([19]Base!$A:$A,$A63,[19]Base!$C:$C)</f>
        <v>0</v>
      </c>
      <c r="J63" s="8">
        <f>-SUMIF([20]Base!$A:$A,$A63,[20]Base!$C:$C)</f>
        <v>0</v>
      </c>
      <c r="K63" s="8">
        <f>-SUMIF([21]Base!$A:$A,$A63,[21]Base!$C:$C)</f>
        <v>0</v>
      </c>
      <c r="L63" s="8">
        <f>-SUMIF([22]Base!$A:$A,$A63,[22]Base!$C:$C)</f>
        <v>0</v>
      </c>
      <c r="M63" s="42">
        <f t="shared" ref="M63" si="21">SUM(C63:L63)</f>
        <v>0</v>
      </c>
    </row>
    <row r="64" spans="1:13" outlineLevel="1" x14ac:dyDescent="0.25">
      <c r="A64" s="48">
        <v>2004085</v>
      </c>
      <c r="B64" s="7" t="s">
        <v>70</v>
      </c>
      <c r="C64" s="8">
        <f>-SUMIF([13]Base!$A:$A,$A64,[13]Base!$C:$C)</f>
        <v>0</v>
      </c>
      <c r="D64" s="8">
        <f>-SUMIF([14]Base!$A:$A,$A64,[14]Base!$C:$C)</f>
        <v>0</v>
      </c>
      <c r="E64" s="8">
        <f>-SUMIF([15]Base!$A:$A,$A64,[15]Base!$C:$C)</f>
        <v>0</v>
      </c>
      <c r="F64" s="8">
        <f>-SUMIF([16]Base!$A:$A,$A64,[16]Base!$C:$C)</f>
        <v>0</v>
      </c>
      <c r="G64" s="8">
        <f>-SUMIF([17]Base!$A:$A,$A64,[17]Base!$C:$C)</f>
        <v>-806.84</v>
      </c>
      <c r="H64" s="8">
        <f>-SUMIF([18]Base!$A:$A,$A64,[18]Base!$C:$C)</f>
        <v>0</v>
      </c>
      <c r="I64" s="8">
        <f>-SUMIF([19]Base!$A:$A,$A64,[19]Base!$C:$C)</f>
        <v>0</v>
      </c>
      <c r="J64" s="8">
        <f>-SUMIF([20]Base!$A:$A,$A64,[20]Base!$C:$C)</f>
        <v>0</v>
      </c>
      <c r="K64" s="8">
        <f>-SUMIF([21]Base!$A:$A,$A64,[21]Base!$C:$C)</f>
        <v>0</v>
      </c>
      <c r="L64" s="8">
        <f>-SUMIF([22]Base!$A:$A,$A64,[22]Base!$C:$C)</f>
        <v>0</v>
      </c>
      <c r="M64" s="42">
        <f t="shared" si="14"/>
        <v>-806.84</v>
      </c>
    </row>
    <row r="65" spans="1:13" outlineLevel="1" x14ac:dyDescent="0.25">
      <c r="A65" s="48">
        <v>2004062</v>
      </c>
      <c r="B65" s="7" t="s">
        <v>146</v>
      </c>
      <c r="C65" s="8">
        <f>-SUMIF([13]Base!$A:$A,$A65,[13]Base!$C:$C)</f>
        <v>0</v>
      </c>
      <c r="D65" s="8">
        <f>-SUMIF([14]Base!$A:$A,$A65,[14]Base!$C:$C)</f>
        <v>0</v>
      </c>
      <c r="E65" s="8">
        <f>-SUMIF([15]Base!$A:$A,$A65,[15]Base!$C:$C)</f>
        <v>0</v>
      </c>
      <c r="F65" s="8">
        <f>-SUMIF([16]Base!$A:$A,$A65,[16]Base!$C:$C)</f>
        <v>0</v>
      </c>
      <c r="G65" s="8">
        <f>-SUMIF([17]Base!$A:$A,$A65,[17]Base!$C:$C)</f>
        <v>0</v>
      </c>
      <c r="H65" s="8">
        <f>-SUMIF([18]Base!$A:$A,$A65,[18]Base!$C:$C)</f>
        <v>0</v>
      </c>
      <c r="I65" s="8">
        <f>-SUMIF([19]Base!$A:$A,$A65,[19]Base!$C:$C)</f>
        <v>0</v>
      </c>
      <c r="J65" s="8">
        <f>-SUMIF([20]Base!$A:$A,$A65,[20]Base!$C:$C)</f>
        <v>0</v>
      </c>
      <c r="K65" s="8">
        <f>-SUMIF([21]Base!$A:$A,$A65,[21]Base!$C:$C)</f>
        <v>0</v>
      </c>
      <c r="L65" s="8">
        <f>-SUMIF([22]Base!$A:$A,$A65,[22]Base!$C:$C)</f>
        <v>0</v>
      </c>
      <c r="M65" s="42">
        <f t="shared" ref="M65" si="22">SUM(C65:L65)</f>
        <v>0</v>
      </c>
    </row>
    <row r="66" spans="1:13" outlineLevel="1" x14ac:dyDescent="0.25">
      <c r="B66" s="7" t="s">
        <v>54</v>
      </c>
      <c r="C66" s="8">
        <f>-SUMIF([13]Base!$A:$A,$A66,[13]Base!$C:$C)*1</f>
        <v>0</v>
      </c>
      <c r="D66" s="8">
        <f>-SUMIF([14]Base!$A:$A,$A66,[14]Base!$C:$C)</f>
        <v>0</v>
      </c>
      <c r="E66" s="8">
        <f>-SUMIF([15]Base!$A:$A,$A66,[15]Base!$C:$C)*1</f>
        <v>0</v>
      </c>
      <c r="F66" s="8">
        <f>-SUMIF([16]Base!$A:$A,$A66,[16]Base!$C:$C)</f>
        <v>0</v>
      </c>
      <c r="G66" s="8">
        <f>-SUMIF([17]Base!$A:$A,$A66,[17]Base!$C:$C)</f>
        <v>0</v>
      </c>
      <c r="H66" s="8">
        <f>-SUMIF([18]Base!$A:$A,$A66,[18]Base!$C:$C)*1</f>
        <v>0</v>
      </c>
      <c r="I66" s="8">
        <f>-SUMIF([19]Base!$A:$A,$A66,[19]Base!$C:$C)*1</f>
        <v>0</v>
      </c>
      <c r="J66" s="8">
        <f>-SUMIF([20]Base!$A:$A,$A66,[20]Base!$C:$C)*1</f>
        <v>0</v>
      </c>
      <c r="K66" s="8">
        <f>-SUMIF([21]Base!$A:$A,$A66,[21]Base!$C:$C)*1</f>
        <v>0</v>
      </c>
      <c r="L66" s="8">
        <f>-SUMIF([22]Base!$A:$A,$A66,[22]Base!$C:$C)*1</f>
        <v>0</v>
      </c>
      <c r="M66" s="42">
        <f t="shared" si="14"/>
        <v>0</v>
      </c>
    </row>
    <row r="67" spans="1:13" outlineLevel="1" x14ac:dyDescent="0.25">
      <c r="A67" s="48">
        <v>2002020</v>
      </c>
      <c r="B67" s="7" t="s">
        <v>145</v>
      </c>
      <c r="C67" s="8">
        <f>-SUMIF([13]Base!$A:$A,$A67,[13]Base!$C:$C)*1</f>
        <v>-410.71</v>
      </c>
      <c r="D67" s="8">
        <f>-SUMIF([14]Base!$A:$A,$A67,[14]Base!$C:$C)</f>
        <v>-843.17</v>
      </c>
      <c r="E67" s="8">
        <f>-SUMIF([15]Base!$A:$A,$A67,[15]Base!$C:$C)*1</f>
        <v>-1605.34</v>
      </c>
      <c r="F67" s="8">
        <f>-SUMIF([16]Base!$A:$A,$A67,[16]Base!$C:$C)</f>
        <v>0</v>
      </c>
      <c r="G67" s="8">
        <f>-SUMIF([17]Base!$A:$A,$A67,[17]Base!$C:$C)</f>
        <v>-2754.85</v>
      </c>
      <c r="H67" s="8">
        <f>-SUMIF([18]Base!$A:$A,$A67,[18]Base!$C:$C)*1</f>
        <v>-880.65</v>
      </c>
      <c r="I67" s="8">
        <f>-SUMIF([19]Base!$A:$A,$A67,[19]Base!$C:$C)*1</f>
        <v>-777.3</v>
      </c>
      <c r="J67" s="8">
        <f>-SUMIF([20]Base!$A:$A,$A67,[20]Base!$C:$C)*1</f>
        <v>-12554.37</v>
      </c>
      <c r="K67" s="8">
        <f>-SUMIF([21]Base!$A:$A,$A67,[21]Base!$C:$C)*1</f>
        <v>0</v>
      </c>
      <c r="L67" s="8">
        <f>-SUMIF([22]Base!$A:$A,$A67,[22]Base!$C:$C)*1</f>
        <v>-822.16</v>
      </c>
      <c r="M67" s="42">
        <f t="shared" ref="M67" si="23">SUM(C67:L67)</f>
        <v>-20648.55</v>
      </c>
    </row>
    <row r="68" spans="1:13" outlineLevel="1" x14ac:dyDescent="0.25">
      <c r="A68" s="48">
        <v>2002022</v>
      </c>
      <c r="B68" s="7" t="s">
        <v>162</v>
      </c>
      <c r="C68" s="8">
        <f>-SUMIF([13]Base!$A:$A,$A68,[13]Base!$C:$C)*1</f>
        <v>0</v>
      </c>
      <c r="D68" s="8">
        <f>-SUMIF([14]Base!$A:$A,$A68,[14]Base!$C:$C)</f>
        <v>0</v>
      </c>
      <c r="E68" s="8">
        <f>-SUMIF([15]Base!$A:$A,$A68,[15]Base!$C:$C)*1</f>
        <v>0</v>
      </c>
      <c r="F68" s="8">
        <f>-SUMIF([16]Base!$A:$A,$A68,[16]Base!$C:$C)</f>
        <v>0</v>
      </c>
      <c r="G68" s="8">
        <f>-SUMIF([17]Base!$A:$A,$A68,[17]Base!$C:$C)</f>
        <v>0</v>
      </c>
      <c r="H68" s="8">
        <f>-SUMIF([18]Base!$A:$A,$A68,[18]Base!$C:$C)*1</f>
        <v>0</v>
      </c>
      <c r="I68" s="8">
        <f>-SUMIF([19]Base!$A:$A,$A68,[19]Base!$C:$C)*1</f>
        <v>0</v>
      </c>
      <c r="J68" s="8">
        <f>-SUMIF([20]Base!$A:$A,$A68,[20]Base!$C:$C)*1</f>
        <v>0</v>
      </c>
      <c r="K68" s="8">
        <f>-SUMIF([21]Base!$A:$A,$A68,[21]Base!$C:$C)*1</f>
        <v>0</v>
      </c>
      <c r="L68" s="8">
        <f>-SUMIF([22]Base!$A:$A,$A68,[22]Base!$C:$C)*1</f>
        <v>0</v>
      </c>
      <c r="M68" s="42">
        <f t="shared" ref="M68" si="24">SUM(C68:L68)</f>
        <v>0</v>
      </c>
    </row>
    <row r="69" spans="1:13" outlineLevel="1" x14ac:dyDescent="0.25">
      <c r="A69" s="48">
        <v>2013009</v>
      </c>
      <c r="B69" s="7" t="s">
        <v>141</v>
      </c>
      <c r="C69" s="8">
        <f>-SUMIF([13]Base!$A:$A,$A69,[13]Base!$C:$C)</f>
        <v>-10</v>
      </c>
      <c r="D69" s="8">
        <f>-SUMIF([14]Base!$A:$A,$A69,[14]Base!$C:$C)</f>
        <v>0</v>
      </c>
      <c r="E69" s="8">
        <f>-SUMIF([15]Base!$A:$A,$A69,[15]Base!$C:$C)</f>
        <v>-125</v>
      </c>
      <c r="F69" s="8">
        <f>-SUMIF([16]Base!$A:$A,$A69,[16]Base!$C:$C)</f>
        <v>0</v>
      </c>
      <c r="G69" s="8">
        <f>-SUMIF([17]Base!$A:$A,$A69,[17]Base!$C:$C)</f>
        <v>0</v>
      </c>
      <c r="H69" s="8">
        <f>-SUMIF([18]Base!$A:$A,$A69,[18]Base!$C:$C)</f>
        <v>0</v>
      </c>
      <c r="I69" s="8">
        <f>-SUMIF([19]Base!$A:$A,$A69,[19]Base!$C:$C)</f>
        <v>0</v>
      </c>
      <c r="J69" s="8">
        <f>-SUMIF([20]Base!$A:$A,$A69,[20]Base!$C:$C)</f>
        <v>0</v>
      </c>
      <c r="K69" s="8">
        <f>-SUMIF([21]Base!$A:$A,$A69,[21]Base!$C:$C)</f>
        <v>0</v>
      </c>
      <c r="L69" s="8">
        <f>-SUMIF([22]Base!$A:$A,$A69,[22]Base!$C:$C)</f>
        <v>0</v>
      </c>
      <c r="M69" s="42">
        <f t="shared" si="14"/>
        <v>-135</v>
      </c>
    </row>
    <row r="70" spans="1:13" outlineLevel="1" x14ac:dyDescent="0.25">
      <c r="A70" s="48">
        <v>2012</v>
      </c>
      <c r="B70" s="7" t="s">
        <v>142</v>
      </c>
      <c r="C70" s="8">
        <f>-SUMIF([13]Base!$A:$A,$A70,[13]Base!$C:$C)</f>
        <v>0</v>
      </c>
      <c r="D70" s="8">
        <f>-SUMIF([14]Base!$A:$A,$A70,[14]Base!$C:$C)</f>
        <v>0</v>
      </c>
      <c r="E70" s="8">
        <f>-SUMIF([15]Base!$A:$A,$A70,[15]Base!$C:$C)</f>
        <v>0</v>
      </c>
      <c r="F70" s="8">
        <f>-SUMIF([16]Base!$A:$A,$A70,[16]Base!$C:$C)</f>
        <v>0</v>
      </c>
      <c r="G70" s="8">
        <f>-SUMIF([17]Base!$A:$A,$A70,[17]Base!$C:$C)</f>
        <v>0</v>
      </c>
      <c r="H70" s="8">
        <f>-SUMIF([18]Base!$A:$A,$A70,[18]Base!$C:$C)</f>
        <v>0</v>
      </c>
      <c r="I70" s="8">
        <f>-SUMIF([19]Base!$A:$A,$A70,[19]Base!$C:$C)</f>
        <v>0</v>
      </c>
      <c r="J70" s="8">
        <f>-SUMIF([20]Base!$A:$A,$A70,[20]Base!$C:$C)</f>
        <v>0</v>
      </c>
      <c r="K70" s="8">
        <f>-SUMIF([21]Base!$A:$A,$A70,[21]Base!$C:$C)</f>
        <v>-302.19</v>
      </c>
      <c r="L70" s="8">
        <f>-SUMIF([22]Base!$A:$A,$A70,[22]Base!$C:$C)</f>
        <v>0</v>
      </c>
      <c r="M70" s="42">
        <f t="shared" ref="M70" si="25">SUM(C70:L70)</f>
        <v>-302.19</v>
      </c>
    </row>
    <row r="71" spans="1:13" outlineLevel="1" x14ac:dyDescent="0.25">
      <c r="A71" s="48">
        <v>2004069</v>
      </c>
      <c r="B71" s="7" t="s">
        <v>72</v>
      </c>
      <c r="C71" s="8">
        <f>-SUMIF([13]Base!$A:$A,$A71,[13]Base!$C:$C)</f>
        <v>0</v>
      </c>
      <c r="D71" s="8">
        <f>-SUMIF([14]Base!$A:$A,$A71,[14]Base!$C:$C)</f>
        <v>0</v>
      </c>
      <c r="E71" s="8">
        <f>-SUMIF([15]Base!$A:$A,$A71,[15]Base!$C:$C)</f>
        <v>0</v>
      </c>
      <c r="F71" s="8">
        <f>-SUMIF([16]Base!$A:$A,$A71,[16]Base!$C:$C)</f>
        <v>0</v>
      </c>
      <c r="G71" s="8">
        <f>-SUMIF([17]Base!$A:$A,$A71,[17]Base!$C:$C)</f>
        <v>0</v>
      </c>
      <c r="H71" s="8">
        <f>-SUMIF([18]Base!$A:$A,$A71,[18]Base!$C:$C)</f>
        <v>-521.80999999999995</v>
      </c>
      <c r="I71" s="8">
        <f>-SUMIF([19]Base!$A:$A,$A71,[19]Base!$C:$C)</f>
        <v>0</v>
      </c>
      <c r="J71" s="8">
        <f>-SUMIF([20]Base!$A:$A,$A71,[20]Base!$C:$C)</f>
        <v>0</v>
      </c>
      <c r="K71" s="8">
        <f>-SUMIF([21]Base!$A:$A,$A71,[21]Base!$C:$C)</f>
        <v>0</v>
      </c>
      <c r="L71" s="8">
        <f>-SUMIF([22]Base!$A:$A,$A71,[22]Base!$C:$C)</f>
        <v>0</v>
      </c>
      <c r="M71" s="42">
        <f t="shared" si="14"/>
        <v>-521.80999999999995</v>
      </c>
    </row>
    <row r="72" spans="1:13" outlineLevel="1" x14ac:dyDescent="0.25">
      <c r="A72" s="48">
        <v>2004011</v>
      </c>
      <c r="B72" s="7" t="s">
        <v>37</v>
      </c>
      <c r="C72" s="8">
        <f>-SUMIF([13]Base!$A:$A,$A72,[13]Base!$C:$C)*1</f>
        <v>0</v>
      </c>
      <c r="D72" s="8">
        <f>-SUMIF([14]Base!$A:$A,$A72,[14]Base!$C:$C)</f>
        <v>0</v>
      </c>
      <c r="E72" s="8">
        <f>-SUMIF([15]Base!$A:$A,$A72,[15]Base!$C:$C)*1</f>
        <v>0</v>
      </c>
      <c r="F72" s="8">
        <f>-SUMIF([16]Base!$A:$A,$A72,[16]Base!$C:$C)</f>
        <v>0</v>
      </c>
      <c r="G72" s="8">
        <f>-SUMIF([17]Base!$A:$A,$A72,[17]Base!$C:$C)</f>
        <v>-70</v>
      </c>
      <c r="H72" s="8">
        <f>-SUMIF([18]Base!$A:$A,$A72,[18]Base!$C:$C)*1</f>
        <v>0</v>
      </c>
      <c r="I72" s="8">
        <f>-SUMIF([19]Base!$A:$A,$A72,[19]Base!$C:$C)*1</f>
        <v>0</v>
      </c>
      <c r="J72" s="8">
        <f>-SUMIF([20]Base!$A:$A,$A72,[20]Base!$C:$C)*1</f>
        <v>0</v>
      </c>
      <c r="K72" s="8">
        <f>-SUMIF([21]Base!$A:$A,$A72,[21]Base!$C:$C)*1</f>
        <v>0</v>
      </c>
      <c r="L72" s="8">
        <f>-SUMIF([22]Base!$A:$A,$A72,[22]Base!$C:$C)*1</f>
        <v>0</v>
      </c>
      <c r="M72" s="42">
        <f t="shared" si="14"/>
        <v>-70</v>
      </c>
    </row>
    <row r="73" spans="1:13" outlineLevel="1" x14ac:dyDescent="0.25">
      <c r="A73" s="48">
        <v>20425</v>
      </c>
      <c r="B73" s="7" t="s">
        <v>147</v>
      </c>
      <c r="C73" s="8">
        <f>-SUMIF([13]Base!$A:$A,$A73,[13]Base!$C:$C)*1</f>
        <v>0</v>
      </c>
      <c r="D73" s="8">
        <f>-SUMIF([14]Base!$A:$A,$A73,[14]Base!$C:$C)</f>
        <v>0</v>
      </c>
      <c r="E73" s="8">
        <f>-SUMIF([15]Base!$A:$A,$A73,[15]Base!$C:$C)*1</f>
        <v>0</v>
      </c>
      <c r="F73" s="8">
        <f>-SUMIF([16]Base!$A:$A,$A73,[16]Base!$C:$C)</f>
        <v>0</v>
      </c>
      <c r="G73" s="8">
        <f>-SUMIF([17]Base!$A:$A,$A73,[17]Base!$C:$C)</f>
        <v>0</v>
      </c>
      <c r="H73" s="8">
        <f>-SUMIF([18]Base!$A:$A,$A73,[18]Base!$C:$C)*1</f>
        <v>0</v>
      </c>
      <c r="I73" s="8">
        <f>-SUMIF([19]Base!$A:$A,$A73,[19]Base!$C:$C)*1</f>
        <v>0</v>
      </c>
      <c r="J73" s="8">
        <f>-SUMIF([20]Base!$A:$A,$A73,[20]Base!$C:$C)*1</f>
        <v>0</v>
      </c>
      <c r="K73" s="8">
        <f>-SUMIF([21]Base!$A:$A,$A73,[21]Base!$C:$C)*1</f>
        <v>0</v>
      </c>
      <c r="L73" s="8">
        <f>-SUMIF([22]Base!$A:$A,$A73,[22]Base!$C:$C)*1</f>
        <v>0</v>
      </c>
      <c r="M73" s="42">
        <f t="shared" ref="M73" si="26">SUM(C73:L73)</f>
        <v>0</v>
      </c>
    </row>
    <row r="74" spans="1:13" outlineLevel="1" x14ac:dyDescent="0.25">
      <c r="A74" s="48">
        <v>2004044</v>
      </c>
      <c r="B74" s="7" t="s">
        <v>64</v>
      </c>
      <c r="C74" s="8">
        <f>-SUMIF([13]Base!$A:$A,$A74,[13]Base!$C:$C)*1</f>
        <v>0</v>
      </c>
      <c r="D74" s="8">
        <f>-SUMIF([14]Base!$A:$A,$A74,[14]Base!$C:$C)</f>
        <v>-200</v>
      </c>
      <c r="E74" s="8">
        <f>-SUMIF([15]Base!$A:$A,$A74,[15]Base!$C:$C)*1</f>
        <v>0</v>
      </c>
      <c r="F74" s="8">
        <f>-SUMIF([16]Base!$A:$A,$A74,[16]Base!$C:$C)</f>
        <v>0</v>
      </c>
      <c r="G74" s="8">
        <f>-SUMIF([17]Base!$A:$A,$A74,[17]Base!$C:$C)</f>
        <v>0</v>
      </c>
      <c r="H74" s="8">
        <f>-SUMIF([18]Base!$A:$A,$A74,[18]Base!$C:$C)*1</f>
        <v>0</v>
      </c>
      <c r="I74" s="8">
        <f>-SUMIF([19]Base!$A:$A,$A74,[19]Base!$C:$C)*1</f>
        <v>0</v>
      </c>
      <c r="J74" s="8">
        <f>-SUMIF([20]Base!$A:$A,$A74,[20]Base!$C:$C)*1</f>
        <v>0</v>
      </c>
      <c r="K74" s="8">
        <f>-SUMIF([21]Base!$A:$A,$A74,[21]Base!$C:$C)*1</f>
        <v>0</v>
      </c>
      <c r="L74" s="8">
        <f>-SUMIF([22]Base!$A:$A,$A74,[22]Base!$C:$C)*1</f>
        <v>0</v>
      </c>
      <c r="M74" s="42">
        <f t="shared" si="14"/>
        <v>-200</v>
      </c>
    </row>
    <row r="75" spans="1:13" outlineLevel="1" x14ac:dyDescent="0.25">
      <c r="A75" s="48">
        <v>2004032</v>
      </c>
      <c r="B75" s="54" t="s">
        <v>139</v>
      </c>
      <c r="C75" s="8">
        <f>-SUMIF([13]Base!$A:$A,$A75,[13]Base!$C:$C)</f>
        <v>0</v>
      </c>
      <c r="D75" s="8">
        <f>-SUMIF([14]Base!$A:$A,$A75,[14]Base!$C:$C)</f>
        <v>0</v>
      </c>
      <c r="E75" s="8">
        <f>-SUMIF([15]Base!$A:$A,$A75,[15]Base!$C:$C)</f>
        <v>0</v>
      </c>
      <c r="F75" s="8">
        <f>-SUMIF([16]Base!$A:$A,$A75,[16]Base!$C:$C)</f>
        <v>0</v>
      </c>
      <c r="G75" s="8">
        <f>-SUMIF([17]Base!$A:$A,$A75,[17]Base!$C:$C)</f>
        <v>0</v>
      </c>
      <c r="H75" s="8">
        <f>-SUMIF([18]Base!$A:$A,$A75,[18]Base!$C:$C)</f>
        <v>0</v>
      </c>
      <c r="I75" s="8">
        <f>-SUMIF([19]Base!$A:$A,$A75,[19]Base!$C:$C)</f>
        <v>0</v>
      </c>
      <c r="J75" s="8">
        <f>-SUMIF([20]Base!$A:$A,$A75,[20]Base!$C:$C)</f>
        <v>0</v>
      </c>
      <c r="K75" s="8">
        <f>-SUMIF([21]Base!$A:$A,$A75,[21]Base!$C:$C)</f>
        <v>-494.67</v>
      </c>
      <c r="L75" s="8">
        <f>-SUMIF([22]Base!$A:$A,$A75,[22]Base!$C:$C)</f>
        <v>0</v>
      </c>
      <c r="M75" s="42">
        <f t="shared" si="14"/>
        <v>-494.67</v>
      </c>
    </row>
    <row r="76" spans="1:13" outlineLevel="1" x14ac:dyDescent="0.25">
      <c r="A76" s="48">
        <v>20434</v>
      </c>
      <c r="B76" s="54" t="s">
        <v>140</v>
      </c>
      <c r="C76" s="8">
        <f>-SUMIF([13]Base!$A:$A,$A76,[13]Base!$C:$C)</f>
        <v>0</v>
      </c>
      <c r="D76" s="8">
        <f>-SUMIF([14]Base!$A:$A,$A76,[14]Base!$C:$C)</f>
        <v>0</v>
      </c>
      <c r="E76" s="8">
        <f>-SUMIF([15]Base!$A:$A,$A76,[15]Base!$C:$C)</f>
        <v>0</v>
      </c>
      <c r="F76" s="8">
        <f>-SUMIF([16]Base!$A:$A,$A76,[16]Base!$C:$C)</f>
        <v>0</v>
      </c>
      <c r="G76" s="8">
        <f>-SUMIF([17]Base!$A:$A,$A76,[17]Base!$C:$C)</f>
        <v>0</v>
      </c>
      <c r="H76" s="8">
        <f>-SUMIF([18]Base!$A:$A,$A76,[18]Base!$C:$C)</f>
        <v>0</v>
      </c>
      <c r="I76" s="8">
        <f>-SUMIF([19]Base!$A:$A,$A76,[19]Base!$C:$C)</f>
        <v>0</v>
      </c>
      <c r="J76" s="8">
        <f>-SUMIF([20]Base!$A:$A,$A76,[20]Base!$C:$C)</f>
        <v>0</v>
      </c>
      <c r="K76" s="8">
        <f>-SUMIF([21]Base!$A:$A,$A76,[21]Base!$C:$C)</f>
        <v>0</v>
      </c>
      <c r="L76" s="8">
        <f>-SUMIF([22]Base!$A:$A,$A76,[22]Base!$C:$C)</f>
        <v>0</v>
      </c>
      <c r="M76" s="42">
        <f t="shared" ref="M76" si="27">SUM(C76:L76)</f>
        <v>0</v>
      </c>
    </row>
    <row r="77" spans="1:13" outlineLevel="1" x14ac:dyDescent="0.25">
      <c r="A77" s="48">
        <v>2004065</v>
      </c>
      <c r="B77" s="7" t="s">
        <v>59</v>
      </c>
      <c r="C77" s="8">
        <f>-SUMIF([13]Base!$A:$A,$A77,[13]Base!$C:$C)</f>
        <v>-150.02000000000001</v>
      </c>
      <c r="D77" s="8">
        <f>-SUMIF([14]Base!$A:$A,$A77,[14]Base!$C:$C)</f>
        <v>-150.02000000000001</v>
      </c>
      <c r="E77" s="8">
        <f>-SUMIF([15]Base!$A:$A,$A77,[15]Base!$C:$C)</f>
        <v>-300.04000000000002</v>
      </c>
      <c r="F77" s="8">
        <f>-SUMIF([16]Base!$A:$A,$A77,[16]Base!$C:$C)</f>
        <v>0</v>
      </c>
      <c r="G77" s="8">
        <f>-SUMIF([17]Base!$A:$A,$A77,[17]Base!$C:$C)</f>
        <v>-987.43</v>
      </c>
      <c r="H77" s="8">
        <f>-SUMIF([18]Base!$A:$A,$A77,[18]Base!$C:$C)</f>
        <v>0</v>
      </c>
      <c r="I77" s="8">
        <f>-SUMIF([19]Base!$A:$A,$A77,[19]Base!$C:$C)</f>
        <v>-150.02000000000001</v>
      </c>
      <c r="J77" s="8">
        <f>-SUMIF([20]Base!$A:$A,$A77,[20]Base!$C:$C)</f>
        <v>-150.02000000000001</v>
      </c>
      <c r="K77" s="8">
        <f>-SUMIF([21]Base!$A:$A,$A77,[21]Base!$C:$C)</f>
        <v>0</v>
      </c>
      <c r="L77" s="8">
        <f>-SUMIF([22]Base!$A:$A,$A77,[22]Base!$C:$C)</f>
        <v>-150.02000000000001</v>
      </c>
      <c r="M77" s="42">
        <f t="shared" si="14"/>
        <v>-2037.57</v>
      </c>
    </row>
    <row r="78" spans="1:13" outlineLevel="1" x14ac:dyDescent="0.25">
      <c r="A78" s="48">
        <v>2006</v>
      </c>
      <c r="B78" s="7" t="s">
        <v>153</v>
      </c>
      <c r="C78" s="8">
        <f>-SUMIF([13]Base!$A:$A,$A78,[13]Base!$C:$C)</f>
        <v>0</v>
      </c>
      <c r="D78" s="8">
        <f>-SUMIF([14]Base!$A:$A,$A78,[14]Base!$C:$C)</f>
        <v>0</v>
      </c>
      <c r="E78" s="8">
        <f>-SUMIF([15]Base!$A:$A,$A78,[15]Base!$C:$C)</f>
        <v>0</v>
      </c>
      <c r="F78" s="8">
        <f>-SUMIF([16]Base!$A:$A,$A78,[16]Base!$C:$C)</f>
        <v>0</v>
      </c>
      <c r="G78" s="8">
        <f>-SUMIF([17]Base!$A:$A,$A78,[17]Base!$C:$C)</f>
        <v>0</v>
      </c>
      <c r="H78" s="8">
        <f>-SUMIF([18]Base!$A:$A,$A78,[18]Base!$C:$C)</f>
        <v>0</v>
      </c>
      <c r="I78" s="8">
        <f>-SUMIF([19]Base!$A:$A,$A78,[19]Base!$C:$C)</f>
        <v>0</v>
      </c>
      <c r="J78" s="8">
        <f>-SUMIF([20]Base!$A:$A,$A78,[20]Base!$C:$C)</f>
        <v>0</v>
      </c>
      <c r="K78" s="8">
        <f>-SUMIF([21]Base!$A:$A,$A78,[21]Base!$C:$C)</f>
        <v>-3929.37</v>
      </c>
      <c r="L78" s="8">
        <f>-SUMIF([22]Base!$A:$A,$A78,[22]Base!$C:$C)</f>
        <v>0</v>
      </c>
      <c r="M78" s="42">
        <f t="shared" ref="M78" si="28">SUM(C78:L78)</f>
        <v>-3929.37</v>
      </c>
    </row>
    <row r="79" spans="1:13" outlineLevel="1" x14ac:dyDescent="0.25">
      <c r="A79" s="48">
        <v>2013027</v>
      </c>
      <c r="B79" s="7" t="s">
        <v>155</v>
      </c>
      <c r="C79" s="8">
        <f>-SUMIF([13]Base!$A:$A,$A79,[13]Base!$C:$C)</f>
        <v>0</v>
      </c>
      <c r="D79" s="8">
        <f>-SUMIF([14]Base!$A:$A,$A79,[14]Base!$C:$C)</f>
        <v>0</v>
      </c>
      <c r="E79" s="8">
        <f>-SUMIF([15]Base!$A:$A,$A79,[15]Base!$C:$C)</f>
        <v>0</v>
      </c>
      <c r="F79" s="8">
        <f>-SUMIF([16]Base!$A:$A,$A79,[16]Base!$C:$C)</f>
        <v>0</v>
      </c>
      <c r="G79" s="8">
        <f>-SUMIF([17]Base!$A:$A,$A79,[17]Base!$C:$C)</f>
        <v>0</v>
      </c>
      <c r="H79" s="8">
        <f>-SUMIF([18]Base!$A:$A,$A79,[18]Base!$C:$C)</f>
        <v>0</v>
      </c>
      <c r="I79" s="8">
        <f>-SUMIF([19]Base!$A:$A,$A79,[19]Base!$C:$C)</f>
        <v>0</v>
      </c>
      <c r="J79" s="8">
        <f>-SUMIF([20]Base!$A:$A,$A79,[20]Base!$C:$C)</f>
        <v>0</v>
      </c>
      <c r="K79" s="8">
        <f>-SUMIF([21]Base!$A:$A,$A79,[21]Base!$C:$C)</f>
        <v>0</v>
      </c>
      <c r="L79" s="8">
        <f>-SUMIF([22]Base!$A:$A,$A79,[22]Base!$C:$C)</f>
        <v>0</v>
      </c>
      <c r="M79" s="42">
        <f t="shared" ref="M79" si="29">SUM(C79:L79)</f>
        <v>0</v>
      </c>
    </row>
    <row r="80" spans="1:13" outlineLevel="1" x14ac:dyDescent="0.25">
      <c r="A80" s="48">
        <v>2004014</v>
      </c>
      <c r="B80" s="49" t="s">
        <v>74</v>
      </c>
      <c r="C80" s="8">
        <f>-SUMIF([13]Base!$A:$A,$A80,[13]Base!$C:$C)*C117</f>
        <v>0</v>
      </c>
      <c r="D80" s="8">
        <f>-SUMIF([14]Base!$A:$A,$A80,[14]Base!$C:$C)*D117</f>
        <v>0</v>
      </c>
      <c r="E80" s="8">
        <f>-SUMIF([15]Base!$A:$A,$A80,[15]Base!$C:$C)*E117</f>
        <v>0</v>
      </c>
      <c r="F80" s="8">
        <f>-SUMIF([16]Base!$A:$A,$A80,[16]Base!$C:$C)</f>
        <v>0</v>
      </c>
      <c r="G80" s="8">
        <f>-SUMIF([17]Base!$A:$A,$A80,[17]Base!$C:$C)</f>
        <v>0</v>
      </c>
      <c r="H80" s="8">
        <f>-SUMIF([18]Base!$A:$A,$A80,[18]Base!$C:$C)*H117</f>
        <v>-221.95550000000003</v>
      </c>
      <c r="I80" s="8">
        <f>-SUMIF([19]Base!$A:$A,$A80,[19]Base!$C:$C)*I117</f>
        <v>-117.1885</v>
      </c>
      <c r="J80" s="8">
        <f>-SUMIF([20]Base!$A:$A,$A80,[20]Base!$C:$C)*J117</f>
        <v>0</v>
      </c>
      <c r="K80" s="8">
        <f>-SUMIF([21]Base!$A:$A,$A80,[21]Base!$C:$C)</f>
        <v>0</v>
      </c>
      <c r="L80" s="8">
        <f>-SUMIF([22]Base!$A:$A,$A80,[22]Base!$C:$C)*L117</f>
        <v>-108.39399999999999</v>
      </c>
      <c r="M80" s="42">
        <f t="shared" ref="M80" si="30">SUM(C80:L80)</f>
        <v>-447.53800000000001</v>
      </c>
    </row>
    <row r="81" spans="1:13" outlineLevel="1" x14ac:dyDescent="0.25">
      <c r="A81" s="48">
        <v>20109</v>
      </c>
      <c r="B81" s="7" t="s">
        <v>151</v>
      </c>
      <c r="C81" s="8">
        <f>-SUMIF([13]Base!$A:$A,$A81,[13]Base!$C:$C)*1</f>
        <v>0</v>
      </c>
      <c r="D81" s="8">
        <f>-SUMIF([14]Base!$A:$A,$A81,[14]Base!$C:$C)</f>
        <v>0</v>
      </c>
      <c r="E81" s="8">
        <f>-SUMIF([15]Base!$A:$A,$A81,[15]Base!$C:$C)*1</f>
        <v>0</v>
      </c>
      <c r="F81" s="8">
        <f>-SUMIF([16]Base!$A:$A,$A81,[16]Base!$C:$C)</f>
        <v>0</v>
      </c>
      <c r="G81" s="8">
        <f>-SUMIF([17]Base!$A:$A,$A81,[17]Base!$C:$C)</f>
        <v>0</v>
      </c>
      <c r="H81" s="8">
        <f>-SUMIF([18]Base!$A:$A,$A81,[18]Base!$C:$C)*H118</f>
        <v>0</v>
      </c>
      <c r="I81" s="8">
        <f>-SUMIF([19]Base!$A:$A,$A81,[19]Base!$C:$C)*I118</f>
        <v>0</v>
      </c>
      <c r="J81" s="8">
        <f>-SUMIF([20]Base!$A:$A,$A81,[20]Base!$C:$C)*J118</f>
        <v>0</v>
      </c>
      <c r="K81" s="8">
        <f>-SUMIF([21]Base!$A:$A,$A81,[21]Base!$C:$C)</f>
        <v>0</v>
      </c>
      <c r="L81" s="8">
        <f>-SUMIF([22]Base!$A:$A,$A81,[22]Base!$C:$C)*L118</f>
        <v>0</v>
      </c>
      <c r="M81" s="42">
        <f t="shared" ref="M81" si="31">SUM(C81:L81)</f>
        <v>0</v>
      </c>
    </row>
    <row r="82" spans="1:13" outlineLevel="1" x14ac:dyDescent="0.25">
      <c r="A82" s="48">
        <v>2013001</v>
      </c>
      <c r="B82" s="7" t="s">
        <v>26</v>
      </c>
      <c r="C82" s="8">
        <f>-SUMIF([13]Base!$A:$A,$A82,[13]Base!$C:$C)*1</f>
        <v>-160.68</v>
      </c>
      <c r="D82" s="8">
        <f>-SUMIF([14]Base!$A:$A,$A82,[14]Base!$C:$C)</f>
        <v>-17.989999999999998</v>
      </c>
      <c r="E82" s="8">
        <f>-SUMIF([15]Base!$A:$A,$A82,[15]Base!$C:$C)*1</f>
        <v>0</v>
      </c>
      <c r="F82" s="8">
        <f>-SUMIF([16]Base!$A:$A,$A82,[16]Base!$C:$C)</f>
        <v>0</v>
      </c>
      <c r="G82" s="8">
        <f>-SUMIF([17]Base!$A:$A,$A82,[17]Base!$C:$C)</f>
        <v>0</v>
      </c>
      <c r="H82" s="8">
        <f>-SUMIF([18]Base!$A:$A,$A82,[18]Base!$C:$C)*1</f>
        <v>-119.98</v>
      </c>
      <c r="I82" s="8">
        <f>-SUMIF([19]Base!$A:$A,$A82,[19]Base!$C:$C)*1</f>
        <v>-37.090000000000003</v>
      </c>
      <c r="J82" s="8">
        <f>-SUMIF([20]Base!$A:$A,$A82,[20]Base!$C:$C)*1</f>
        <v>-20</v>
      </c>
      <c r="K82" s="8">
        <f>-SUMIF([21]Base!$A:$A,$A82,[21]Base!$C:$C)*1</f>
        <v>0</v>
      </c>
      <c r="L82" s="8">
        <f>-SUMIF([22]Base!$A:$A,$A82,[22]Base!$C:$C)*1</f>
        <v>0</v>
      </c>
      <c r="M82" s="42">
        <f t="shared" si="14"/>
        <v>-355.74</v>
      </c>
    </row>
    <row r="83" spans="1:13" outlineLevel="1" x14ac:dyDescent="0.25">
      <c r="A83" s="48">
        <v>21301</v>
      </c>
      <c r="B83" s="7" t="s">
        <v>143</v>
      </c>
      <c r="C83" s="8">
        <f>-SUMIF([13]Base!$A:$A,$A83,[13]Base!$C:$C)*1</f>
        <v>0</v>
      </c>
      <c r="D83" s="8">
        <f>-SUMIF([14]Base!$A:$A,$A83,[14]Base!$C:$C)</f>
        <v>0</v>
      </c>
      <c r="E83" s="8">
        <f>-SUMIF([15]Base!$A:$A,$A83,[15]Base!$C:$C)*1</f>
        <v>0</v>
      </c>
      <c r="F83" s="8">
        <f>-SUMIF([16]Base!$A:$A,$A83,[16]Base!$C:$C)</f>
        <v>0</v>
      </c>
      <c r="G83" s="8">
        <f>-SUMIF([17]Base!$A:$A,$A83,[17]Base!$C:$C)</f>
        <v>0</v>
      </c>
      <c r="H83" s="8">
        <f>-SUMIF([18]Base!$A:$A,$A83,[18]Base!$C:$C)*1</f>
        <v>0</v>
      </c>
      <c r="I83" s="8">
        <f>-SUMIF([19]Base!$A:$A,$A83,[19]Base!$C:$C)*1</f>
        <v>0</v>
      </c>
      <c r="J83" s="8">
        <f>-SUMIF([20]Base!$A:$A,$A83,[20]Base!$C:$C)*1</f>
        <v>0</v>
      </c>
      <c r="K83" s="8">
        <f>-SUMIF([21]Base!$A:$A,$A83,[21]Base!$C:$C)*1</f>
        <v>0</v>
      </c>
      <c r="L83" s="8">
        <f>-SUMIF([22]Base!$A:$A,$A83,[22]Base!$C:$C)*1</f>
        <v>0</v>
      </c>
      <c r="M83" s="42">
        <f t="shared" ref="M83" si="32">SUM(C83:L83)</f>
        <v>0</v>
      </c>
    </row>
    <row r="84" spans="1:13" outlineLevel="1" x14ac:dyDescent="0.25">
      <c r="A84">
        <v>2004083</v>
      </c>
      <c r="B84" s="7" t="s">
        <v>157</v>
      </c>
      <c r="C84" s="8">
        <f>-SUMIF([13]Base!$A:$A,$A84,[13]Base!$C:$C)</f>
        <v>0</v>
      </c>
      <c r="D84" s="8">
        <f>-SUMIF([14]Base!$A:$A,$A84,[14]Base!$C:$C)</f>
        <v>0</v>
      </c>
      <c r="E84" s="8">
        <f>-SUMIF([15]Base!$A:$A,$A84,[15]Base!$C:$C)</f>
        <v>0</v>
      </c>
      <c r="F84" s="8">
        <f>-SUMIF([16]Base!$A:$A,$A84,[16]Base!$C:$C)</f>
        <v>0</v>
      </c>
      <c r="G84" s="8">
        <f>-SUMIF([17]Base!$A:$A,$A84,[17]Base!$C:$C)</f>
        <v>0</v>
      </c>
      <c r="H84" s="8">
        <f>-SUMIF([18]Base!$A:$A,$A84,[18]Base!$C:$C)</f>
        <v>0</v>
      </c>
      <c r="I84" s="8">
        <f>-SUMIF([19]Base!$A:$A,$A84,[19]Base!$C:$C)</f>
        <v>0</v>
      </c>
      <c r="J84" s="8">
        <f>-SUMIF([20]Base!$A:$A,$A84,[20]Base!$C:$C)</f>
        <v>0</v>
      </c>
      <c r="K84" s="8">
        <f>-SUMIF([21]Base!$A:$A,$A84,[21]Base!$C:$C)</f>
        <v>0</v>
      </c>
      <c r="L84" s="8">
        <f>-SUMIF([22]Base!$A:$A,$A84,[22]Base!$C:$C)</f>
        <v>0</v>
      </c>
      <c r="M84" s="42">
        <f t="shared" ref="M84" si="33">SUM(C84:L84)</f>
        <v>0</v>
      </c>
    </row>
    <row r="85" spans="1:13" outlineLevel="1" x14ac:dyDescent="0.25">
      <c r="A85" s="48">
        <v>2004015</v>
      </c>
      <c r="B85" s="7" t="s">
        <v>62</v>
      </c>
      <c r="C85" s="8">
        <f>-SUMIF([13]Base!$A:$A,$A85,[13]Base!$C:$C)</f>
        <v>0</v>
      </c>
      <c r="D85" s="8">
        <f>-SUMIF([14]Base!$A:$A,$A85,[14]Base!$C:$C)</f>
        <v>-135.86000000000001</v>
      </c>
      <c r="E85" s="8">
        <f>-SUMIF([15]Base!$A:$A,$A85,[15]Base!$C:$C)</f>
        <v>0</v>
      </c>
      <c r="F85" s="8">
        <f>-SUMIF([16]Base!$A:$A,$A85,[16]Base!$C:$C)</f>
        <v>0</v>
      </c>
      <c r="G85" s="8">
        <f>-SUMIF([17]Base!$A:$A,$A85,[17]Base!$C:$C)</f>
        <v>0</v>
      </c>
      <c r="H85" s="8">
        <f>-SUMIF([18]Base!$A:$A,$A85,[18]Base!$C:$C)</f>
        <v>0</v>
      </c>
      <c r="I85" s="8">
        <f>-SUMIF([19]Base!$A:$A,$A85,[19]Base!$C:$C)</f>
        <v>0</v>
      </c>
      <c r="J85" s="8">
        <f>-SUMIF([20]Base!$A:$A,$A85,[20]Base!$C:$C)</f>
        <v>0</v>
      </c>
      <c r="K85" s="8">
        <f>-SUMIF([21]Base!$A:$A,$A85,[21]Base!$C:$C)</f>
        <v>0</v>
      </c>
      <c r="L85" s="8">
        <f>-SUMIF([22]Base!$A:$A,$A85,[22]Base!$C:$C)</f>
        <v>0</v>
      </c>
      <c r="M85" s="42">
        <f t="shared" si="14"/>
        <v>-135.86000000000001</v>
      </c>
    </row>
    <row r="86" spans="1:13" outlineLevel="1" x14ac:dyDescent="0.25">
      <c r="A86" s="48">
        <v>2004096</v>
      </c>
      <c r="B86" s="7" t="s">
        <v>164</v>
      </c>
      <c r="C86" s="8">
        <f>-SUMIF([13]Base!$A:$A,$A86,[13]Base!$C:$C)</f>
        <v>0</v>
      </c>
      <c r="D86" s="8">
        <f>-SUMIF([14]Base!$A:$A,$A86,[14]Base!$C:$C)</f>
        <v>0</v>
      </c>
      <c r="E86" s="8">
        <f>-SUMIF([15]Base!$A:$A,$A86,[15]Base!$C:$C)</f>
        <v>0</v>
      </c>
      <c r="F86" s="8">
        <f>-SUMIF([16]Base!$A:$A,$A86,[16]Base!$C:$C)</f>
        <v>0</v>
      </c>
      <c r="G86" s="8">
        <f>-SUMIF([17]Base!$A:$A,$A86,[17]Base!$C:$C)</f>
        <v>0</v>
      </c>
      <c r="H86" s="8">
        <f>-SUMIF([18]Base!$A:$A,$A86,[18]Base!$C:$C)</f>
        <v>0</v>
      </c>
      <c r="I86" s="8">
        <f>-SUMIF([19]Base!$A:$A,$A86,[19]Base!$C:$C)</f>
        <v>0</v>
      </c>
      <c r="J86" s="8">
        <f>-SUMIF([20]Base!$A:$A,$A86,[20]Base!$C:$C)</f>
        <v>0</v>
      </c>
      <c r="K86" s="8">
        <f>-SUMIF([21]Base!$A:$A,$A86,[21]Base!$C:$C)</f>
        <v>0</v>
      </c>
      <c r="L86" s="8">
        <f>-SUMIF([22]Base!$A:$A,$A86,[22]Base!$C:$C)</f>
        <v>0</v>
      </c>
      <c r="M86" s="42">
        <f t="shared" ref="M86:M87" si="34">SUM(C86:L86)</f>
        <v>0</v>
      </c>
    </row>
    <row r="87" spans="1:13" outlineLevel="1" x14ac:dyDescent="0.25">
      <c r="A87" s="48">
        <v>2004097</v>
      </c>
      <c r="B87" s="7" t="s">
        <v>165</v>
      </c>
      <c r="C87" s="8">
        <f>-SUMIF([13]Base!$A:$A,$A87,[13]Base!$C:$C)</f>
        <v>0</v>
      </c>
      <c r="D87" s="8">
        <f>-SUMIF([14]Base!$A:$A,$A87,[14]Base!$C:$C)</f>
        <v>0</v>
      </c>
      <c r="E87" s="8">
        <f>-SUMIF([15]Base!$A:$A,$A87,[15]Base!$C:$C)</f>
        <v>0</v>
      </c>
      <c r="F87" s="8">
        <f>-SUMIF([16]Base!$A:$A,$A87,[16]Base!$C:$C)</f>
        <v>0</v>
      </c>
      <c r="G87" s="8">
        <f>-SUMIF([17]Base!$A:$A,$A87,[17]Base!$C:$C)</f>
        <v>0</v>
      </c>
      <c r="H87" s="8">
        <f>-SUMIF([18]Base!$A:$A,$A87,[18]Base!$C:$C)</f>
        <v>0</v>
      </c>
      <c r="I87" s="8">
        <f>-SUMIF([19]Base!$A:$A,$A87,[19]Base!$C:$C)</f>
        <v>0</v>
      </c>
      <c r="J87" s="8">
        <f>-SUMIF([20]Base!$A:$A,$A87,[20]Base!$C:$C)</f>
        <v>0</v>
      </c>
      <c r="K87" s="8">
        <f>-SUMIF([21]Base!$A:$A,$A87,[21]Base!$C:$C)</f>
        <v>0</v>
      </c>
      <c r="L87" s="8">
        <f>-SUMIF([22]Base!$A:$A,$A87,[22]Base!$C:$C)</f>
        <v>0</v>
      </c>
      <c r="M87" s="42">
        <f t="shared" si="34"/>
        <v>0</v>
      </c>
    </row>
    <row r="88" spans="1:13" outlineLevel="1" x14ac:dyDescent="0.25">
      <c r="B88" s="11"/>
      <c r="C88" s="8"/>
      <c r="D88" s="8"/>
      <c r="E88" s="8"/>
      <c r="F88" s="8"/>
      <c r="G88" s="8"/>
      <c r="H88" s="8"/>
      <c r="I88" s="8"/>
      <c r="J88" s="8"/>
      <c r="K88" s="8"/>
      <c r="L88" s="8"/>
      <c r="M88" s="42"/>
    </row>
    <row r="89" spans="1:13" x14ac:dyDescent="0.25">
      <c r="B89" s="4" t="s">
        <v>1</v>
      </c>
      <c r="C89" s="5">
        <f t="shared" ref="C89:M89" si="35">SUM(C13:C14)</f>
        <v>16427.430529820387</v>
      </c>
      <c r="D89" s="5">
        <f t="shared" si="35"/>
        <v>64091.303731919208</v>
      </c>
      <c r="E89" s="5">
        <f t="shared" si="35"/>
        <v>62154.038311814431</v>
      </c>
      <c r="F89" s="5">
        <f t="shared" si="35"/>
        <v>35330.848541895131</v>
      </c>
      <c r="G89" s="5">
        <f t="shared" si="35"/>
        <v>36993.3243959721</v>
      </c>
      <c r="H89" s="5">
        <f t="shared" si="35"/>
        <v>20088.26627586722</v>
      </c>
      <c r="I89" s="5">
        <f t="shared" si="35"/>
        <v>42384.595734000301</v>
      </c>
      <c r="J89" s="5">
        <f t="shared" si="35"/>
        <v>49229.093255947555</v>
      </c>
      <c r="K89" s="5">
        <f t="shared" si="35"/>
        <v>122646.71216557766</v>
      </c>
      <c r="L89" s="5">
        <f t="shared" si="35"/>
        <v>52451.994196421576</v>
      </c>
      <c r="M89" s="5">
        <f t="shared" si="35"/>
        <v>501797.60713923548</v>
      </c>
    </row>
    <row r="90" spans="1:13" x14ac:dyDescent="0.25">
      <c r="B90" s="4" t="s">
        <v>41</v>
      </c>
      <c r="C90" s="5">
        <f t="shared" ref="C90:M90" si="36">SUM(C91:C93)</f>
        <v>0</v>
      </c>
      <c r="D90" s="5">
        <f t="shared" si="36"/>
        <v>0</v>
      </c>
      <c r="E90" s="5">
        <f t="shared" si="36"/>
        <v>0</v>
      </c>
      <c r="F90" s="5">
        <f t="shared" si="36"/>
        <v>0</v>
      </c>
      <c r="G90" s="5">
        <f>SUM(G91:G93)</f>
        <v>0</v>
      </c>
      <c r="H90" s="5">
        <f t="shared" si="36"/>
        <v>0</v>
      </c>
      <c r="I90" s="5">
        <f t="shared" si="36"/>
        <v>0</v>
      </c>
      <c r="J90" s="5">
        <f t="shared" si="36"/>
        <v>0</v>
      </c>
      <c r="K90" s="5">
        <f t="shared" si="36"/>
        <v>0</v>
      </c>
      <c r="L90" s="5">
        <f t="shared" si="36"/>
        <v>0</v>
      </c>
      <c r="M90" s="16">
        <f t="shared" si="36"/>
        <v>0</v>
      </c>
    </row>
    <row r="91" spans="1:13" outlineLevel="1" x14ac:dyDescent="0.25">
      <c r="B91" s="7" t="s">
        <v>44</v>
      </c>
      <c r="C91" s="8">
        <f>-SUMIF([13]Base!$A:$A,$A91,[13]Base!$C:$C)</f>
        <v>0</v>
      </c>
      <c r="D91" s="8">
        <f>-SUMIF([14]Base!$A:$A,$A91,[14]Base!$C:$C)</f>
        <v>0</v>
      </c>
      <c r="E91" s="8">
        <f>-SUMIF([15]Base!$A:$A,$A91,[15]Base!$C:$C)</f>
        <v>0</v>
      </c>
      <c r="F91" s="8">
        <f>-SUMIF([16]Base!$A:$A,$A91,[16]Base!$C:$C)</f>
        <v>0</v>
      </c>
      <c r="G91" s="8">
        <f>-SUMIF([17]Base!$A:$A,$A91,[17]Base!$C:$C)</f>
        <v>0</v>
      </c>
      <c r="H91" s="8">
        <f>-SUMIF([18]Base!$A:$A,$A91,[18]Base!$C:$C)</f>
        <v>0</v>
      </c>
      <c r="I91" s="8">
        <f>-SUMIF([19]Base!$A:$A,$A91,[19]Base!$C:$C)</f>
        <v>0</v>
      </c>
      <c r="J91" s="8">
        <f>-SUMIF([20]Base!$A:$A,$A91,[20]Base!$C:$C)</f>
        <v>0</v>
      </c>
      <c r="K91" s="8">
        <f>-SUMIF([21]Base!$A:$A,$A91,[21]Base!$C:$C)</f>
        <v>0</v>
      </c>
      <c r="L91" s="8">
        <f>-SUMIF([22]Base!$A:$A,$A91,[22]Base!$C:$C)</f>
        <v>0</v>
      </c>
      <c r="M91" s="42">
        <f>SUM(C91:L91)</f>
        <v>0</v>
      </c>
    </row>
    <row r="92" spans="1:13" outlineLevel="1" x14ac:dyDescent="0.25">
      <c r="A92" s="48">
        <v>2004080</v>
      </c>
      <c r="B92" s="7" t="s">
        <v>23</v>
      </c>
      <c r="C92" s="8">
        <f>-SUMIF([13]Base!$A:$A,$A92,[13]Base!$C:$C)</f>
        <v>0</v>
      </c>
      <c r="D92" s="8">
        <f>-SUMIF([14]Base!$A:$A,$A92,[14]Base!$C:$C)</f>
        <v>0</v>
      </c>
      <c r="E92" s="8">
        <f>-SUMIF([15]Base!$A:$A,$A92,[15]Base!$C:$C)</f>
        <v>0</v>
      </c>
      <c r="F92" s="8">
        <f>-SUMIF([16]Base!$A:$A,$A92,[16]Base!$C:$C)</f>
        <v>0</v>
      </c>
      <c r="G92" s="8">
        <f>-SUMIF([17]Base!$A:$A,$A92,[17]Base!$C:$C)</f>
        <v>0</v>
      </c>
      <c r="H92" s="8">
        <f>-SUMIF([18]Base!$A:$A,$A92,[18]Base!$C:$C)</f>
        <v>0</v>
      </c>
      <c r="I92" s="8">
        <f>-SUMIF([19]Base!$A:$A,$A92,[19]Base!$C:$C)</f>
        <v>0</v>
      </c>
      <c r="J92" s="8">
        <f>-SUMIF([20]Base!$A:$A,$A92,[20]Base!$C:$C)</f>
        <v>0</v>
      </c>
      <c r="K92" s="8">
        <f>-SUMIF([21]Base!$A:$A,$A92,[21]Base!$C:$C)</f>
        <v>0</v>
      </c>
      <c r="L92" s="8">
        <f>-SUMIF([22]Base!$A:$A,$A92,[22]Base!$C:$C)</f>
        <v>0</v>
      </c>
      <c r="M92" s="42">
        <f>SUM(C92:L92)</f>
        <v>0</v>
      </c>
    </row>
    <row r="93" spans="1:13" outlineLevel="1" x14ac:dyDescent="0.25">
      <c r="B93" s="11"/>
      <c r="C93" s="8"/>
      <c r="D93" s="8"/>
      <c r="E93" s="8"/>
      <c r="F93" s="8"/>
      <c r="G93" s="8"/>
      <c r="H93" s="8"/>
      <c r="I93" s="8"/>
      <c r="J93" s="8"/>
      <c r="K93" s="8"/>
      <c r="L93" s="8"/>
      <c r="M93" s="42"/>
    </row>
    <row r="94" spans="1:13" x14ac:dyDescent="0.25">
      <c r="B94" s="4" t="s">
        <v>42</v>
      </c>
      <c r="C94" s="5">
        <f t="shared" ref="C94:M94" si="37">SUM(C95:C101)</f>
        <v>-104.9</v>
      </c>
      <c r="D94" s="5">
        <f t="shared" si="37"/>
        <v>-706.24</v>
      </c>
      <c r="E94" s="5">
        <f t="shared" si="37"/>
        <v>-104.9</v>
      </c>
      <c r="F94" s="5">
        <f t="shared" si="37"/>
        <v>-102</v>
      </c>
      <c r="G94" s="5">
        <f t="shared" si="37"/>
        <v>-107.94</v>
      </c>
      <c r="H94" s="5">
        <f t="shared" si="37"/>
        <v>-104.9</v>
      </c>
      <c r="I94" s="5">
        <f t="shared" si="37"/>
        <v>0</v>
      </c>
      <c r="J94" s="5">
        <f t="shared" si="37"/>
        <v>-104.9</v>
      </c>
      <c r="K94" s="5">
        <f t="shared" si="37"/>
        <v>-83.69</v>
      </c>
      <c r="L94" s="5">
        <f t="shared" si="37"/>
        <v>-209.8</v>
      </c>
      <c r="M94" s="16">
        <f t="shared" si="37"/>
        <v>-1629.2700000000002</v>
      </c>
    </row>
    <row r="95" spans="1:13" outlineLevel="1" x14ac:dyDescent="0.25">
      <c r="B95" s="7" t="s">
        <v>52</v>
      </c>
      <c r="C95" s="8">
        <f>-SUMIF([13]Base!$A:$A,$A95,[13]Base!$C:$C)</f>
        <v>0</v>
      </c>
      <c r="D95" s="8">
        <f>-SUMIF([14]Base!$A:$A,$A95,[14]Base!$C:$C)</f>
        <v>0</v>
      </c>
      <c r="E95" s="8">
        <f>-SUMIF([15]Base!$A:$A,$A95,[15]Base!$C:$C)</f>
        <v>0</v>
      </c>
      <c r="F95" s="8">
        <f>-SUMIF([16]Base!$A:$A,$A95,[16]Base!$C:$C)</f>
        <v>0</v>
      </c>
      <c r="G95" s="8">
        <f>-SUMIF([17]Base!$A:$A,$A95,[17]Base!$C:$C)</f>
        <v>0</v>
      </c>
      <c r="H95" s="8">
        <f>-SUMIF([18]Base!$A:$A,$A95,[18]Base!$C:$C)</f>
        <v>0</v>
      </c>
      <c r="I95" s="8">
        <f>-SUMIF([19]Base!$A:$A,$A95,[19]Base!$C:$C)</f>
        <v>0</v>
      </c>
      <c r="J95" s="8">
        <f>-SUMIF([20]Base!$A:$A,$A95,[20]Base!$C:$C)</f>
        <v>0</v>
      </c>
      <c r="K95" s="8">
        <f>-SUMIF([21]Base!$A:$A,$A95,[21]Base!$C:$C)</f>
        <v>0</v>
      </c>
      <c r="L95" s="8">
        <f>-SUMIF([22]Base!$A:$A,$A95,[22]Base!$C:$C)</f>
        <v>0</v>
      </c>
      <c r="M95" s="42">
        <f>SUM(C95:L95)</f>
        <v>0</v>
      </c>
    </row>
    <row r="96" spans="1:13" outlineLevel="1" x14ac:dyDescent="0.25">
      <c r="A96" s="48">
        <v>2004049</v>
      </c>
      <c r="B96" s="7" t="s">
        <v>138</v>
      </c>
      <c r="C96" s="8">
        <f>-SUMIF([13]Base!$A:$A,$A96,[13]Base!$C:$C)</f>
        <v>-104.9</v>
      </c>
      <c r="D96" s="8">
        <f>-SUMIF([14]Base!$A:$A,$A96,[14]Base!$C:$C)</f>
        <v>-706.24</v>
      </c>
      <c r="E96" s="8">
        <f>-SUMIF([15]Base!$A:$A,$A96,[15]Base!$C:$C)</f>
        <v>-104.9</v>
      </c>
      <c r="F96" s="8">
        <f>-SUMIF([16]Base!$A:$A,$A96,[16]Base!$C:$C)</f>
        <v>-102</v>
      </c>
      <c r="G96" s="8">
        <f>-SUMIF([17]Base!$A:$A,$A96,[17]Base!$C:$C)</f>
        <v>-107.94</v>
      </c>
      <c r="H96" s="8">
        <f>-SUMIF([18]Base!$A:$A,$A96,[18]Base!$C:$C)</f>
        <v>-104.9</v>
      </c>
      <c r="I96" s="8">
        <f>-SUMIF([19]Base!$A:$A,$A96,[19]Base!$C:$C)</f>
        <v>0</v>
      </c>
      <c r="J96" s="8">
        <f>-SUMIF([20]Base!$A:$A,$A96,[20]Base!$C:$C)</f>
        <v>-104.9</v>
      </c>
      <c r="K96" s="8">
        <f>-SUMIF([21]Base!$A:$A,$A96,[21]Base!$C:$C)</f>
        <v>0</v>
      </c>
      <c r="L96" s="8">
        <f>-SUMIF([22]Base!$A:$A,$A96,[22]Base!$C:$C)</f>
        <v>-209.8</v>
      </c>
      <c r="M96" s="42">
        <f t="shared" ref="M96" si="38">SUM(C96:L96)</f>
        <v>-1545.5800000000002</v>
      </c>
    </row>
    <row r="97" spans="1:15" outlineLevel="1" x14ac:dyDescent="0.25">
      <c r="A97" s="48">
        <v>2013015</v>
      </c>
      <c r="B97" s="7" t="s">
        <v>137</v>
      </c>
      <c r="C97" s="8">
        <f>-SUMIF([13]Base!$A:$A,$A97,[13]Base!$C:$C)</f>
        <v>0</v>
      </c>
      <c r="D97" s="8">
        <f>-SUMIF([14]Base!$A:$A,$A97,[14]Base!$C:$C)</f>
        <v>0</v>
      </c>
      <c r="E97" s="8">
        <f>-SUMIF([15]Base!$A:$A,$A97,[15]Base!$C:$C)</f>
        <v>0</v>
      </c>
      <c r="F97" s="8">
        <f>-SUMIF([16]Base!$A:$A,$A97,[16]Base!$C:$C)</f>
        <v>0</v>
      </c>
      <c r="G97" s="8">
        <f>-SUMIF([17]Base!$A:$A,$A97,[17]Base!$C:$C)</f>
        <v>0</v>
      </c>
      <c r="H97" s="8">
        <f>-SUMIF([18]Base!$A:$A,$A97,[18]Base!$C:$C)</f>
        <v>0</v>
      </c>
      <c r="I97" s="8">
        <f>-SUMIF([19]Base!$A:$A,$A97,[19]Base!$C:$C)</f>
        <v>0</v>
      </c>
      <c r="J97" s="8">
        <f>-SUMIF([20]Base!$A:$A,$A97,[20]Base!$C:$C)</f>
        <v>0</v>
      </c>
      <c r="K97" s="8">
        <f>-SUMIF([21]Base!$A:$A,$A97,[21]Base!$C:$C)</f>
        <v>0</v>
      </c>
      <c r="L97" s="8">
        <f>-SUMIF([22]Base!$A:$A,$A97,[22]Base!$C:$C)</f>
        <v>0</v>
      </c>
      <c r="M97" s="42">
        <f t="shared" ref="M97" si="39">SUM(C97:L97)</f>
        <v>0</v>
      </c>
    </row>
    <row r="98" spans="1:15" outlineLevel="1" x14ac:dyDescent="0.25">
      <c r="A98">
        <v>2006005001</v>
      </c>
      <c r="B98" s="7" t="s">
        <v>154</v>
      </c>
      <c r="C98" s="8">
        <f>-SUMIF([13]Base!$A:$A,$A98,[13]Base!$C:$C)</f>
        <v>0</v>
      </c>
      <c r="D98" s="8">
        <f>-SUMIF([14]Base!$A:$A,$A98,[14]Base!$C:$C)</f>
        <v>0</v>
      </c>
      <c r="E98" s="8">
        <f>-SUMIF([15]Base!$A:$A,$A98,[15]Base!$C:$C)</f>
        <v>0</v>
      </c>
      <c r="F98" s="8">
        <f>-SUMIF([16]Base!$A:$A,$A98,[16]Base!$C:$C)</f>
        <v>0</v>
      </c>
      <c r="G98" s="8">
        <f>-SUMIF([17]Base!$A:$A,$A98,[17]Base!$C:$C)</f>
        <v>0</v>
      </c>
      <c r="H98" s="8">
        <f>-SUMIF([18]Base!$A:$A,$A98,[18]Base!$C:$C)</f>
        <v>0</v>
      </c>
      <c r="I98" s="8">
        <f>-SUMIF([19]Base!$A:$A,$A98,[19]Base!$C:$C)</f>
        <v>0</v>
      </c>
      <c r="J98" s="8">
        <f>-SUMIF([20]Base!$A:$A,$A98,[20]Base!$C:$C)</f>
        <v>0</v>
      </c>
      <c r="K98" s="8">
        <f>-SUMIF([21]Base!$A:$A,$A98,[21]Base!$C:$C)</f>
        <v>0</v>
      </c>
      <c r="L98" s="8">
        <f>-SUMIF([22]Base!$A:$A,$A98,[22]Base!$C:$C)</f>
        <v>0</v>
      </c>
      <c r="M98" s="42">
        <f t="shared" ref="M98" si="40">SUM(C98:L98)</f>
        <v>0</v>
      </c>
    </row>
    <row r="99" spans="1:15" outlineLevel="1" x14ac:dyDescent="0.25">
      <c r="A99" s="48">
        <v>2004023</v>
      </c>
      <c r="B99" s="7" t="s">
        <v>77</v>
      </c>
      <c r="C99" s="8">
        <f>-SUMIF([13]Base!$A:$A,$A99,[13]Base!$C:$C)</f>
        <v>0</v>
      </c>
      <c r="D99" s="8">
        <f>-SUMIF([14]Base!$A:$A,$A99,[14]Base!$C:$C)</f>
        <v>0</v>
      </c>
      <c r="E99" s="8">
        <f>-SUMIF([15]Base!$A:$A,$A99,[15]Base!$C:$C)</f>
        <v>0</v>
      </c>
      <c r="F99" s="8">
        <f>-SUMIF([16]Base!$A:$A,$A99,[16]Base!$C:$C)</f>
        <v>0</v>
      </c>
      <c r="G99" s="8">
        <f>-SUMIF([17]Base!$A:$A,$A99,[17]Base!$C:$C)</f>
        <v>0</v>
      </c>
      <c r="H99" s="8">
        <f>-SUMIF([18]Base!$A:$A,$A99,[18]Base!$C:$C)</f>
        <v>0</v>
      </c>
      <c r="I99" s="8">
        <f>-SUMIF([19]Base!$A:$A,$A99,[19]Base!$C:$C)</f>
        <v>0</v>
      </c>
      <c r="J99" s="8">
        <f>-SUMIF([20]Base!$A:$A,$A99,[20]Base!$C:$C)</f>
        <v>0</v>
      </c>
      <c r="K99" s="8">
        <f>-SUMIF([21]Base!$A:$A,$A99,[21]Base!$C:$C)</f>
        <v>-83.69</v>
      </c>
      <c r="L99" s="8">
        <f>-SUMIF([22]Base!$A:$A,$A99,[22]Base!$C:$C)</f>
        <v>0</v>
      </c>
      <c r="M99" s="42">
        <f t="shared" ref="M99" si="41">SUM(C99:L99)</f>
        <v>-83.69</v>
      </c>
    </row>
    <row r="100" spans="1:15" outlineLevel="1" x14ac:dyDescent="0.25">
      <c r="A100">
        <v>2004098</v>
      </c>
      <c r="B100" s="7" t="s">
        <v>167</v>
      </c>
      <c r="C100" s="8">
        <f>-SUMIF([13]Base!$A:$A,$A100,[13]Base!$C:$C)</f>
        <v>0</v>
      </c>
      <c r="D100" s="8">
        <f>-SUMIF([14]Base!$A:$A,$A100,[14]Base!$C:$C)</f>
        <v>0</v>
      </c>
      <c r="E100" s="8">
        <f>-SUMIF([15]Base!$A:$A,$A100,[15]Base!$C:$C)</f>
        <v>0</v>
      </c>
      <c r="F100" s="8">
        <f>-SUMIF([16]Base!$A:$A,$A100,[16]Base!$C:$C)</f>
        <v>0</v>
      </c>
      <c r="G100" s="8">
        <f>-SUMIF([17]Base!$A:$A,$A100,[17]Base!$C:$C)</f>
        <v>0</v>
      </c>
      <c r="H100" s="8">
        <f>-SUMIF([18]Base!$A:$A,$A100,[18]Base!$C:$C)</f>
        <v>0</v>
      </c>
      <c r="I100" s="8">
        <f>-SUMIF([19]Base!$A:$A,$A100,[19]Base!$C:$C)</f>
        <v>0</v>
      </c>
      <c r="J100" s="8">
        <f>-SUMIF([20]Base!$A:$A,$A100,[20]Base!$C:$C)</f>
        <v>0</v>
      </c>
      <c r="K100" s="8">
        <f>-SUMIF([21]Base!$A:$A,$A100,[21]Base!$C:$C)</f>
        <v>0</v>
      </c>
      <c r="L100" s="8">
        <f>-SUMIF([22]Base!$A:$A,$A100,[22]Base!$C:$C)</f>
        <v>0</v>
      </c>
      <c r="M100" s="42">
        <f t="shared" ref="M100" si="42">SUM(C100:L100)</f>
        <v>0</v>
      </c>
    </row>
    <row r="101" spans="1:15" outlineLevel="1" x14ac:dyDescent="0.25"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42"/>
    </row>
    <row r="102" spans="1:15" outlineLevel="1" x14ac:dyDescent="0.25">
      <c r="B102" s="4" t="s">
        <v>2</v>
      </c>
      <c r="C102" s="5">
        <f t="shared" ref="C102:M102" si="43">C89+C90+C94</f>
        <v>16322.530529820388</v>
      </c>
      <c r="D102" s="5">
        <f t="shared" si="43"/>
        <v>63385.06373191921</v>
      </c>
      <c r="E102" s="5">
        <f t="shared" si="43"/>
        <v>62049.138311814429</v>
      </c>
      <c r="F102" s="5">
        <f t="shared" si="43"/>
        <v>35228.848541895131</v>
      </c>
      <c r="G102" s="5">
        <f t="shared" si="43"/>
        <v>36885.384395972098</v>
      </c>
      <c r="H102" s="5">
        <f t="shared" si="43"/>
        <v>19983.366275867218</v>
      </c>
      <c r="I102" s="5">
        <f t="shared" si="43"/>
        <v>42384.595734000301</v>
      </c>
      <c r="J102" s="5">
        <f t="shared" si="43"/>
        <v>49124.193255947554</v>
      </c>
      <c r="K102" s="5">
        <f t="shared" si="43"/>
        <v>122563.02216557765</v>
      </c>
      <c r="L102" s="5">
        <f t="shared" si="43"/>
        <v>52242.194196421573</v>
      </c>
      <c r="M102" s="16">
        <f t="shared" si="43"/>
        <v>500168.33713923546</v>
      </c>
      <c r="N102" s="45"/>
      <c r="O102" s="45"/>
    </row>
    <row r="103" spans="1:15" x14ac:dyDescent="0.25">
      <c r="M103" s="57"/>
    </row>
    <row r="104" spans="1:15" s="15" customFormat="1" x14ac:dyDescent="0.25">
      <c r="A104" s="48"/>
      <c r="B104" s="1" t="s">
        <v>117</v>
      </c>
      <c r="C104" s="50"/>
      <c r="D104" s="51"/>
      <c r="E104" s="51"/>
      <c r="F104" s="51"/>
      <c r="G104" s="50"/>
      <c r="H104" s="50"/>
      <c r="I104" s="51"/>
      <c r="J104" s="51"/>
      <c r="K104" s="51"/>
      <c r="L104" s="51"/>
      <c r="M104" s="58"/>
    </row>
    <row r="105" spans="1:15" s="6" customFormat="1" x14ac:dyDescent="0.25">
      <c r="A105" s="48"/>
      <c r="B105" s="4" t="s">
        <v>121</v>
      </c>
      <c r="C105" s="37">
        <v>1</v>
      </c>
      <c r="D105" s="37">
        <v>1</v>
      </c>
      <c r="E105" s="37">
        <v>1</v>
      </c>
      <c r="F105" s="37">
        <v>1</v>
      </c>
      <c r="G105" s="37">
        <v>1</v>
      </c>
      <c r="H105" s="37">
        <v>1</v>
      </c>
      <c r="I105" s="37">
        <v>1</v>
      </c>
      <c r="J105" s="37">
        <v>1</v>
      </c>
      <c r="K105" s="37">
        <v>1</v>
      </c>
      <c r="L105" s="37">
        <v>1</v>
      </c>
      <c r="M105" s="59">
        <v>1</v>
      </c>
      <c r="N105" s="41"/>
    </row>
    <row r="106" spans="1:15" s="6" customFormat="1" x14ac:dyDescent="0.25">
      <c r="A106" s="48"/>
      <c r="B106" s="4" t="s">
        <v>93</v>
      </c>
      <c r="C106" s="37">
        <f t="shared" ref="C106:M106" si="44">C10/C$9</f>
        <v>-0.55024005676946597</v>
      </c>
      <c r="D106" s="37">
        <f t="shared" si="44"/>
        <v>-0.52903438195036134</v>
      </c>
      <c r="E106" s="37">
        <f t="shared" si="44"/>
        <v>-0.50468037446112712</v>
      </c>
      <c r="F106" s="37">
        <f t="shared" si="44"/>
        <v>-0.50243086886353705</v>
      </c>
      <c r="G106" s="37">
        <f t="shared" si="44"/>
        <v>-0.53447194561583866</v>
      </c>
      <c r="H106" s="37">
        <f t="shared" si="44"/>
        <v>-0.54801546044611604</v>
      </c>
      <c r="I106" s="37">
        <f t="shared" si="44"/>
        <v>-0.49818261445920375</v>
      </c>
      <c r="J106" s="37">
        <f t="shared" si="44"/>
        <v>-0.4959564345042331</v>
      </c>
      <c r="K106" s="37">
        <f t="shared" si="44"/>
        <v>-0.48559770669533214</v>
      </c>
      <c r="L106" s="37">
        <f t="shared" si="44"/>
        <v>-0.5135450542476252</v>
      </c>
      <c r="M106" s="59">
        <f t="shared" si="44"/>
        <v>-0.51172675832223347</v>
      </c>
      <c r="N106" s="41"/>
    </row>
    <row r="107" spans="1:15" s="6" customFormat="1" x14ac:dyDescent="0.25">
      <c r="A107" s="48"/>
      <c r="B107" s="4" t="s">
        <v>94</v>
      </c>
      <c r="C107" s="37">
        <f t="shared" ref="C107:M107" si="45">C13/C$9</f>
        <v>0.44975994323053398</v>
      </c>
      <c r="D107" s="37">
        <f t="shared" si="45"/>
        <v>0.4709656180496386</v>
      </c>
      <c r="E107" s="37">
        <f t="shared" si="45"/>
        <v>0.49531962553887282</v>
      </c>
      <c r="F107" s="37">
        <f t="shared" si="45"/>
        <v>0.49756913113646301</v>
      </c>
      <c r="G107" s="37">
        <f t="shared" si="45"/>
        <v>0.46552805438416128</v>
      </c>
      <c r="H107" s="37">
        <f t="shared" si="45"/>
        <v>0.45198453955388396</v>
      </c>
      <c r="I107" s="37">
        <f t="shared" si="45"/>
        <v>0.50181738554079625</v>
      </c>
      <c r="J107" s="37">
        <f t="shared" si="45"/>
        <v>0.5040435654957669</v>
      </c>
      <c r="K107" s="37">
        <f t="shared" si="45"/>
        <v>0.5144022933046678</v>
      </c>
      <c r="L107" s="37">
        <f t="shared" si="45"/>
        <v>0.4864549457523748</v>
      </c>
      <c r="M107" s="59">
        <f t="shared" si="45"/>
        <v>0.48827324167776659</v>
      </c>
      <c r="N107" s="41"/>
    </row>
    <row r="108" spans="1:15" s="6" customFormat="1" x14ac:dyDescent="0.25">
      <c r="A108" s="48"/>
      <c r="B108" s="4" t="s">
        <v>95</v>
      </c>
      <c r="C108" s="37">
        <f t="shared" ref="C108:M108" si="46">C14/C$9</f>
        <v>-0.21563627207528666</v>
      </c>
      <c r="D108" s="37">
        <f t="shared" si="46"/>
        <v>-0.13244668421161715</v>
      </c>
      <c r="E108" s="37">
        <f t="shared" si="46"/>
        <v>-9.1704381518482259E-2</v>
      </c>
      <c r="F108" s="37">
        <f t="shared" si="46"/>
        <v>-0.17859838496544025</v>
      </c>
      <c r="G108" s="37">
        <f t="shared" si="46"/>
        <v>-0.24966667733892131</v>
      </c>
      <c r="H108" s="37">
        <f t="shared" si="46"/>
        <v>-0.23731258547279405</v>
      </c>
      <c r="I108" s="37">
        <f t="shared" si="46"/>
        <v>-0.16688342109044513</v>
      </c>
      <c r="J108" s="37">
        <f t="shared" si="46"/>
        <v>-0.21460479921779824</v>
      </c>
      <c r="K108" s="37">
        <f t="shared" si="46"/>
        <v>-5.8758578338830532E-2</v>
      </c>
      <c r="L108" s="37">
        <f t="shared" si="46"/>
        <v>-0.13497941969967842</v>
      </c>
      <c r="M108" s="59">
        <f t="shared" si="46"/>
        <v>-0.15468477339382167</v>
      </c>
      <c r="N108" s="41"/>
    </row>
    <row r="109" spans="1:15" s="6" customFormat="1" x14ac:dyDescent="0.25">
      <c r="A109" s="48"/>
      <c r="B109" s="4" t="s">
        <v>96</v>
      </c>
      <c r="C109" s="37">
        <f t="shared" ref="C109:M109" si="47">C89/C$9</f>
        <v>0.23412367115524735</v>
      </c>
      <c r="D109" s="37">
        <f t="shared" si="47"/>
        <v>0.33851893383802151</v>
      </c>
      <c r="E109" s="37">
        <f t="shared" si="47"/>
        <v>0.40361524402039056</v>
      </c>
      <c r="F109" s="37">
        <f t="shared" si="47"/>
        <v>0.31897074617102272</v>
      </c>
      <c r="G109" s="37">
        <f t="shared" si="47"/>
        <v>0.21586137704524</v>
      </c>
      <c r="H109" s="37">
        <f t="shared" si="47"/>
        <v>0.21467195408108991</v>
      </c>
      <c r="I109" s="37">
        <f t="shared" si="47"/>
        <v>0.33493396445035112</v>
      </c>
      <c r="J109" s="37">
        <f t="shared" si="47"/>
        <v>0.28943876627796866</v>
      </c>
      <c r="K109" s="37">
        <f t="shared" si="47"/>
        <v>0.45564371496583728</v>
      </c>
      <c r="L109" s="37">
        <f t="shared" si="47"/>
        <v>0.35147552605269639</v>
      </c>
      <c r="M109" s="59">
        <f t="shared" si="47"/>
        <v>0.33358846828394489</v>
      </c>
      <c r="N109" s="41"/>
    </row>
    <row r="110" spans="1:15" s="6" customFormat="1" x14ac:dyDescent="0.25">
      <c r="A110" s="48"/>
      <c r="B110" s="4" t="s">
        <v>98</v>
      </c>
      <c r="C110" s="37">
        <f t="shared" ref="C110:M110" si="48">C102/C$9</f>
        <v>0.23262863679429827</v>
      </c>
      <c r="D110" s="37">
        <f t="shared" si="48"/>
        <v>0.33478869903372155</v>
      </c>
      <c r="E110" s="37">
        <f t="shared" si="48"/>
        <v>0.40293404549737055</v>
      </c>
      <c r="F110" s="37">
        <f t="shared" si="48"/>
        <v>0.31804987906898113</v>
      </c>
      <c r="G110" s="37">
        <f t="shared" si="48"/>
        <v>0.21523153159558908</v>
      </c>
      <c r="H110" s="37">
        <f t="shared" si="48"/>
        <v>0.21355094703778127</v>
      </c>
      <c r="I110" s="37">
        <f t="shared" si="48"/>
        <v>0.33493396445035112</v>
      </c>
      <c r="J110" s="37">
        <f t="shared" si="48"/>
        <v>0.28882201458553541</v>
      </c>
      <c r="K110" s="37">
        <f t="shared" si="48"/>
        <v>0.45533279898747814</v>
      </c>
      <c r="L110" s="37">
        <f t="shared" si="48"/>
        <v>0.3500696774001224</v>
      </c>
      <c r="M110" s="59">
        <f t="shared" si="48"/>
        <v>0.3325053509553878</v>
      </c>
      <c r="N110" s="41"/>
    </row>
    <row r="113" spans="2:12" x14ac:dyDescent="0.25">
      <c r="B113" s="61" t="s">
        <v>110</v>
      </c>
      <c r="C113" s="62"/>
    </row>
    <row r="114" spans="2:12" outlineLevel="1" x14ac:dyDescent="0.25">
      <c r="B114" s="49" t="s">
        <v>60</v>
      </c>
      <c r="C114" s="55">
        <v>0.65</v>
      </c>
      <c r="D114" s="55">
        <v>0.5</v>
      </c>
      <c r="E114" s="55">
        <v>0.65</v>
      </c>
      <c r="H114" s="55">
        <v>0.65</v>
      </c>
      <c r="I114" s="55">
        <v>0.65</v>
      </c>
      <c r="J114" s="55">
        <v>0.65</v>
      </c>
      <c r="L114" s="55">
        <v>0.65</v>
      </c>
    </row>
    <row r="115" spans="2:12" outlineLevel="1" x14ac:dyDescent="0.25">
      <c r="B115" s="60" t="s">
        <v>53</v>
      </c>
      <c r="C115" s="55">
        <v>0.65</v>
      </c>
      <c r="D115" s="55">
        <v>0.5</v>
      </c>
      <c r="E115" s="55">
        <v>0.65</v>
      </c>
      <c r="H115" s="55">
        <v>0.65</v>
      </c>
      <c r="I115" s="55">
        <v>0.65</v>
      </c>
      <c r="J115" s="55">
        <v>0.65</v>
      </c>
      <c r="L115" s="55">
        <v>0.65</v>
      </c>
    </row>
    <row r="116" spans="2:12" outlineLevel="1" x14ac:dyDescent="0.25">
      <c r="B116" s="60" t="s">
        <v>73</v>
      </c>
      <c r="C116" s="55">
        <v>0.65</v>
      </c>
      <c r="D116" s="55">
        <v>0.5</v>
      </c>
      <c r="E116" s="55">
        <v>0.65</v>
      </c>
      <c r="H116" s="55">
        <v>0.65</v>
      </c>
      <c r="I116" s="55">
        <v>0.65</v>
      </c>
      <c r="J116" s="55">
        <v>0.65</v>
      </c>
      <c r="L116" s="55">
        <v>0.65</v>
      </c>
    </row>
    <row r="117" spans="2:12" outlineLevel="1" x14ac:dyDescent="0.25">
      <c r="B117" s="49" t="s">
        <v>74</v>
      </c>
      <c r="C117" s="55">
        <v>0.65</v>
      </c>
      <c r="D117" s="55">
        <v>0.5</v>
      </c>
      <c r="E117" s="55">
        <v>0.65</v>
      </c>
      <c r="H117" s="55">
        <v>0.65</v>
      </c>
      <c r="I117" s="55">
        <v>0.65</v>
      </c>
      <c r="J117" s="55">
        <v>0.65</v>
      </c>
      <c r="L117" s="55">
        <v>0.65</v>
      </c>
    </row>
    <row r="118" spans="2:12" outlineLevel="1" x14ac:dyDescent="0.25"/>
    <row r="119" spans="2:12" outlineLevel="1" x14ac:dyDescent="0.25">
      <c r="B119" s="49" t="s">
        <v>18</v>
      </c>
      <c r="C119" s="55">
        <v>0.65</v>
      </c>
      <c r="E119" s="55">
        <v>0.65</v>
      </c>
      <c r="H119" s="55">
        <v>0.65</v>
      </c>
      <c r="I119" s="55">
        <v>0.65</v>
      </c>
      <c r="J119" s="55">
        <v>0.65</v>
      </c>
      <c r="L119" s="55">
        <v>0.65</v>
      </c>
    </row>
    <row r="120" spans="2:12" outlineLevel="1" x14ac:dyDescent="0.25">
      <c r="B120" s="49" t="s">
        <v>92</v>
      </c>
      <c r="C120" s="55">
        <v>0.65</v>
      </c>
      <c r="E120" s="55">
        <v>0.65</v>
      </c>
      <c r="H120" s="55">
        <v>0.65</v>
      </c>
      <c r="I120" s="55">
        <v>0.65</v>
      </c>
      <c r="J120" s="55">
        <v>0.65</v>
      </c>
      <c r="L120" s="55">
        <v>0.65</v>
      </c>
    </row>
    <row r="121" spans="2:12" outlineLevel="1" x14ac:dyDescent="0.25">
      <c r="B121" s="49" t="s">
        <v>8</v>
      </c>
      <c r="C121" s="55">
        <v>0.65</v>
      </c>
      <c r="E121" s="55">
        <v>0.65</v>
      </c>
      <c r="H121" s="55">
        <v>0.65</v>
      </c>
      <c r="I121" s="55">
        <v>0.65</v>
      </c>
      <c r="J121" s="55">
        <v>0.65</v>
      </c>
      <c r="L121" s="55">
        <v>0.65</v>
      </c>
    </row>
    <row r="122" spans="2:12" outlineLevel="1" x14ac:dyDescent="0.25">
      <c r="B122" s="49" t="s">
        <v>57</v>
      </c>
      <c r="C122" s="55">
        <v>0.65</v>
      </c>
      <c r="E122" s="55">
        <v>0.65</v>
      </c>
      <c r="H122" s="55">
        <v>0.65</v>
      </c>
      <c r="I122" s="55">
        <v>0.65</v>
      </c>
      <c r="J122" s="55">
        <v>0.65</v>
      </c>
      <c r="L122" s="55">
        <v>0.65</v>
      </c>
    </row>
    <row r="123" spans="2:12" outlineLevel="1" x14ac:dyDescent="0.25">
      <c r="B123" s="49" t="s">
        <v>50</v>
      </c>
      <c r="C123" s="55">
        <v>0.65</v>
      </c>
      <c r="E123" s="55">
        <v>0.65</v>
      </c>
      <c r="H123" s="55">
        <v>0.65</v>
      </c>
      <c r="I123" s="55">
        <v>0.65</v>
      </c>
      <c r="J123" s="55">
        <v>0.65</v>
      </c>
      <c r="L123" s="55">
        <v>0.65</v>
      </c>
    </row>
    <row r="124" spans="2:12" outlineLevel="1" x14ac:dyDescent="0.25">
      <c r="B124" s="49" t="s">
        <v>19</v>
      </c>
      <c r="C124" s="55">
        <v>0.65</v>
      </c>
      <c r="E124" s="55">
        <v>0.65</v>
      </c>
      <c r="H124" s="55">
        <v>0.65</v>
      </c>
      <c r="I124" s="55">
        <v>0.65</v>
      </c>
      <c r="J124" s="55">
        <v>0.65</v>
      </c>
      <c r="L124" s="55">
        <v>0.65</v>
      </c>
    </row>
    <row r="125" spans="2:12" outlineLevel="1" x14ac:dyDescent="0.25">
      <c r="B125" s="49" t="s">
        <v>20</v>
      </c>
      <c r="C125" s="55">
        <v>0.65</v>
      </c>
      <c r="E125" s="55">
        <v>0.65</v>
      </c>
      <c r="H125" s="55">
        <v>0.65</v>
      </c>
      <c r="I125" s="55">
        <v>0.65</v>
      </c>
      <c r="J125" s="55">
        <v>0.65</v>
      </c>
      <c r="L125" s="55">
        <v>0.65</v>
      </c>
    </row>
    <row r="126" spans="2:12" outlineLevel="1" x14ac:dyDescent="0.25">
      <c r="B126" s="49" t="s">
        <v>48</v>
      </c>
      <c r="C126" s="55">
        <v>0.65</v>
      </c>
      <c r="E126" s="55">
        <v>0.65</v>
      </c>
      <c r="H126" s="55">
        <v>0.65</v>
      </c>
      <c r="I126" s="55">
        <v>0.65</v>
      </c>
      <c r="J126" s="55">
        <v>0.65</v>
      </c>
      <c r="L126" s="55">
        <v>0.65</v>
      </c>
    </row>
    <row r="127" spans="2:12" outlineLevel="1" x14ac:dyDescent="0.25">
      <c r="B127" s="49" t="s">
        <v>49</v>
      </c>
      <c r="C127" s="55">
        <v>0.65</v>
      </c>
      <c r="E127" s="55">
        <v>0.65</v>
      </c>
      <c r="H127" s="55">
        <v>0.65</v>
      </c>
      <c r="I127" s="55">
        <v>0.65</v>
      </c>
      <c r="J127" s="55">
        <v>0.65</v>
      </c>
      <c r="L127" s="55">
        <v>0.65</v>
      </c>
    </row>
    <row r="128" spans="2:12" outlineLevel="1" x14ac:dyDescent="0.25">
      <c r="B128" s="49" t="s">
        <v>21</v>
      </c>
      <c r="C128" s="55">
        <v>0.65</v>
      </c>
      <c r="E128" s="55">
        <v>0.65</v>
      </c>
      <c r="H128" s="55">
        <v>0.65</v>
      </c>
      <c r="I128" s="55">
        <v>0.65</v>
      </c>
      <c r="J128" s="55">
        <v>0.65</v>
      </c>
      <c r="L128" s="55">
        <v>0.65</v>
      </c>
    </row>
    <row r="129" spans="2:13" outlineLevel="1" x14ac:dyDescent="0.25">
      <c r="B129" s="49" t="s">
        <v>68</v>
      </c>
      <c r="C129" s="55">
        <v>0.65</v>
      </c>
      <c r="E129" s="55">
        <v>0.65</v>
      </c>
      <c r="H129" s="55">
        <v>0.65</v>
      </c>
      <c r="I129" s="55">
        <v>0.65</v>
      </c>
      <c r="J129" s="55">
        <v>0.65</v>
      </c>
      <c r="L129" s="55">
        <v>0.65</v>
      </c>
    </row>
    <row r="130" spans="2:13" outlineLevel="1" x14ac:dyDescent="0.25"/>
    <row r="132" spans="2:13" x14ac:dyDescent="0.25">
      <c r="B132" s="61" t="s">
        <v>111</v>
      </c>
      <c r="C132" s="62"/>
      <c r="M132" s="1" t="s">
        <v>118</v>
      </c>
    </row>
    <row r="133" spans="2:13" outlineLevel="1" x14ac:dyDescent="0.25">
      <c r="B133" s="49" t="s">
        <v>112</v>
      </c>
      <c r="K133" s="55">
        <v>0.5</v>
      </c>
      <c r="M133" s="16">
        <f>-[23]Sheet1!$E$12*'[12]Base Fortes'!$N$5</f>
        <v>-4521.5277777777792</v>
      </c>
    </row>
    <row r="134" spans="2:13" outlineLevel="1" x14ac:dyDescent="0.25">
      <c r="B134" s="49" t="s">
        <v>113</v>
      </c>
      <c r="K134" s="55">
        <v>1</v>
      </c>
      <c r="M134" s="16">
        <f>-[23]Sheet1!$E$51*'[12]Base Fortes'!$N$5</f>
        <v>-1610.5947916666671</v>
      </c>
    </row>
    <row r="135" spans="2:13" outlineLevel="1" x14ac:dyDescent="0.25">
      <c r="B135" s="49" t="s">
        <v>114</v>
      </c>
      <c r="K135" s="55">
        <v>1</v>
      </c>
      <c r="M135" s="16">
        <f>-[23]Sheet1!$E$39*'[12]Base Fortes'!$N$5</f>
        <v>-1610.5947916666671</v>
      </c>
    </row>
    <row r="136" spans="2:13" outlineLevel="1" x14ac:dyDescent="0.25">
      <c r="B136" s="49" t="s">
        <v>115</v>
      </c>
      <c r="C136" s="55">
        <f>(C4/$M$4)*0.5</f>
        <v>2.3412047873648034E-2</v>
      </c>
      <c r="D136" s="55">
        <f t="shared" ref="D136:L136" si="49">(D4/$M$4)*0.5</f>
        <v>6.3308827935956297E-2</v>
      </c>
      <c r="E136" s="55">
        <f t="shared" si="49"/>
        <v>5.1165830746612247E-2</v>
      </c>
      <c r="F136" s="55">
        <f t="shared" si="49"/>
        <v>3.6767928292650506E-2</v>
      </c>
      <c r="G136" s="55">
        <f t="shared" si="49"/>
        <v>5.7082617293884377E-2</v>
      </c>
      <c r="H136" s="55">
        <f t="shared" si="49"/>
        <v>3.1317259484041605E-2</v>
      </c>
      <c r="I136" s="55">
        <f t="shared" si="49"/>
        <v>4.207163733566318E-2</v>
      </c>
      <c r="J136" s="55">
        <f t="shared" si="49"/>
        <v>5.6676768794932143E-2</v>
      </c>
      <c r="K136" s="55">
        <f t="shared" si="49"/>
        <v>8.8426462864879971E-2</v>
      </c>
      <c r="L136" s="55">
        <f t="shared" si="49"/>
        <v>4.9770619377731654E-2</v>
      </c>
      <c r="M136" s="16">
        <f>-[23]Sheet1!$E$41*'[12]Base Fortes'!$N$5</f>
        <v>-2260.7638888888896</v>
      </c>
    </row>
    <row r="137" spans="2:13" outlineLevel="1" x14ac:dyDescent="0.25">
      <c r="B137" s="49" t="s">
        <v>116</v>
      </c>
      <c r="C137" s="55">
        <f>(C4/$M$4)*1</f>
        <v>4.6824095747296068E-2</v>
      </c>
      <c r="D137" s="55">
        <f t="shared" ref="D137:L137" si="50">(D4/$M$4)*1</f>
        <v>0.12661765587191259</v>
      </c>
      <c r="E137" s="55">
        <f t="shared" si="50"/>
        <v>0.10233166149322449</v>
      </c>
      <c r="F137" s="55">
        <f t="shared" si="50"/>
        <v>7.3535856585301013E-2</v>
      </c>
      <c r="G137" s="55">
        <f t="shared" si="50"/>
        <v>0.11416523458776875</v>
      </c>
      <c r="H137" s="55">
        <f t="shared" si="50"/>
        <v>6.2634518968083211E-2</v>
      </c>
      <c r="I137" s="55">
        <f t="shared" si="50"/>
        <v>8.414327467132636E-2</v>
      </c>
      <c r="J137" s="55">
        <f t="shared" si="50"/>
        <v>0.11335353758986429</v>
      </c>
      <c r="K137" s="55">
        <f t="shared" si="50"/>
        <v>0.17685292572975994</v>
      </c>
      <c r="L137" s="55">
        <f t="shared" si="50"/>
        <v>9.9541238755463307E-2</v>
      </c>
      <c r="M137" s="16">
        <f>-[23]Sheet1!$E$47*'[12]Base Fortes'!$N$5</f>
        <v>-2260.7638888888896</v>
      </c>
    </row>
    <row r="140" spans="2:13" x14ac:dyDescent="0.25">
      <c r="B140" s="71" t="s">
        <v>51</v>
      </c>
      <c r="C140" s="72"/>
      <c r="D140" s="72"/>
    </row>
    <row r="141" spans="2:13" x14ac:dyDescent="0.25">
      <c r="B141" s="72" t="s">
        <v>125</v>
      </c>
      <c r="C141" s="72"/>
      <c r="D141" s="72"/>
    </row>
  </sheetData>
  <sortState xmlns:xlrd2="http://schemas.microsoft.com/office/spreadsheetml/2017/richdata2" ref="A31:B85">
    <sortCondition ref="B31:B85"/>
  </sortState>
  <conditionalFormatting sqref="C4:L4">
    <cfRule type="cellIs" dxfId="55" priority="3" operator="lessThan">
      <formula>0</formula>
    </cfRule>
  </conditionalFormatting>
  <conditionalFormatting sqref="C105:M110">
    <cfRule type="cellIs" dxfId="54" priority="2" operator="lessThan">
      <formula>0</formula>
    </cfRule>
  </conditionalFormatting>
  <hyperlinks>
    <hyperlink ref="C13" r:id="rId1" location="'Analítico Jun2021'!A1" display="Junho-2021\Vendas e Margem\06 - Iande - Faturamento por Margem de Contribuição -Junho.xlsx - 'Analítico Jun2021'!A1" xr:uid="{085599F5-90CD-4AE5-8164-C59EA3633BFC}"/>
    <hyperlink ref="G13" r:id="rId2" display="Junho-2021\Vendas e Margem\06 - Pici - Faturamento por Margem de Contribuição -Junho.xlsx" xr:uid="{2FA37FE4-070E-431C-9790-57DDA5ACA541}"/>
    <hyperlink ref="E13" r:id="rId3" display="Junho-2021\Vendas e Margem\06 - Messejana - Faturamento por Margem de Contribuição -Junho.xlsx" xr:uid="{98A3120F-6B5F-45D1-8358-491CF20EB9F4}"/>
    <hyperlink ref="H13" r:id="rId4" location="'Analítico Jun2021'!A1" display="Junho-2021\Vendas e Margem\06 - Maracanaú - Faturamento por Margem de Contribuição -Junho.xlsx - 'Analítico Jun2021'!A1" xr:uid="{A54C1019-1473-4A9C-AC85-A61B0C9833DD}"/>
    <hyperlink ref="J13" r:id="rId5" location="'Analítico Jun2021'!A1" display="Junho-2021\Vendas e Margem\06 - Kennedy - Faturamento por Margem de Contribuição -Junho.xlsx - 'Analítico Jun2021'!A1" xr:uid="{A8D50728-91DB-4186-A779-1F1569AB1B58}"/>
    <hyperlink ref="L13" r:id="rId6" location="'Analítico Jun2021'!A1" display="Junho-2021\Vendas e Margem\06 - Via Sul - Faturamento por Margem de Contribuição -Junho.xlsx - 'Analítico Jun2021'!A1" xr:uid="{DF7011F9-D6C5-4AF4-8AA1-52644B4F139F}"/>
    <hyperlink ref="D13" r:id="rId7" location="'Analítico Jun2021'!A1" display="Junho-2021\Vendas e Margem\06 - Conceito - Faturamento por Margem de Contribuição -Junho.xlsx - 'Analítico Jun2021'!A1" xr:uid="{9AFEE660-9608-43FD-B4D2-0C7E0D9F7653}"/>
    <hyperlink ref="F13" r:id="rId8" location="'Analítico Jun2021'!A1" display="Junho-2021\Vendas e Margem\06 - Joquei - Faturamento por Margem de Contribuição -Junho.xlsx - 'Analítico Jun2021'!A1" xr:uid="{50F75F9C-8439-44BD-BC7A-AA19BF297E3D}"/>
    <hyperlink ref="I13" r:id="rId9" location="'Analítico Jun2021'!A1" display="Junho-2021\Vendas e Margem\06 - North Shopping - Faturamento por Margem de Contribuição -Junho.xlsx - 'Analítico Jun2021'!A1" xr:uid="{EF5F70B9-7890-4AC0-B07B-CD8955D924F0}"/>
    <hyperlink ref="K13" r:id="rId10" location="'Analítico Jun2021'!A1" display="Junho-2021\Vendas e Margem\06 - Ecommerce - Faturamento por Margem de Contribuição -Junho.xlsx - 'Analítico Jun2021'!A1" xr:uid="{00B212E6-9606-4F81-9E21-8D6B7F6278E4}"/>
    <hyperlink ref="M13" r:id="rId11" location="'Analítico Jun2021'!A1" display="Junho-2021\Vendas e Margem\06 - Consolidado Lojas - Faturamento por Margem de Contribuição -Junho.xlsx - 'Analítico Jun2021'!A1" xr:uid="{5EFEB1BC-B0E4-47FD-9C63-9847F12E067A}"/>
  </hyperlinks>
  <printOptions horizontalCentered="1"/>
  <pageMargins left="0.19685039370078741" right="0.19685039370078741" top="0.19685039370078741" bottom="0.19685039370078741" header="0.11811023622047245" footer="0.11811023622047245"/>
  <pageSetup paperSize="9" scale="81" orientation="landscape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387B-13D0-4ADD-9D78-16F0D191D47C}">
  <sheetPr>
    <tabColor theme="3" tint="-0.499984740745262"/>
    <outlinePr summaryBelow="0"/>
  </sheetPr>
  <dimension ref="A1:O141"/>
  <sheetViews>
    <sheetView showGridLines="0" zoomScale="120" zoomScaleNormal="120" zoomScaleSheetLayoutView="100" workbookViewId="0">
      <pane xSplit="2" ySplit="3" topLeftCell="C91" activePane="bottomRight" state="frozen"/>
      <selection activeCell="Q38" sqref="Q38"/>
      <selection pane="topRight" activeCell="Q38" sqref="Q38"/>
      <selection pane="bottomLeft" activeCell="Q38" sqref="Q38"/>
      <selection pane="bottomRight" activeCell="Q38" sqref="Q38"/>
    </sheetView>
  </sheetViews>
  <sheetFormatPr defaultColWidth="9.140625" defaultRowHeight="15" outlineLevelRow="1" x14ac:dyDescent="0.25"/>
  <cols>
    <col min="1" max="1" width="11.85546875" style="48" hidden="1" customWidth="1"/>
    <col min="2" max="2" width="45.7109375" style="3" customWidth="1"/>
    <col min="3" max="7" width="11" style="3" customWidth="1"/>
    <col min="8" max="8" width="11.7109375" style="3" customWidth="1"/>
    <col min="9" max="12" width="11" style="3" customWidth="1"/>
    <col min="13" max="13" width="11.7109375" style="3" customWidth="1"/>
    <col min="14" max="14" width="10" style="15" bestFit="1" customWidth="1"/>
    <col min="15" max="16384" width="9.140625" style="3"/>
  </cols>
  <sheetData>
    <row r="1" spans="1:15" ht="20.25" customHeight="1" x14ac:dyDescent="0.25">
      <c r="B1" s="52" t="s">
        <v>61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5" ht="20.25" customHeight="1" x14ac:dyDescent="0.25">
      <c r="B2" s="53" t="s">
        <v>126</v>
      </c>
      <c r="C2" s="39"/>
      <c r="D2" s="40"/>
      <c r="E2" s="40"/>
      <c r="F2" s="40"/>
      <c r="G2" s="40"/>
      <c r="H2" s="40"/>
      <c r="I2" s="40"/>
      <c r="J2" s="40"/>
      <c r="K2" s="40"/>
      <c r="L2" s="39"/>
      <c r="M2" s="39"/>
    </row>
    <row r="3" spans="1:15" ht="31.5" customHeight="1" x14ac:dyDescent="0.25">
      <c r="B3" s="80" t="s">
        <v>46</v>
      </c>
      <c r="C3" s="1" t="s">
        <v>16</v>
      </c>
      <c r="D3" s="1" t="s">
        <v>9</v>
      </c>
      <c r="E3" s="1" t="s">
        <v>10</v>
      </c>
      <c r="F3" s="1" t="s">
        <v>11</v>
      </c>
      <c r="G3" s="1" t="s">
        <v>14</v>
      </c>
      <c r="H3" s="1" t="s">
        <v>12</v>
      </c>
      <c r="I3" s="1" t="s">
        <v>13</v>
      </c>
      <c r="J3" s="1" t="s">
        <v>17</v>
      </c>
      <c r="K3" s="1" t="s">
        <v>149</v>
      </c>
      <c r="L3" s="1" t="s">
        <v>15</v>
      </c>
      <c r="M3" s="2" t="s">
        <v>0</v>
      </c>
    </row>
    <row r="4" spans="1:15" s="6" customFormat="1" x14ac:dyDescent="0.25">
      <c r="A4" s="48"/>
      <c r="B4" s="4" t="s">
        <v>3</v>
      </c>
      <c r="C4" s="5">
        <f t="shared" ref="C4:M4" si="0">SUM(C5:C5)</f>
        <v>77130.579999999856</v>
      </c>
      <c r="D4" s="5">
        <f t="shared" si="0"/>
        <v>223028.87000000008</v>
      </c>
      <c r="E4" s="5">
        <f t="shared" si="0"/>
        <v>153809.70999999964</v>
      </c>
      <c r="F4" s="5">
        <f t="shared" si="0"/>
        <v>125331.93999999983</v>
      </c>
      <c r="G4" s="5">
        <f>SUM(G5:G5)</f>
        <v>243300.81000000006</v>
      </c>
      <c r="H4" s="5">
        <f t="shared" si="0"/>
        <v>101168.90999999986</v>
      </c>
      <c r="I4" s="5">
        <f t="shared" si="0"/>
        <v>145076.41999999969</v>
      </c>
      <c r="J4" s="5">
        <f t="shared" si="0"/>
        <v>179752.72999999954</v>
      </c>
      <c r="K4" s="5">
        <f t="shared" si="0"/>
        <v>299255.95999999944</v>
      </c>
      <c r="L4" s="5">
        <f t="shared" si="0"/>
        <v>179572.92999999932</v>
      </c>
      <c r="M4" s="16">
        <f t="shared" si="0"/>
        <v>1727428.8599999973</v>
      </c>
      <c r="N4" s="41"/>
    </row>
    <row r="5" spans="1:15" outlineLevel="1" x14ac:dyDescent="0.25">
      <c r="B5" s="7" t="s">
        <v>22</v>
      </c>
      <c r="C5" s="8">
        <f>'[24]Analítico Jul2021'!$K$3</f>
        <v>77130.579999999856</v>
      </c>
      <c r="D5" s="8">
        <f>'[25]Analítico Jul2021'!$K$3</f>
        <v>223028.87000000008</v>
      </c>
      <c r="E5" s="8">
        <f>'[26]Analítico Jul2021'!$K$3</f>
        <v>153809.70999999964</v>
      </c>
      <c r="F5" s="8">
        <f>'[27]Analítico Jul2021'!$K$3</f>
        <v>125331.93999999983</v>
      </c>
      <c r="G5" s="8">
        <f>'[28]Analítico Jul2021'!$K$3</f>
        <v>243300.81000000006</v>
      </c>
      <c r="H5" s="8">
        <f>'[29]Analítico Jul2021'!$K$3</f>
        <v>101168.90999999986</v>
      </c>
      <c r="I5" s="8">
        <f>'[30]Analítico Jul2021'!$K$3</f>
        <v>145076.41999999969</v>
      </c>
      <c r="J5" s="8">
        <f>'[31]Analítico Jul2021'!$K$3</f>
        <v>179752.72999999954</v>
      </c>
      <c r="K5" s="8">
        <f>'[32]Analítico Jul2021'!$K$3</f>
        <v>299255.95999999944</v>
      </c>
      <c r="L5" s="8">
        <f>'[33]Analítico Jul2021'!$K$3</f>
        <v>179572.92999999932</v>
      </c>
      <c r="M5" s="42">
        <f>SUM(C5:L5)</f>
        <v>1727428.8599999973</v>
      </c>
    </row>
    <row r="6" spans="1:15" outlineLevel="1" x14ac:dyDescent="0.25">
      <c r="B6" s="7" t="s">
        <v>43</v>
      </c>
      <c r="C6" s="8">
        <f>-'[24]Analítico Jul2021'!$I$3</f>
        <v>-14417.498599999999</v>
      </c>
      <c r="D6" s="8">
        <f>-'[25]Analítico Jul2021'!$I$3</f>
        <v>-43023.293100000039</v>
      </c>
      <c r="E6" s="8">
        <f>-'[26]Analítico Jul2021'!$I$3</f>
        <v>-29017.066600000046</v>
      </c>
      <c r="F6" s="8">
        <f>-'[27]Analítico Jul2021'!$I$3</f>
        <v>-23644.668699999991</v>
      </c>
      <c r="G6" s="8">
        <f>-'[28]Analítico Jul2021'!$I$3</f>
        <v>-45773.922200000081</v>
      </c>
      <c r="H6" s="8">
        <f>-'[29]Analítico Jul2021'!$I$3</f>
        <v>-18938.100700000006</v>
      </c>
      <c r="I6" s="8">
        <f>-'[30]Analítico Jul2021'!$I$3</f>
        <v>-27131.668500000033</v>
      </c>
      <c r="J6" s="8">
        <f>-'[31]Analítico Jul2021'!$I$3</f>
        <v>-34206.52530000003</v>
      </c>
      <c r="K6" s="8">
        <f>-'[32]Analítico Jul2021'!$I$3</f>
        <v>-56339.663100000034</v>
      </c>
      <c r="L6" s="8">
        <f>-'[33]Analítico Jul2021'!$I$3</f>
        <v>-34631.937900000019</v>
      </c>
      <c r="M6" s="42">
        <f>SUM(C6:L6)</f>
        <v>-327124.34470000025</v>
      </c>
    </row>
    <row r="7" spans="1:15" outlineLevel="1" x14ac:dyDescent="0.25">
      <c r="B7" s="7" t="s">
        <v>40</v>
      </c>
      <c r="C7" s="8"/>
      <c r="D7" s="8"/>
      <c r="E7" s="8"/>
      <c r="F7" s="8"/>
      <c r="G7" s="8"/>
      <c r="H7" s="8"/>
      <c r="I7" s="8"/>
      <c r="J7" s="8"/>
      <c r="K7" s="8"/>
      <c r="L7" s="8"/>
      <c r="M7" s="42">
        <f>SUM(C7:L7)</f>
        <v>0</v>
      </c>
    </row>
    <row r="8" spans="1:15" outlineLevel="1" x14ac:dyDescent="0.25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42"/>
    </row>
    <row r="9" spans="1:15" x14ac:dyDescent="0.25">
      <c r="B9" s="4" t="s">
        <v>7</v>
      </c>
      <c r="C9" s="5">
        <f t="shared" ref="C9:M9" si="1">SUM(C5:C8)</f>
        <v>62713.081399999857</v>
      </c>
      <c r="D9" s="5">
        <f t="shared" si="1"/>
        <v>180005.57690000004</v>
      </c>
      <c r="E9" s="5">
        <f t="shared" ref="E9" si="2">SUM(E5:E8)</f>
        <v>124792.64339999959</v>
      </c>
      <c r="F9" s="5">
        <f t="shared" si="1"/>
        <v>101687.27129999983</v>
      </c>
      <c r="G9" s="5">
        <f t="shared" si="1"/>
        <v>197526.88779999997</v>
      </c>
      <c r="H9" s="5">
        <f t="shared" si="1"/>
        <v>82230.809299999848</v>
      </c>
      <c r="I9" s="5">
        <f t="shared" si="1"/>
        <v>117944.75149999966</v>
      </c>
      <c r="J9" s="5">
        <f t="shared" si="1"/>
        <v>145546.20469999951</v>
      </c>
      <c r="K9" s="5">
        <f t="shared" si="1"/>
        <v>242916.2968999994</v>
      </c>
      <c r="L9" s="5">
        <f t="shared" si="1"/>
        <v>144940.9920999993</v>
      </c>
      <c r="M9" s="16">
        <f t="shared" si="1"/>
        <v>1400304.5152999971</v>
      </c>
    </row>
    <row r="10" spans="1:15" x14ac:dyDescent="0.25">
      <c r="B10" s="10" t="s">
        <v>25</v>
      </c>
      <c r="C10" s="5">
        <f t="shared" ref="C10:M10" si="3">SUM(C11:C12)</f>
        <v>-39996.580000000118</v>
      </c>
      <c r="D10" s="5">
        <f t="shared" si="3"/>
        <v>-104285.01999999954</v>
      </c>
      <c r="E10" s="5">
        <f t="shared" ref="E10" si="4">SUM(E11:E12)</f>
        <v>-72395.28999999979</v>
      </c>
      <c r="F10" s="5">
        <f t="shared" si="3"/>
        <v>-63210.040000000088</v>
      </c>
      <c r="G10" s="5">
        <f>SUM(G11:G12)</f>
        <v>-118060.88999999965</v>
      </c>
      <c r="H10" s="5">
        <f t="shared" si="3"/>
        <v>-52884.090000000047</v>
      </c>
      <c r="I10" s="5">
        <f t="shared" si="3"/>
        <v>-70286.679999999877</v>
      </c>
      <c r="J10" s="5">
        <f t="shared" si="3"/>
        <v>-82491.43999999974</v>
      </c>
      <c r="K10" s="5">
        <f t="shared" si="3"/>
        <v>-197773.15999999977</v>
      </c>
      <c r="L10" s="5">
        <f t="shared" si="3"/>
        <v>-85689.00999999982</v>
      </c>
      <c r="M10" s="16">
        <f t="shared" si="3"/>
        <v>-887072.19999999844</v>
      </c>
    </row>
    <row r="11" spans="1:15" outlineLevel="1" x14ac:dyDescent="0.25">
      <c r="B11" s="7" t="s">
        <v>39</v>
      </c>
      <c r="C11" s="8">
        <f>-'[24]Analítico Jul2021'!$H$3</f>
        <v>-39996.580000000118</v>
      </c>
      <c r="D11" s="8">
        <f>-'[25]Analítico Jul2021'!$H$3</f>
        <v>-104285.01999999954</v>
      </c>
      <c r="E11" s="8">
        <f>-'[26]Analítico Jul2021'!$H$3</f>
        <v>-72395.28999999979</v>
      </c>
      <c r="F11" s="8">
        <f>-'[27]Analítico Jul2021'!$H$3</f>
        <v>-63210.040000000088</v>
      </c>
      <c r="G11" s="8">
        <f>-'[28]Analítico Jul2021'!$H$3</f>
        <v>-118060.88999999965</v>
      </c>
      <c r="H11" s="8">
        <f>-'[29]Analítico Jul2021'!$H$3</f>
        <v>-52884.090000000047</v>
      </c>
      <c r="I11" s="8">
        <f>-'[30]Analítico Jul2021'!$H$3</f>
        <v>-70286.679999999877</v>
      </c>
      <c r="J11" s="8">
        <f>-'[31]Analítico Jul2021'!$H$3</f>
        <v>-82491.43999999974</v>
      </c>
      <c r="K11" s="8">
        <f>-'[32]Analítico Jul2021'!$H$3</f>
        <v>-197773.15999999977</v>
      </c>
      <c r="L11" s="8">
        <f>-'[33]Analítico Jul2021'!$H$3</f>
        <v>-85689.00999999982</v>
      </c>
      <c r="M11" s="42">
        <f>SUM(C11:L11)</f>
        <v>-887072.19999999844</v>
      </c>
    </row>
    <row r="12" spans="1:15" outlineLevel="1" x14ac:dyDescent="0.25"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42"/>
    </row>
    <row r="13" spans="1:15" x14ac:dyDescent="0.25">
      <c r="B13" s="4" t="s">
        <v>4</v>
      </c>
      <c r="C13" s="43">
        <f t="shared" ref="C13:K13" si="5">SUM(C9:C10)</f>
        <v>22716.501399999739</v>
      </c>
      <c r="D13" s="43">
        <f t="shared" si="5"/>
        <v>75720.556900000505</v>
      </c>
      <c r="E13" s="43">
        <f t="shared" si="5"/>
        <v>52397.353399999804</v>
      </c>
      <c r="F13" s="43">
        <f t="shared" si="5"/>
        <v>38477.231299999745</v>
      </c>
      <c r="G13" s="43">
        <f t="shared" si="5"/>
        <v>79465.997800000318</v>
      </c>
      <c r="H13" s="43">
        <f t="shared" si="5"/>
        <v>29346.719299999801</v>
      </c>
      <c r="I13" s="43">
        <f t="shared" si="5"/>
        <v>47658.071499999787</v>
      </c>
      <c r="J13" s="43">
        <f t="shared" si="5"/>
        <v>63054.764699999767</v>
      </c>
      <c r="K13" s="44">
        <f t="shared" si="5"/>
        <v>45143.136899999634</v>
      </c>
      <c r="L13" s="44">
        <f>SUM(L9:L10)</f>
        <v>59251.982099999484</v>
      </c>
      <c r="M13" s="44">
        <f>SUM(M9:M10)</f>
        <v>513232.31529999862</v>
      </c>
      <c r="N13" s="45"/>
      <c r="O13" s="45"/>
    </row>
    <row r="14" spans="1:15" x14ac:dyDescent="0.25">
      <c r="B14" s="4" t="s">
        <v>5</v>
      </c>
      <c r="C14" s="5">
        <f t="shared" ref="C14:M14" si="6">C15+C30</f>
        <v>-12493.158597474823</v>
      </c>
      <c r="D14" s="5">
        <f t="shared" si="6"/>
        <v>-21568.355033773634</v>
      </c>
      <c r="E14" s="5">
        <f t="shared" si="6"/>
        <v>-21358.22680331345</v>
      </c>
      <c r="F14" s="5">
        <f t="shared" si="6"/>
        <v>-27247.840168650735</v>
      </c>
      <c r="G14" s="5">
        <f>G15+G30</f>
        <v>-52804.103438570106</v>
      </c>
      <c r="H14" s="5">
        <f t="shared" si="6"/>
        <v>-19148.086960439356</v>
      </c>
      <c r="I14" s="5">
        <f t="shared" si="6"/>
        <v>-24747.556090181173</v>
      </c>
      <c r="J14" s="5">
        <f t="shared" si="6"/>
        <v>-43931.55444863352</v>
      </c>
      <c r="K14" s="5">
        <f t="shared" si="6"/>
        <v>-10168.455937329254</v>
      </c>
      <c r="L14" s="5">
        <f t="shared" si="6"/>
        <v>-31146.557151578636</v>
      </c>
      <c r="M14" s="16">
        <f t="shared" si="6"/>
        <v>-264613.89462994464</v>
      </c>
    </row>
    <row r="15" spans="1:15" x14ac:dyDescent="0.25">
      <c r="B15" s="12" t="s">
        <v>6</v>
      </c>
      <c r="C15" s="13">
        <f t="shared" ref="C15:M15" si="7">SUM(C16:C29)</f>
        <v>-5272.4420974748245</v>
      </c>
      <c r="D15" s="13">
        <f t="shared" si="7"/>
        <v>-7370.2250337736323</v>
      </c>
      <c r="E15" s="13">
        <f t="shared" si="7"/>
        <v>-7996.6458033134513</v>
      </c>
      <c r="F15" s="13">
        <f t="shared" si="7"/>
        <v>-7268.8801686507322</v>
      </c>
      <c r="G15" s="13">
        <f>SUM(G16:G29)</f>
        <v>-24074.5034385701</v>
      </c>
      <c r="H15" s="13">
        <f t="shared" si="7"/>
        <v>-5324.9579604393575</v>
      </c>
      <c r="I15" s="13">
        <f t="shared" si="7"/>
        <v>-7161.3420901811724</v>
      </c>
      <c r="J15" s="13">
        <f t="shared" si="7"/>
        <v>-5871.5459486335158</v>
      </c>
      <c r="K15" s="13">
        <f t="shared" si="7"/>
        <v>-6737.8559373292546</v>
      </c>
      <c r="L15" s="13">
        <f t="shared" si="7"/>
        <v>-7315.9831515786364</v>
      </c>
      <c r="M15" s="56">
        <f t="shared" si="7"/>
        <v>-84394.381629944692</v>
      </c>
    </row>
    <row r="16" spans="1:15" s="6" customFormat="1" outlineLevel="1" x14ac:dyDescent="0.25">
      <c r="A16" s="48"/>
      <c r="B16" s="49" t="s">
        <v>18</v>
      </c>
      <c r="C16" s="8">
        <f>-'[34]Base Fortes'!C6*C119</f>
        <v>-2484.4299999999998</v>
      </c>
      <c r="D16" s="8">
        <f>-'[34]Base Fortes'!D6</f>
        <v>-3822.2</v>
      </c>
      <c r="E16" s="8">
        <f>-'[34]Base Fortes'!E6*E119</f>
        <v>-3040.5309999999999</v>
      </c>
      <c r="F16" s="8">
        <f>-'[34]Base Fortes'!G6/2</f>
        <v>-3727.75</v>
      </c>
      <c r="G16" s="8">
        <f>-'[34]Base Fortes'!G6/2</f>
        <v>-3727.75</v>
      </c>
      <c r="H16" s="8">
        <f>-'[34]Base Fortes'!H6*H119</f>
        <v>-2484.4299999999998</v>
      </c>
      <c r="I16" s="8">
        <f>-'[34]Base Fortes'!I6*I119</f>
        <v>-2361.645</v>
      </c>
      <c r="J16" s="8">
        <f>-'[34]Base Fortes'!J6*J119</f>
        <v>-2361.645</v>
      </c>
      <c r="K16" s="8"/>
      <c r="L16" s="8">
        <f>-'[34]Base Fortes'!L6*L119</f>
        <v>-3586.5309999999999</v>
      </c>
      <c r="M16" s="42">
        <f t="shared" ref="M16:M28" si="8">SUM(C16:L16)</f>
        <v>-27596.912</v>
      </c>
      <c r="N16" s="47"/>
    </row>
    <row r="17" spans="1:13" outlineLevel="1" x14ac:dyDescent="0.25">
      <c r="B17" s="49" t="s">
        <v>92</v>
      </c>
      <c r="C17" s="8">
        <f>-'[34]Base Fortes'!C7*C120</f>
        <v>-111.8</v>
      </c>
      <c r="D17" s="8">
        <f>-'[34]Base Fortes'!D7</f>
        <v>-172</v>
      </c>
      <c r="E17" s="8">
        <f>-'[34]Base Fortes'!E7*E120</f>
        <v>-198.12650000000002</v>
      </c>
      <c r="F17" s="8">
        <f>-'[34]Base Fortes'!G7/2</f>
        <v>-167.75</v>
      </c>
      <c r="G17" s="8">
        <f>-'[34]Base Fortes'!G7/2</f>
        <v>-167.75</v>
      </c>
      <c r="H17" s="8">
        <f>-'[34]Base Fortes'!H7*H120</f>
        <v>-111.8</v>
      </c>
      <c r="I17" s="8">
        <f>-'[34]Base Fortes'!I7*I120</f>
        <v>-192.608</v>
      </c>
      <c r="J17" s="8">
        <f>-'[34]Base Fortes'!J7*J120</f>
        <v>-106.27500000000001</v>
      </c>
      <c r="K17" s="8"/>
      <c r="L17" s="8">
        <f>-'[34]Base Fortes'!L7*L120</f>
        <v>-173.99200000000002</v>
      </c>
      <c r="M17" s="42">
        <f t="shared" si="8"/>
        <v>-1402.1015</v>
      </c>
    </row>
    <row r="18" spans="1:13" outlineLevel="1" x14ac:dyDescent="0.25">
      <c r="B18" s="49" t="s">
        <v>8</v>
      </c>
      <c r="C18" s="8">
        <f>-'[34]Base Fortes'!C8*C121</f>
        <v>-198.744</v>
      </c>
      <c r="D18" s="8">
        <f>-'[34]Base Fortes'!D8</f>
        <v>-305.76</v>
      </c>
      <c r="E18" s="8">
        <f>-'[34]Base Fortes'!E8*E121</f>
        <v>-243.2235</v>
      </c>
      <c r="F18" s="8">
        <f>-'[34]Base Fortes'!G8/2</f>
        <v>-298.2</v>
      </c>
      <c r="G18" s="8">
        <f>-'[34]Base Fortes'!G8/2</f>
        <v>-298.2</v>
      </c>
      <c r="H18" s="8">
        <f>-'[34]Base Fortes'!H8*H121</f>
        <v>-198.744</v>
      </c>
      <c r="I18" s="8">
        <f>-'[34]Base Fortes'!I8*I121</f>
        <v>-188.916</v>
      </c>
      <c r="J18" s="8">
        <f>-'[34]Base Fortes'!J8*J121</f>
        <v>-188.916</v>
      </c>
      <c r="K18" s="8"/>
      <c r="L18" s="8">
        <f>-'[34]Base Fortes'!L8*L121</f>
        <v>-356.01150000000001</v>
      </c>
      <c r="M18" s="42">
        <f t="shared" si="8"/>
        <v>-2276.7149999999997</v>
      </c>
    </row>
    <row r="19" spans="1:13" outlineLevel="1" x14ac:dyDescent="0.25">
      <c r="B19" s="49" t="s">
        <v>57</v>
      </c>
      <c r="C19" s="8">
        <f>-'[34]Base Fortes'!C9*C122</f>
        <v>0</v>
      </c>
      <c r="D19" s="8">
        <f>-'[34]Base Fortes'!D9</f>
        <v>0</v>
      </c>
      <c r="E19" s="8">
        <f>-'[34]Base Fortes'!E9*E122</f>
        <v>-873.08</v>
      </c>
      <c r="F19" s="8">
        <f>-'[34]Base Fortes'!G9/2</f>
        <v>0</v>
      </c>
      <c r="G19" s="8">
        <f>-'[34]Base Fortes'!G9/2</f>
        <v>0</v>
      </c>
      <c r="H19" s="8">
        <f>-'[34]Base Fortes'!H9*H122</f>
        <v>0</v>
      </c>
      <c r="I19" s="8">
        <f>-'[34]Base Fortes'!I9*I122</f>
        <v>-1015.8655</v>
      </c>
      <c r="J19" s="8">
        <f>-'[34]Base Fortes'!J9*J122</f>
        <v>0</v>
      </c>
      <c r="K19" s="8"/>
      <c r="L19" s="8">
        <f>-'[34]Base Fortes'!L9*L122</f>
        <v>0</v>
      </c>
      <c r="M19" s="42">
        <f t="shared" si="8"/>
        <v>-1888.9455</v>
      </c>
    </row>
    <row r="20" spans="1:13" outlineLevel="1" x14ac:dyDescent="0.25">
      <c r="B20" s="49" t="s">
        <v>50</v>
      </c>
      <c r="C20" s="8">
        <f>-'[34]Base Fortes'!C10*C123</f>
        <v>0</v>
      </c>
      <c r="D20" s="8">
        <f>-'[34]Base Fortes'!D10</f>
        <v>0</v>
      </c>
      <c r="E20" s="8">
        <f>-'[34]Base Fortes'!E10*E123</f>
        <v>-534.77449999999999</v>
      </c>
      <c r="F20" s="8">
        <f>-'[34]Base Fortes'!G10/2</f>
        <v>0</v>
      </c>
      <c r="G20" s="8">
        <f>-'[34]Base Fortes'!G10/2</f>
        <v>0</v>
      </c>
      <c r="H20" s="8">
        <f>-'[34]Base Fortes'!H10*H123</f>
        <v>0</v>
      </c>
      <c r="I20" s="8">
        <f>-'[34]Base Fortes'!I10*I123</f>
        <v>-801.55400000000009</v>
      </c>
      <c r="J20" s="8">
        <f>-'[34]Base Fortes'!J10*J123</f>
        <v>0</v>
      </c>
      <c r="K20" s="8"/>
      <c r="L20" s="8">
        <f>-'[34]Base Fortes'!L10*L123</f>
        <v>0</v>
      </c>
      <c r="M20" s="42">
        <f t="shared" si="8"/>
        <v>-1336.3285000000001</v>
      </c>
    </row>
    <row r="21" spans="1:13" outlineLevel="1" x14ac:dyDescent="0.25">
      <c r="B21" s="49" t="s">
        <v>19</v>
      </c>
      <c r="C21" s="8">
        <f>-'[34]Base Fortes'!C11*C124</f>
        <v>-276.04777777777775</v>
      </c>
      <c r="D21" s="8">
        <f>-'[34]Base Fortes'!D11</f>
        <v>-424.68888888888887</v>
      </c>
      <c r="E21" s="8">
        <f>-'[34]Base Fortes'!E11*E124</f>
        <v>-337.83677777777774</v>
      </c>
      <c r="F21" s="8">
        <f>-'[34]Base Fortes'!G11/2</f>
        <v>-414.1944444444444</v>
      </c>
      <c r="G21" s="8">
        <f>-'[34]Base Fortes'!G11/2</f>
        <v>-414.1944444444444</v>
      </c>
      <c r="H21" s="8">
        <f>-'[34]Base Fortes'!H11*H124</f>
        <v>-276.04777777777775</v>
      </c>
      <c r="I21" s="8">
        <f>-'[34]Base Fortes'!I11*I124</f>
        <v>-262.40500000000003</v>
      </c>
      <c r="J21" s="8">
        <f>-'[34]Base Fortes'!J11*J124</f>
        <v>-262.40500000000003</v>
      </c>
      <c r="K21" s="8"/>
      <c r="L21" s="8">
        <f>-'[34]Base Fortes'!L11*L124</f>
        <v>-398.50344444444443</v>
      </c>
      <c r="M21" s="42">
        <f t="shared" si="8"/>
        <v>-3066.3235555555557</v>
      </c>
    </row>
    <row r="22" spans="1:13" outlineLevel="1" x14ac:dyDescent="0.25">
      <c r="B22" s="49" t="s">
        <v>20</v>
      </c>
      <c r="C22" s="8">
        <f>-'[34]Base Fortes'!C12*C125</f>
        <v>-207.03583333333333</v>
      </c>
      <c r="D22" s="8">
        <f>-'[34]Base Fortes'!D12</f>
        <v>-318.51666666666665</v>
      </c>
      <c r="E22" s="8">
        <f>-'[34]Base Fortes'!E12*E125</f>
        <v>-253.37758333333335</v>
      </c>
      <c r="F22" s="8">
        <f>-'[34]Base Fortes'!G12/2</f>
        <v>-310.64583333333331</v>
      </c>
      <c r="G22" s="8">
        <f>-'[34]Base Fortes'!G12/2</f>
        <v>-310.64583333333331</v>
      </c>
      <c r="H22" s="8">
        <f>-'[34]Base Fortes'!H12*H125</f>
        <v>-207.03583333333333</v>
      </c>
      <c r="I22" s="8">
        <f>-'[34]Base Fortes'!I12*I125</f>
        <v>-196.80375000000004</v>
      </c>
      <c r="J22" s="8">
        <f>-'[34]Base Fortes'!J12*J125</f>
        <v>-196.80375000000004</v>
      </c>
      <c r="K22" s="8"/>
      <c r="L22" s="8">
        <f>-'[34]Base Fortes'!L12*L125</f>
        <v>-298.87758333333335</v>
      </c>
      <c r="M22" s="42">
        <f t="shared" si="8"/>
        <v>-2299.7426666666665</v>
      </c>
    </row>
    <row r="23" spans="1:13" outlineLevel="1" x14ac:dyDescent="0.25">
      <c r="B23" s="49" t="s">
        <v>48</v>
      </c>
      <c r="C23" s="8">
        <f>-'[34]Base Fortes'!C13*C126</f>
        <v>-9.3166124999999997</v>
      </c>
      <c r="D23" s="8">
        <f>-'[34]Base Fortes'!D13</f>
        <v>-14.33325</v>
      </c>
      <c r="E23" s="8">
        <f>-'[34]Base Fortes'!E13*E126</f>
        <v>-11.40199125</v>
      </c>
      <c r="F23" s="8">
        <f>-'[34]Base Fortes'!G13/2</f>
        <v>-13.9790625</v>
      </c>
      <c r="G23" s="8">
        <f>-'[34]Base Fortes'!G13/2</f>
        <v>-13.9790625</v>
      </c>
      <c r="H23" s="8">
        <f>-'[34]Base Fortes'!H13*H126</f>
        <v>-9.3166124999999997</v>
      </c>
      <c r="I23" s="8">
        <f>-'[34]Base Fortes'!I13*I126</f>
        <v>-8.8561687500000019</v>
      </c>
      <c r="J23" s="8">
        <f>-'[34]Base Fortes'!J13*J126</f>
        <v>-8.8561687500000019</v>
      </c>
      <c r="K23" s="8"/>
      <c r="L23" s="8">
        <f>-'[34]Base Fortes'!L13*L126</f>
        <v>-13.449491249999999</v>
      </c>
      <c r="M23" s="42">
        <f t="shared" si="8"/>
        <v>-103.48841999999999</v>
      </c>
    </row>
    <row r="24" spans="1:13" outlineLevel="1" x14ac:dyDescent="0.25">
      <c r="B24" s="49" t="s">
        <v>49</v>
      </c>
      <c r="C24" s="8">
        <f>-'[34]Base Fortes'!C14*C127</f>
        <v>-16.562866666666665</v>
      </c>
      <c r="D24" s="8">
        <f>-'[34]Base Fortes'!D14</f>
        <v>-25.481333333333332</v>
      </c>
      <c r="E24" s="8">
        <f>-'[34]Base Fortes'!E14*E127</f>
        <v>-20.270206666666667</v>
      </c>
      <c r="F24" s="8">
        <f>-'[34]Base Fortes'!G14/2</f>
        <v>-24.851666666666667</v>
      </c>
      <c r="G24" s="8">
        <f>-'[34]Base Fortes'!G14/2</f>
        <v>-24.851666666666667</v>
      </c>
      <c r="H24" s="8">
        <f>-'[34]Base Fortes'!H14*H127</f>
        <v>-16.562866666666665</v>
      </c>
      <c r="I24" s="8">
        <f>-'[34]Base Fortes'!I14*I127</f>
        <v>-15.744300000000004</v>
      </c>
      <c r="J24" s="8">
        <f>-'[34]Base Fortes'!J14*J127</f>
        <v>-15.744300000000004</v>
      </c>
      <c r="K24" s="8"/>
      <c r="L24" s="8">
        <f>-'[34]Base Fortes'!L14*L127</f>
        <v>-23.910206666666667</v>
      </c>
      <c r="M24" s="42">
        <f t="shared" si="8"/>
        <v>-183.97941333333335</v>
      </c>
    </row>
    <row r="25" spans="1:13" outlineLevel="1" x14ac:dyDescent="0.25">
      <c r="A25" s="48">
        <v>2001009</v>
      </c>
      <c r="B25" s="49" t="s">
        <v>21</v>
      </c>
      <c r="C25" s="8">
        <f>-SUMIF([35]Base!$A:$A,$A25,[35]Base!$C:$C)</f>
        <v>0</v>
      </c>
      <c r="D25" s="8">
        <f>-SUMIF([36]Base!$A:$A,$A25,[36]Base!$C:$C)</f>
        <v>0</v>
      </c>
      <c r="E25" s="8">
        <f>-SUMIF([37]Base!$A:$A,$A25,[37]Base!$C:$C)</f>
        <v>0</v>
      </c>
      <c r="F25" s="8">
        <f>-SUMIF([38]Base!$A:$A,$A25,[38]Base!$C:$C)</f>
        <v>-79.2</v>
      </c>
      <c r="G25" s="8">
        <f>-SUMIF([39]Base!$A:$A,$A25,[39]Base!$C:$C)</f>
        <v>-4992</v>
      </c>
      <c r="H25" s="8">
        <f>-SUMIF([40]Base!$A:$A,$A25,[40]Base!$C:$C)</f>
        <v>0</v>
      </c>
      <c r="I25" s="8">
        <f>-SUMIF([41]Base!$A:$A,$A25,[41]Base!$C:$C)</f>
        <v>0</v>
      </c>
      <c r="J25" s="8">
        <f>-SUMIF([42]Base!$A:$A,$A25,[42]Base!$C:$C)</f>
        <v>-187.2</v>
      </c>
      <c r="K25" s="8">
        <f>-SUMIF([43]Base!$A:$A,$A25,[43]Base!$C:$C)</f>
        <v>0</v>
      </c>
      <c r="L25" s="8">
        <f>-SUMIF([44]Base!$A:$A,$A25,[44]Base!$C:$C)</f>
        <v>-86.4</v>
      </c>
      <c r="M25" s="42">
        <f t="shared" ref="M25:M26" si="9">SUM(C25:L25)</f>
        <v>-5344.7999999999993</v>
      </c>
    </row>
    <row r="26" spans="1:13" outlineLevel="1" x14ac:dyDescent="0.25">
      <c r="A26" s="48">
        <v>2004039</v>
      </c>
      <c r="B26" s="49" t="s">
        <v>68</v>
      </c>
      <c r="C26" s="8">
        <f>-SUMIF([35]Base!$A:$A,$A26,[35]Base!$C:$C)</f>
        <v>0</v>
      </c>
      <c r="D26" s="8">
        <f>-SUMIF([36]Base!$A:$A,$A26,[36]Base!$C:$C)</f>
        <v>0</v>
      </c>
      <c r="E26" s="8">
        <f>-SUMIF([37]Base!$A:$A,$A26,[37]Base!$C:$C)</f>
        <v>-348</v>
      </c>
      <c r="F26" s="8">
        <f>-SUMIF([38]Base!$A:$A,$A26,[38]Base!$C:$C)</f>
        <v>-158.5</v>
      </c>
      <c r="G26" s="8">
        <f>-SUMIF([39]Base!$A:$A,$A26,[39]Base!$C:$C)</f>
        <v>-11184</v>
      </c>
      <c r="H26" s="8">
        <f>-SUMIF([40]Base!$A:$A,$A26,[40]Base!$C:$C)</f>
        <v>0</v>
      </c>
      <c r="I26" s="8">
        <f>-SUMIF([41]Base!$A:$A,$A26,[41]Base!$C:$C)</f>
        <v>0</v>
      </c>
      <c r="J26" s="8">
        <f>-SUMIF([42]Base!$A:$A,$A26,[42]Base!$C:$C)</f>
        <v>-351</v>
      </c>
      <c r="K26" s="8">
        <f>-SUMIF([43]Base!$A:$A,$A26,[43]Base!$C:$C)</f>
        <v>0</v>
      </c>
      <c r="L26" s="8">
        <f>-SUMIF([44]Base!$A:$A,$A26,[44]Base!$C:$C)</f>
        <v>-186</v>
      </c>
      <c r="M26" s="42">
        <f t="shared" si="9"/>
        <v>-12227.5</v>
      </c>
    </row>
    <row r="27" spans="1:13" outlineLevel="1" x14ac:dyDescent="0.25">
      <c r="A27" s="48">
        <v>2013019</v>
      </c>
      <c r="B27" s="68" t="s">
        <v>51</v>
      </c>
      <c r="C27" s="69">
        <v>-1800</v>
      </c>
      <c r="D27" s="69">
        <v>-1800</v>
      </c>
      <c r="E27" s="69">
        <v>-1800</v>
      </c>
      <c r="F27" s="69">
        <v>-1800</v>
      </c>
      <c r="G27" s="69">
        <v>-2409.6</v>
      </c>
      <c r="H27" s="69">
        <v>-1800</v>
      </c>
      <c r="I27" s="69">
        <v>-1800</v>
      </c>
      <c r="J27" s="69">
        <v>-1800</v>
      </c>
      <c r="K27" s="8">
        <v>0</v>
      </c>
      <c r="L27" s="69">
        <v>-1800</v>
      </c>
      <c r="M27" s="70">
        <f t="shared" si="8"/>
        <v>-16809.599999999999</v>
      </c>
    </row>
    <row r="28" spans="1:13" outlineLevel="1" x14ac:dyDescent="0.25">
      <c r="B28" s="49" t="s">
        <v>119</v>
      </c>
      <c r="C28" s="8">
        <f>C136*$M$136+C137*$M$137</f>
        <v>-168.50500719704701</v>
      </c>
      <c r="D28" s="8">
        <f>D136*$M$136+D137*$M$137</f>
        <v>-487.2448948847441</v>
      </c>
      <c r="E28" s="8">
        <f>E136*$M$136+E137*$M$137</f>
        <v>-336.02374428567373</v>
      </c>
      <c r="F28" s="8">
        <f>F136*$M$136+F137*$M$137</f>
        <v>-273.80916170628916</v>
      </c>
      <c r="G28" s="8">
        <f>G136*$M$136+G137*$M$137</f>
        <v>-531.53243162565934</v>
      </c>
      <c r="H28" s="8">
        <f t="shared" ref="H28:J28" si="10">H136*$M$136+H137*$M$137</f>
        <v>-221.02087016158063</v>
      </c>
      <c r="I28" s="8">
        <f t="shared" si="10"/>
        <v>-316.94437143117307</v>
      </c>
      <c r="J28" s="8">
        <f t="shared" si="10"/>
        <v>-392.70072988351478</v>
      </c>
      <c r="K28" s="8">
        <f>K136*$M$136+K137*$M$137+K133*$M$133+K134*$M$134+K135*$M$135</f>
        <v>-6737.8559373292546</v>
      </c>
      <c r="L28" s="8">
        <f t="shared" ref="L28" si="11">L136*$M$136+L137*$M$137</f>
        <v>-392.30792588419229</v>
      </c>
      <c r="M28" s="42">
        <f t="shared" si="8"/>
        <v>-9857.9450743891284</v>
      </c>
    </row>
    <row r="29" spans="1:13" outlineLevel="1" x14ac:dyDescent="0.25"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42"/>
    </row>
    <row r="30" spans="1:13" x14ac:dyDescent="0.25">
      <c r="B30" s="12" t="s">
        <v>24</v>
      </c>
      <c r="C30" s="13">
        <f t="shared" ref="C30:M30" si="12">SUM(C31:C88)</f>
        <v>-7220.7164999999995</v>
      </c>
      <c r="D30" s="13">
        <f t="shared" si="12"/>
        <v>-14198.130000000001</v>
      </c>
      <c r="E30" s="13">
        <f t="shared" si="12"/>
        <v>-13361.580999999998</v>
      </c>
      <c r="F30" s="13">
        <f t="shared" si="12"/>
        <v>-19978.960000000003</v>
      </c>
      <c r="G30" s="13">
        <f t="shared" si="12"/>
        <v>-28729.600000000002</v>
      </c>
      <c r="H30" s="13">
        <f t="shared" si="12"/>
        <v>-13823.128999999999</v>
      </c>
      <c r="I30" s="13">
        <f t="shared" si="12"/>
        <v>-17586.214</v>
      </c>
      <c r="J30" s="13">
        <f t="shared" si="12"/>
        <v>-38060.008500000004</v>
      </c>
      <c r="K30" s="13">
        <f t="shared" si="12"/>
        <v>-3430.6000000000004</v>
      </c>
      <c r="L30" s="13">
        <f t="shared" si="12"/>
        <v>-23830.574000000001</v>
      </c>
      <c r="M30" s="46">
        <f t="shared" si="12"/>
        <v>-180219.51299999995</v>
      </c>
    </row>
    <row r="31" spans="1:13" outlineLevel="1" x14ac:dyDescent="0.25">
      <c r="A31" s="48">
        <v>20437</v>
      </c>
      <c r="B31" s="7" t="s">
        <v>32</v>
      </c>
      <c r="C31" s="8">
        <f>-SUMIF([35]Base!$A:$A,$A31,[35]Base!$C:$C)</f>
        <v>0</v>
      </c>
      <c r="D31" s="8">
        <f>-SUMIF([36]Base!$A:$A,$A31,[36]Base!$C:$C)</f>
        <v>0</v>
      </c>
      <c r="E31" s="8">
        <f>-SUMIF([37]Base!$A:$A,$A31,[37]Base!$C:$C)</f>
        <v>0</v>
      </c>
      <c r="F31" s="8">
        <f>-SUMIF([38]Base!$A:$A,$A31,[38]Base!$C:$C)</f>
        <v>0</v>
      </c>
      <c r="G31" s="8">
        <f>-SUMIF([39]Base!$A:$A,$A31,[39]Base!$C:$C)</f>
        <v>-612.98</v>
      </c>
      <c r="H31" s="8">
        <f>-SUMIF([40]Base!$A:$A,$A31,[40]Base!$C:$C)</f>
        <v>0</v>
      </c>
      <c r="I31" s="8">
        <f>-SUMIF([41]Base!$A:$A,$A31,[41]Base!$C:$C)</f>
        <v>0</v>
      </c>
      <c r="J31" s="8">
        <f>-SUMIF([42]Base!$A:$A,$A31,[42]Base!$C:$C)</f>
        <v>0</v>
      </c>
      <c r="K31" s="8">
        <f>-SUMIF([43]Base!$A:$A,$A31,[43]Base!$C:$C)</f>
        <v>0</v>
      </c>
      <c r="L31" s="8">
        <f>-SUMIF([44]Base!$A:$A,$A31,[44]Base!$C:$C)</f>
        <v>0</v>
      </c>
      <c r="M31" s="42">
        <f t="shared" ref="M31:M44" si="13">SUM(C31:L31)</f>
        <v>-612.98</v>
      </c>
    </row>
    <row r="32" spans="1:13" outlineLevel="1" x14ac:dyDescent="0.25">
      <c r="A32" s="48">
        <v>2004086</v>
      </c>
      <c r="B32" s="49" t="s">
        <v>60</v>
      </c>
      <c r="C32" s="8">
        <f>-SUMIF([35]Base!$A:$A,$A32,[35]Base!$C:$C)*C114</f>
        <v>-2600</v>
      </c>
      <c r="D32" s="8">
        <f>-SUMIF([36]Base!$A:$A,$A32,[36]Base!$C:$C)*D114</f>
        <v>0</v>
      </c>
      <c r="E32" s="8">
        <f>-SUMIF([37]Base!$A:$A,$A32,[37]Base!$C:$C)*E114</f>
        <v>-3730.2460000000001</v>
      </c>
      <c r="F32" s="8">
        <f>-SUMIF([38]Base!$A:$A,$A32,[38]Base!$C:$C)</f>
        <v>-15467.44</v>
      </c>
      <c r="G32" s="8">
        <f>-SUMIF([39]Base!$A:$A,$A32,[39]Base!$C:$C)</f>
        <v>0</v>
      </c>
      <c r="H32" s="8">
        <f>-SUMIF([40]Base!$A:$A,$A32,[40]Base!$C:$C)*H114</f>
        <v>-8302.1119999999992</v>
      </c>
      <c r="I32" s="8">
        <f>-SUMIF([41]Base!$A:$A,$A32,[41]Base!$C:$C)*I114</f>
        <v>-10880.454</v>
      </c>
      <c r="J32" s="8">
        <f>-SUMIF([42]Base!$A:$A,$A32,[42]Base!$C:$C)*J114</f>
        <v>-15176.3235</v>
      </c>
      <c r="K32" s="8">
        <f>-SUMIF([43]Base!$A:$A,$A32,[43]Base!$C:$C)</f>
        <v>0</v>
      </c>
      <c r="L32" s="8">
        <f>-SUMIF([44]Base!$A:$A,$A32,[44]Base!$C:$C)*L114</f>
        <v>-13664.904500000001</v>
      </c>
      <c r="M32" s="42">
        <f t="shared" ref="M32" si="14">SUM(C32:L32)</f>
        <v>-69821.48</v>
      </c>
    </row>
    <row r="33" spans="1:13" outlineLevel="1" x14ac:dyDescent="0.25">
      <c r="A33" s="48">
        <v>2004035</v>
      </c>
      <c r="B33" s="7" t="s">
        <v>63</v>
      </c>
      <c r="C33" s="8">
        <f>-SUMIF([35]Base!$A:$A,$A33,[35]Base!$C:$C)</f>
        <v>0</v>
      </c>
      <c r="D33" s="8">
        <f>-SUMIF([36]Base!$A:$A,$A33,[36]Base!$C:$C)</f>
        <v>-250</v>
      </c>
      <c r="E33" s="8">
        <f>-SUMIF([37]Base!$A:$A,$A33,[37]Base!$C:$C)</f>
        <v>0</v>
      </c>
      <c r="F33" s="8">
        <f>-SUMIF([38]Base!$A:$A,$A33,[38]Base!$C:$C)</f>
        <v>0</v>
      </c>
      <c r="G33" s="8">
        <f>-SUMIF([39]Base!$A:$A,$A33,[39]Base!$C:$C)</f>
        <v>0</v>
      </c>
      <c r="H33" s="8">
        <f>-SUMIF([40]Base!$A:$A,$A33,[40]Base!$C:$C)</f>
        <v>0</v>
      </c>
      <c r="I33" s="8">
        <f>-SUMIF([41]Base!$A:$A,$A33,[41]Base!$C:$C)</f>
        <v>0</v>
      </c>
      <c r="J33" s="8">
        <f>-SUMIF([42]Base!$A:$A,$A33,[42]Base!$C:$C)</f>
        <v>0</v>
      </c>
      <c r="K33" s="8">
        <f>-SUMIF([43]Base!$A:$A,$A33,[43]Base!$C:$C)</f>
        <v>-220</v>
      </c>
      <c r="L33" s="8">
        <f>-SUMIF([44]Base!$A:$A,$A33,[44]Base!$C:$C)</f>
        <v>0</v>
      </c>
      <c r="M33" s="42">
        <f t="shared" si="13"/>
        <v>-470</v>
      </c>
    </row>
    <row r="34" spans="1:13" outlineLevel="1" x14ac:dyDescent="0.25">
      <c r="A34" s="48">
        <v>2013010</v>
      </c>
      <c r="B34" s="7" t="s">
        <v>136</v>
      </c>
      <c r="C34" s="8">
        <f>-SUMIF([35]Base!$A:$A,$A34,[35]Base!$C:$C)</f>
        <v>-150.02000000000001</v>
      </c>
      <c r="D34" s="8">
        <f>-SUMIF([36]Base!$A:$A,$A34,[36]Base!$C:$C)</f>
        <v>-150.02000000000001</v>
      </c>
      <c r="E34" s="8">
        <f>-SUMIF([37]Base!$A:$A,$A34,[37]Base!$C:$C)</f>
        <v>-150.02000000000001</v>
      </c>
      <c r="F34" s="8">
        <f>-SUMIF([38]Base!$A:$A,$A34,[38]Base!$C:$C)</f>
        <v>0</v>
      </c>
      <c r="G34" s="8">
        <f>-SUMIF([39]Base!$A:$A,$A34,[39]Base!$C:$C)</f>
        <v>-973.98</v>
      </c>
      <c r="H34" s="8">
        <f>-SUMIF([40]Base!$A:$A,$A34,[40]Base!$C:$C)</f>
        <v>-150.02000000000001</v>
      </c>
      <c r="I34" s="8">
        <f>-SUMIF([41]Base!$A:$A,$A34,[41]Base!$C:$C)</f>
        <v>-150.02000000000001</v>
      </c>
      <c r="J34" s="8">
        <f>-SUMIF([42]Base!$A:$A,$A34,[42]Base!$C:$C)</f>
        <v>-150.02000000000001</v>
      </c>
      <c r="K34" s="8">
        <f>-SUMIF([43]Base!$A:$A,$A34,[43]Base!$C:$C)</f>
        <v>0</v>
      </c>
      <c r="L34" s="8">
        <f>-SUMIF([44]Base!$A:$A,$A34,[44]Base!$C:$C)</f>
        <v>-150.02000000000001</v>
      </c>
      <c r="M34" s="42">
        <f t="shared" ref="M34" si="15">SUM(C34:L34)</f>
        <v>-2024.12</v>
      </c>
    </row>
    <row r="35" spans="1:13" outlineLevel="1" x14ac:dyDescent="0.25">
      <c r="A35" s="48">
        <v>2013036</v>
      </c>
      <c r="B35" s="7" t="s">
        <v>38</v>
      </c>
      <c r="C35" s="8">
        <f>-SUMIF([35]Base!$A:$A,$A35,[35]Base!$C:$C)</f>
        <v>0</v>
      </c>
      <c r="D35" s="8">
        <f>-SUMIF([36]Base!$A:$A,$A35,[36]Base!$C:$C)</f>
        <v>0</v>
      </c>
      <c r="E35" s="8">
        <f>-SUMIF([37]Base!$A:$A,$A35,[37]Base!$C:$C)</f>
        <v>-35</v>
      </c>
      <c r="F35" s="8">
        <f>-SUMIF([38]Base!$A:$A,$A35,[38]Base!$C:$C)</f>
        <v>0</v>
      </c>
      <c r="G35" s="8">
        <f>-SUMIF([39]Base!$A:$A,$A35,[39]Base!$C:$C)</f>
        <v>-20</v>
      </c>
      <c r="H35" s="8">
        <f>-SUMIF([40]Base!$A:$A,$A35,[40]Base!$C:$C)</f>
        <v>0</v>
      </c>
      <c r="I35" s="8">
        <f>-SUMIF([41]Base!$A:$A,$A35,[41]Base!$C:$C)</f>
        <v>-17</v>
      </c>
      <c r="J35" s="8">
        <f>-SUMIF([42]Base!$A:$A,$A35,[42]Base!$C:$C)</f>
        <v>-15</v>
      </c>
      <c r="K35" s="8">
        <f>-SUMIF([43]Base!$A:$A,$A35,[43]Base!$C:$C)</f>
        <v>0</v>
      </c>
      <c r="L35" s="8">
        <f>-SUMIF([44]Base!$A:$A,$A35,[44]Base!$C:$C)</f>
        <v>-40</v>
      </c>
      <c r="M35" s="42">
        <f t="shared" si="13"/>
        <v>-127</v>
      </c>
    </row>
    <row r="36" spans="1:13" outlineLevel="1" x14ac:dyDescent="0.25">
      <c r="A36" s="48">
        <v>21333</v>
      </c>
      <c r="B36" s="7" t="s">
        <v>132</v>
      </c>
      <c r="C36" s="8">
        <f>-SUMIF([35]Base!$A:$A,$A36,[35]Base!$C:$C)</f>
        <v>-600</v>
      </c>
      <c r="D36" s="8">
        <f>-SUMIF([36]Base!$A:$A,$A36,[36]Base!$C:$C)</f>
        <v>-4600</v>
      </c>
      <c r="E36" s="8">
        <f>-SUMIF([37]Base!$A:$A,$A36,[37]Base!$C:$C)</f>
        <v>-1400</v>
      </c>
      <c r="F36" s="8">
        <f>-SUMIF([38]Base!$A:$A,$A36,[38]Base!$C:$C)</f>
        <v>-500</v>
      </c>
      <c r="G36" s="83">
        <f>-SUMIF([39]Base!$A:$A,$A36,[39]Base!$C:$C)</f>
        <v>-7199.9</v>
      </c>
      <c r="H36" s="8">
        <f>-SUMIF([40]Base!$A:$A,$A36,[40]Base!$C:$C)</f>
        <v>-400</v>
      </c>
      <c r="I36" s="8">
        <f>-SUMIF([41]Base!$A:$A,$A36,[41]Base!$C:$C)</f>
        <v>-800</v>
      </c>
      <c r="J36" s="8">
        <f>-SUMIF([42]Base!$A:$A,$A36,[42]Base!$C:$C)</f>
        <v>-500</v>
      </c>
      <c r="K36" s="8">
        <f>-SUMIF([43]Base!$A:$A,$A36,[43]Base!$C:$C)</f>
        <v>0</v>
      </c>
      <c r="L36" s="8">
        <f>-SUMIF([44]Base!$A:$A,$A36,[44]Base!$C:$C)</f>
        <v>-1400</v>
      </c>
      <c r="M36" s="73">
        <f t="shared" si="13"/>
        <v>-17399.900000000001</v>
      </c>
    </row>
    <row r="37" spans="1:13" outlineLevel="1" x14ac:dyDescent="0.25">
      <c r="A37">
        <v>2013033</v>
      </c>
      <c r="B37" s="7" t="s">
        <v>150</v>
      </c>
      <c r="C37" s="8">
        <f>-SUMIF([35]Base!$A:$A,$A37,[35]Base!$C:$C)</f>
        <v>0</v>
      </c>
      <c r="D37" s="8">
        <f>-SUMIF([36]Base!$A:$A,$A37,[36]Base!$C:$C)</f>
        <v>0</v>
      </c>
      <c r="E37" s="8">
        <f>-SUMIF([37]Base!$A:$A,$A37,[37]Base!$C:$C)</f>
        <v>0</v>
      </c>
      <c r="F37" s="8">
        <f>-SUMIF([38]Base!$A:$A,$A37,[38]Base!$C:$C)</f>
        <v>0</v>
      </c>
      <c r="G37" s="8">
        <f>-SUMIF([39]Base!$A:$A,$A37,[39]Base!$C:$C)</f>
        <v>0</v>
      </c>
      <c r="H37" s="8">
        <f>-SUMIF([40]Base!$A:$A,$A37,[40]Base!$C:$C)</f>
        <v>0</v>
      </c>
      <c r="I37" s="8">
        <f>-SUMIF([41]Base!$A:$A,$A37,[41]Base!$C:$C)</f>
        <v>0</v>
      </c>
      <c r="J37" s="8">
        <f>-SUMIF([42]Base!$A:$A,$A37,[42]Base!$C:$C)</f>
        <v>0</v>
      </c>
      <c r="K37" s="8">
        <f>-SUMIF([43]Base!$A:$A,$A37,[43]Base!$C:$C)</f>
        <v>0</v>
      </c>
      <c r="L37" s="8">
        <f>-SUMIF([44]Base!$A:$A,$A37,[44]Base!$C:$C)</f>
        <v>0</v>
      </c>
      <c r="M37" s="42">
        <f t="shared" si="13"/>
        <v>0</v>
      </c>
    </row>
    <row r="38" spans="1:13" outlineLevel="1" x14ac:dyDescent="0.25">
      <c r="A38" s="48">
        <v>2004001002</v>
      </c>
      <c r="B38" s="7" t="s">
        <v>144</v>
      </c>
      <c r="C38" s="8">
        <f>-SUMIF([35]Base!$A:$A,$A38,[35]Base!$C:$C)</f>
        <v>0</v>
      </c>
      <c r="D38" s="8">
        <f>-SUMIF([36]Base!$A:$A,$A38,[36]Base!$C:$C)</f>
        <v>0</v>
      </c>
      <c r="E38" s="8">
        <f>-SUMIF([37]Base!$A:$A,$A38,[37]Base!$C:$C)</f>
        <v>0</v>
      </c>
      <c r="F38" s="8">
        <f>-SUMIF([38]Base!$A:$A,$A38,[38]Base!$C:$C)</f>
        <v>0</v>
      </c>
      <c r="G38" s="8">
        <f>-SUMIF([39]Base!$A:$A,$A38,[39]Base!$C:$C)</f>
        <v>0</v>
      </c>
      <c r="H38" s="8">
        <f>-SUMIF([40]Base!$A:$A,$A38,[40]Base!$C:$C)</f>
        <v>0</v>
      </c>
      <c r="I38" s="8">
        <f>-SUMIF([41]Base!$A:$A,$A38,[41]Base!$C:$C)</f>
        <v>-100</v>
      </c>
      <c r="J38" s="8">
        <f>-SUMIF([42]Base!$A:$A,$A38,[42]Base!$C:$C)</f>
        <v>0</v>
      </c>
      <c r="K38" s="8">
        <f>-SUMIF([43]Base!$A:$A,$A38,[43]Base!$C:$C)</f>
        <v>0</v>
      </c>
      <c r="L38" s="8">
        <f>-SUMIF([44]Base!$A:$A,$A38,[44]Base!$C:$C)</f>
        <v>0</v>
      </c>
      <c r="M38" s="42">
        <f t="shared" si="13"/>
        <v>-100</v>
      </c>
    </row>
    <row r="39" spans="1:13" outlineLevel="1" x14ac:dyDescent="0.25">
      <c r="A39" s="48">
        <v>2004060</v>
      </c>
      <c r="B39" s="7" t="s">
        <v>66</v>
      </c>
      <c r="C39" s="8">
        <f>-SUMIF([35]Base!$A:$A,$A39,[35]Base!$C:$C)</f>
        <v>0</v>
      </c>
      <c r="D39" s="8">
        <f>-SUMIF([36]Base!$A:$A,$A39,[36]Base!$C:$C)</f>
        <v>0</v>
      </c>
      <c r="E39" s="8">
        <f>-SUMIF([37]Base!$A:$A,$A39,[37]Base!$C:$C)</f>
        <v>0</v>
      </c>
      <c r="F39" s="8">
        <f>-SUMIF([38]Base!$A:$A,$A39,[38]Base!$C:$C)</f>
        <v>0</v>
      </c>
      <c r="G39" s="8">
        <f>-SUMIF([39]Base!$A:$A,$A39,[39]Base!$C:$C)</f>
        <v>0</v>
      </c>
      <c r="H39" s="8">
        <f>-SUMIF([40]Base!$A:$A,$A39,[40]Base!$C:$C)</f>
        <v>0</v>
      </c>
      <c r="I39" s="8">
        <f>-SUMIF([41]Base!$A:$A,$A39,[41]Base!$C:$C)</f>
        <v>0</v>
      </c>
      <c r="J39" s="8">
        <f>-SUMIF([42]Base!$A:$A,$A39,[42]Base!$C:$C)</f>
        <v>0</v>
      </c>
      <c r="K39" s="8">
        <f>-SUMIF([43]Base!$A:$A,$A39,[43]Base!$C:$C)</f>
        <v>0</v>
      </c>
      <c r="L39" s="8">
        <f>-SUMIF([44]Base!$A:$A,$A39,[44]Base!$C:$C)</f>
        <v>-260</v>
      </c>
      <c r="M39" s="42">
        <f t="shared" si="13"/>
        <v>-260</v>
      </c>
    </row>
    <row r="40" spans="1:13" outlineLevel="1" x14ac:dyDescent="0.25">
      <c r="A40" s="48">
        <v>2013040</v>
      </c>
      <c r="B40" s="7" t="s">
        <v>67</v>
      </c>
      <c r="C40" s="8">
        <f>-SUMIF([35]Base!$A:$A,$A40,[35]Base!$C:$C)</f>
        <v>-120</v>
      </c>
      <c r="D40" s="8">
        <f>-SUMIF([36]Base!$A:$A,$A40,[36]Base!$C:$C)</f>
        <v>0</v>
      </c>
      <c r="E40" s="8">
        <f>-SUMIF([37]Base!$A:$A,$A40,[37]Base!$C:$C)</f>
        <v>0</v>
      </c>
      <c r="F40" s="8">
        <f>-SUMIF([38]Base!$A:$A,$A40,[38]Base!$C:$C)</f>
        <v>-90</v>
      </c>
      <c r="G40" s="8">
        <f>-SUMIF([39]Base!$A:$A,$A40,[39]Base!$C:$C)</f>
        <v>0</v>
      </c>
      <c r="H40" s="8">
        <f>-SUMIF([40]Base!$A:$A,$A40,[40]Base!$C:$C)</f>
        <v>-520</v>
      </c>
      <c r="I40" s="8">
        <f>-SUMIF([41]Base!$A:$A,$A40,[41]Base!$C:$C)</f>
        <v>-130</v>
      </c>
      <c r="J40" s="8">
        <f>-SUMIF([42]Base!$A:$A,$A40,[42]Base!$C:$C)</f>
        <v>0</v>
      </c>
      <c r="K40" s="8">
        <f>-SUMIF([43]Base!$A:$A,$A40,[43]Base!$C:$C)</f>
        <v>0</v>
      </c>
      <c r="L40" s="8">
        <f>-SUMIF([44]Base!$A:$A,$A40,[44]Base!$C:$C)</f>
        <v>-260</v>
      </c>
      <c r="M40" s="42">
        <f t="shared" si="13"/>
        <v>-1120</v>
      </c>
    </row>
    <row r="41" spans="1:13" outlineLevel="1" x14ac:dyDescent="0.25">
      <c r="A41" s="48">
        <v>2013002</v>
      </c>
      <c r="B41" s="7" t="s">
        <v>33</v>
      </c>
      <c r="C41" s="8">
        <f>-SUMIF([35]Base!$A:$A,$A41,[35]Base!$C:$C)</f>
        <v>-2064.91</v>
      </c>
      <c r="D41" s="8">
        <f>-SUMIF([36]Base!$A:$A,$A41,[36]Base!$C:$C)</f>
        <v>-6468.8</v>
      </c>
      <c r="E41" s="8">
        <f>-SUMIF([37]Base!$A:$A,$A41,[37]Base!$C:$C)</f>
        <v>-5506.74</v>
      </c>
      <c r="F41" s="8">
        <f>-SUMIF([38]Base!$A:$A,$A41,[38]Base!$C:$C)</f>
        <v>-3681.62</v>
      </c>
      <c r="G41" s="8">
        <f>-SUMIF([39]Base!$A:$A,$A41,[39]Base!$C:$C)</f>
        <v>-12842.27</v>
      </c>
      <c r="H41" s="8">
        <f>-SUMIF([40]Base!$A:$A,$A41,[40]Base!$C:$C)</f>
        <v>-3441.04</v>
      </c>
      <c r="I41" s="8">
        <f>-SUMIF([41]Base!$A:$A,$A41,[41]Base!$C:$C)</f>
        <v>-4556.1099999999997</v>
      </c>
      <c r="J41" s="8">
        <f>-SUMIF([42]Base!$A:$A,$A41,[42]Base!$C:$C)</f>
        <v>-6238.51</v>
      </c>
      <c r="K41" s="8">
        <f>-SUMIF([43]Base!$A:$A,$A41,[43]Base!$C:$C)</f>
        <v>0</v>
      </c>
      <c r="L41" s="8">
        <f>-SUMIF([44]Base!$A:$A,$A41,[44]Base!$C:$C)</f>
        <v>-5390.16</v>
      </c>
      <c r="M41" s="73">
        <f t="shared" si="13"/>
        <v>-50190.16</v>
      </c>
    </row>
    <row r="42" spans="1:13" outlineLevel="1" x14ac:dyDescent="0.25">
      <c r="A42" s="48">
        <v>2004041</v>
      </c>
      <c r="B42" s="7" t="s">
        <v>163</v>
      </c>
      <c r="C42" s="8">
        <f>-SUMIF([35]Base!$A:$A,$A42,[35]Base!$C:$C)</f>
        <v>0</v>
      </c>
      <c r="D42" s="8">
        <f>-SUMIF([36]Base!$A:$A,$A42,[36]Base!$C:$C)</f>
        <v>0</v>
      </c>
      <c r="E42" s="8">
        <f>-SUMIF([37]Base!$A:$A,$A42,[37]Base!$C:$C)</f>
        <v>0</v>
      </c>
      <c r="F42" s="8">
        <f>-SUMIF([38]Base!$A:$A,$A42,[38]Base!$C:$C)</f>
        <v>0</v>
      </c>
      <c r="G42" s="8">
        <f>-SUMIF([39]Base!$A:$A,$A42,[39]Base!$C:$C)</f>
        <v>0</v>
      </c>
      <c r="H42" s="8">
        <f>-SUMIF([40]Base!$A:$A,$A42,[40]Base!$C:$C)</f>
        <v>0</v>
      </c>
      <c r="I42" s="8">
        <f>-SUMIF([41]Base!$A:$A,$A42,[41]Base!$C:$C)</f>
        <v>0</v>
      </c>
      <c r="J42" s="8">
        <f>-SUMIF([42]Base!$A:$A,$A42,[42]Base!$C:$C)</f>
        <v>0</v>
      </c>
      <c r="K42" s="8">
        <f>-SUMIF([43]Base!$A:$A,$A42,[43]Base!$C:$C)</f>
        <v>0</v>
      </c>
      <c r="L42" s="8">
        <f>-SUMIF([44]Base!$A:$A,$A42,[44]Base!$C:$C)</f>
        <v>0</v>
      </c>
      <c r="M42" s="73">
        <f t="shared" ref="M42" si="16">SUM(C42:L42)</f>
        <v>0</v>
      </c>
    </row>
    <row r="43" spans="1:13" ht="12.75" outlineLevel="1" x14ac:dyDescent="0.25">
      <c r="A43" s="14"/>
      <c r="B43" s="7" t="s">
        <v>55</v>
      </c>
      <c r="C43" s="8">
        <f>-SUMIF([35]Base!$A:$A,$A43,[35]Base!$C:$C)</f>
        <v>0</v>
      </c>
      <c r="D43" s="8">
        <f>-SUMIF([36]Base!$A:$A,$A43,[36]Base!$C:$C)</f>
        <v>0</v>
      </c>
      <c r="E43" s="8">
        <f>-SUMIF([37]Base!$A:$A,$A43,[37]Base!$C:$C)</f>
        <v>0</v>
      </c>
      <c r="F43" s="8">
        <f>-SUMIF([38]Base!$A:$A,$A43,[38]Base!$C:$C)</f>
        <v>0</v>
      </c>
      <c r="G43" s="8">
        <f>-SUMIF([39]Base!$A:$A,$A43,[39]Base!$C:$C)</f>
        <v>0</v>
      </c>
      <c r="H43" s="8">
        <f>-SUMIF([40]Base!$A:$A,$A43,[40]Base!$C:$C)</f>
        <v>0</v>
      </c>
      <c r="I43" s="8">
        <f>-SUMIF([41]Base!$A:$A,$A43,[41]Base!$C:$C)</f>
        <v>0</v>
      </c>
      <c r="J43" s="8">
        <f>-SUMIF([42]Base!$A:$A,$A43,[42]Base!$C:$C)</f>
        <v>0</v>
      </c>
      <c r="K43" s="8">
        <f>-SUMIF([43]Base!$A:$A,$A43,[43]Base!$C:$C)</f>
        <v>0</v>
      </c>
      <c r="L43" s="8">
        <f>-SUMIF([44]Base!$A:$A,$A43,[44]Base!$C:$C)</f>
        <v>0</v>
      </c>
      <c r="M43" s="42">
        <f t="shared" ref="M43" si="17">SUM(C43:L43)</f>
        <v>0</v>
      </c>
    </row>
    <row r="44" spans="1:13" outlineLevel="1" x14ac:dyDescent="0.25">
      <c r="A44" s="48">
        <v>2006001011</v>
      </c>
      <c r="B44" s="7" t="s">
        <v>76</v>
      </c>
      <c r="C44" s="8">
        <f>-SUMIF([35]Base!$A:$A,$A44,[35]Base!$C:$C)</f>
        <v>0</v>
      </c>
      <c r="D44" s="8">
        <f>-SUMIF([36]Base!$A:$A,$A44,[36]Base!$C:$C)</f>
        <v>0</v>
      </c>
      <c r="E44" s="8">
        <f>-SUMIF([37]Base!$A:$A,$A44,[37]Base!$C:$C)</f>
        <v>0</v>
      </c>
      <c r="F44" s="8">
        <f>-SUMIF([38]Base!$A:$A,$A44,[38]Base!$C:$C)</f>
        <v>0</v>
      </c>
      <c r="G44" s="8">
        <f>-SUMIF([39]Base!$A:$A,$A44,[39]Base!$C:$C)</f>
        <v>0</v>
      </c>
      <c r="H44" s="8">
        <f>-SUMIF([40]Base!$A:$A,$A44,[40]Base!$C:$C)</f>
        <v>0</v>
      </c>
      <c r="I44" s="8">
        <f>-SUMIF([41]Base!$A:$A,$A44,[41]Base!$C:$C)</f>
        <v>0</v>
      </c>
      <c r="J44" s="8">
        <f>-SUMIF([42]Base!$A:$A,$A44,[42]Base!$C:$C)</f>
        <v>0</v>
      </c>
      <c r="K44" s="8">
        <f>-SUMIF([43]Base!$A:$A,$A44,[43]Base!$C:$C)</f>
        <v>0</v>
      </c>
      <c r="L44" s="8">
        <f>-SUMIF([44]Base!$A:$A,$A44,[44]Base!$C:$C)</f>
        <v>0</v>
      </c>
      <c r="M44" s="42">
        <f t="shared" si="13"/>
        <v>0</v>
      </c>
    </row>
    <row r="45" spans="1:13" outlineLevel="1" x14ac:dyDescent="0.25">
      <c r="A45" s="48">
        <v>2004029</v>
      </c>
      <c r="B45" s="7" t="s">
        <v>71</v>
      </c>
      <c r="C45" s="8">
        <f>-SUMIF([35]Base!$A:$A,$A45,[35]Base!$C:$C)</f>
        <v>0</v>
      </c>
      <c r="D45" s="8">
        <f>-SUMIF([36]Base!$A:$A,$A45,[36]Base!$C:$C)</f>
        <v>0</v>
      </c>
      <c r="E45" s="8">
        <f>-SUMIF([37]Base!$A:$A,$A45,[37]Base!$C:$C)</f>
        <v>0</v>
      </c>
      <c r="F45" s="8">
        <f>-SUMIF([38]Base!$A:$A,$A45,[38]Base!$C:$C)</f>
        <v>0</v>
      </c>
      <c r="G45" s="8">
        <f>-SUMIF([39]Base!$A:$A,$A45,[39]Base!$C:$C)</f>
        <v>0</v>
      </c>
      <c r="H45" s="8">
        <f>-SUMIF([40]Base!$A:$A,$A45,[40]Base!$C:$C)</f>
        <v>0</v>
      </c>
      <c r="I45" s="8">
        <f>-SUMIF([41]Base!$A:$A,$A45,[41]Base!$C:$C)</f>
        <v>0</v>
      </c>
      <c r="J45" s="8">
        <f>-SUMIF([42]Base!$A:$A,$A45,[42]Base!$C:$C)</f>
        <v>0</v>
      </c>
      <c r="K45" s="8">
        <f>-SUMIF([43]Base!$A:$A,$A45,[43]Base!$C:$C)</f>
        <v>0</v>
      </c>
      <c r="L45" s="8">
        <f>-SUMIF([44]Base!$A:$A,$A45,[44]Base!$C:$C)</f>
        <v>0</v>
      </c>
      <c r="M45" s="42">
        <f t="shared" ref="M45:M85" si="18">SUM(C45:L45)</f>
        <v>0</v>
      </c>
    </row>
    <row r="46" spans="1:13" outlineLevel="1" x14ac:dyDescent="0.25">
      <c r="A46" s="48">
        <v>2004071</v>
      </c>
      <c r="B46" s="7" t="s">
        <v>69</v>
      </c>
      <c r="C46" s="8">
        <f>-SUMIF([35]Base!$A:$A,$A46,[35]Base!$C:$C)</f>
        <v>0</v>
      </c>
      <c r="D46" s="8">
        <f>-SUMIF([36]Base!$A:$A,$A46,[36]Base!$C:$C)</f>
        <v>0</v>
      </c>
      <c r="E46" s="8">
        <f>-SUMIF([37]Base!$A:$A,$A46,[37]Base!$C:$C)</f>
        <v>0</v>
      </c>
      <c r="F46" s="8">
        <f>-SUMIF([38]Base!$A:$A,$A46,[38]Base!$C:$C)</f>
        <v>0</v>
      </c>
      <c r="G46" s="8">
        <f>-SUMIF([39]Base!$A:$A,$A46,[39]Base!$C:$C)</f>
        <v>0</v>
      </c>
      <c r="H46" s="8">
        <f>-SUMIF([40]Base!$A:$A,$A46,[40]Base!$C:$C)</f>
        <v>0</v>
      </c>
      <c r="I46" s="8">
        <f>-SUMIF([41]Base!$A:$A,$A46,[41]Base!$C:$C)</f>
        <v>0</v>
      </c>
      <c r="J46" s="8">
        <f>-SUMIF([42]Base!$A:$A,$A46,[42]Base!$C:$C)</f>
        <v>0</v>
      </c>
      <c r="K46" s="8">
        <f>-SUMIF([43]Base!$A:$A,$A46,[43]Base!$C:$C)</f>
        <v>0</v>
      </c>
      <c r="L46" s="8">
        <f>-SUMIF([44]Base!$A:$A,$A46,[44]Base!$C:$C)</f>
        <v>0</v>
      </c>
      <c r="M46" s="42">
        <f t="shared" si="18"/>
        <v>0</v>
      </c>
    </row>
    <row r="47" spans="1:13" outlineLevel="1" x14ac:dyDescent="0.25">
      <c r="A47" s="48">
        <v>2013006</v>
      </c>
      <c r="B47" s="7" t="s">
        <v>27</v>
      </c>
      <c r="C47" s="8">
        <f>-SUMIF([35]Base!$A:$A,$A47,[35]Base!$C:$C)</f>
        <v>-13.5</v>
      </c>
      <c r="D47" s="8">
        <f>-SUMIF([36]Base!$A:$A,$A47,[36]Base!$C:$C)</f>
        <v>-349.5</v>
      </c>
      <c r="E47" s="8">
        <f>-SUMIF([37]Base!$A:$A,$A47,[37]Base!$C:$C)</f>
        <v>-18</v>
      </c>
      <c r="F47" s="8">
        <f>-SUMIF([38]Base!$A:$A,$A47,[38]Base!$C:$C)</f>
        <v>-110</v>
      </c>
      <c r="G47" s="8">
        <f>-SUMIF([39]Base!$A:$A,$A47,[39]Base!$C:$C)</f>
        <v>-1423.78</v>
      </c>
      <c r="H47" s="8">
        <f>-SUMIF([40]Base!$A:$A,$A47,[40]Base!$C:$C)</f>
        <v>-10</v>
      </c>
      <c r="I47" s="8">
        <f>-SUMIF([41]Base!$A:$A,$A47,[41]Base!$C:$C)</f>
        <v>-24</v>
      </c>
      <c r="J47" s="8">
        <f>-SUMIF([42]Base!$A:$A,$A47,[42]Base!$C:$C)</f>
        <v>-15</v>
      </c>
      <c r="K47" s="8">
        <f>-SUMIF([43]Base!$A:$A,$A47,[43]Base!$C:$C)</f>
        <v>0</v>
      </c>
      <c r="L47" s="8">
        <f>-SUMIF([44]Base!$A:$A,$A47,[44]Base!$C:$C)</f>
        <v>-48</v>
      </c>
      <c r="M47" s="42">
        <f t="shared" si="18"/>
        <v>-2011.78</v>
      </c>
    </row>
    <row r="48" spans="1:13" outlineLevel="1" x14ac:dyDescent="0.25">
      <c r="A48" s="48">
        <v>2004003</v>
      </c>
      <c r="B48" s="49" t="s">
        <v>53</v>
      </c>
      <c r="C48" s="8">
        <f>-SUMIF([35]Base!$A:$A,$A48,[35]Base!$C:$C)*C115</f>
        <v>-677.80050000000006</v>
      </c>
      <c r="D48" s="8">
        <f>-SUMIF([36]Base!$A:$A,$A48,[36]Base!$C:$C)*D115</f>
        <v>-565.42999999999995</v>
      </c>
      <c r="E48" s="8">
        <f>-SUMIF([37]Base!$A:$A,$A48,[37]Base!$C:$C)*E115</f>
        <v>0</v>
      </c>
      <c r="F48" s="8">
        <f>-SUMIF([38]Base!$A:$A,$A48,[38]Base!$C:$C)</f>
        <v>0</v>
      </c>
      <c r="G48" s="8">
        <f>-SUMIF([39]Base!$A:$A,$A48,[39]Base!$C:$C)</f>
        <v>0</v>
      </c>
      <c r="H48" s="8">
        <f>-SUMIF([40]Base!$A:$A,$A48,[40]Base!$C:$C)*H115</f>
        <v>0</v>
      </c>
      <c r="I48" s="8">
        <f>-SUMIF([41]Base!$A:$A,$A48,[41]Base!$C:$C)*I115</f>
        <v>0</v>
      </c>
      <c r="J48" s="8">
        <f>-SUMIF([42]Base!$A:$A,$A48,[42]Base!$C:$C)*J115</f>
        <v>0</v>
      </c>
      <c r="K48" s="8">
        <f>-SUMIF([43]Base!$A:$A,$A48,[43]Base!$C:$C)</f>
        <v>0</v>
      </c>
      <c r="L48" s="8">
        <f>-SUMIF([44]Base!$A:$A,$A48,[44]Base!$C:$C)*L115</f>
        <v>-707.76549999999997</v>
      </c>
      <c r="M48" s="42">
        <f t="shared" si="18"/>
        <v>-1950.9960000000001</v>
      </c>
    </row>
    <row r="49" spans="1:13" outlineLevel="1" x14ac:dyDescent="0.25">
      <c r="A49" s="48">
        <v>2013021</v>
      </c>
      <c r="B49" s="7" t="s">
        <v>31</v>
      </c>
      <c r="C49" s="8">
        <f>-SUMIF([35]Base!$A:$A,$A49,[35]Base!$C:$C)</f>
        <v>-125</v>
      </c>
      <c r="D49" s="8">
        <f>-SUMIF([36]Base!$A:$A,$A49,[36]Base!$C:$C)</f>
        <v>0</v>
      </c>
      <c r="E49" s="8">
        <f>-SUMIF([37]Base!$A:$A,$A49,[37]Base!$C:$C)</f>
        <v>-100</v>
      </c>
      <c r="F49" s="8">
        <f>-SUMIF([38]Base!$A:$A,$A49,[38]Base!$C:$C)</f>
        <v>0</v>
      </c>
      <c r="G49" s="8">
        <f>-SUMIF([39]Base!$A:$A,$A49,[39]Base!$C:$C)</f>
        <v>-30.5</v>
      </c>
      <c r="H49" s="8">
        <f>-SUMIF([40]Base!$A:$A,$A49,[40]Base!$C:$C)</f>
        <v>0</v>
      </c>
      <c r="I49" s="8">
        <f>-SUMIF([41]Base!$A:$A,$A49,[41]Base!$C:$C)</f>
        <v>0</v>
      </c>
      <c r="J49" s="8">
        <f>-SUMIF([42]Base!$A:$A,$A49,[42]Base!$C:$C)</f>
        <v>0</v>
      </c>
      <c r="K49" s="8">
        <f>-SUMIF([43]Base!$A:$A,$A49,[43]Base!$C:$C)</f>
        <v>0</v>
      </c>
      <c r="L49" s="8">
        <f>-SUMIF([44]Base!$A:$A,$A49,[44]Base!$C:$C)</f>
        <v>-116</v>
      </c>
      <c r="M49" s="42">
        <f t="shared" si="18"/>
        <v>-371.5</v>
      </c>
    </row>
    <row r="50" spans="1:13" outlineLevel="1" x14ac:dyDescent="0.25">
      <c r="A50" s="48">
        <v>2013003</v>
      </c>
      <c r="B50" s="7" t="s">
        <v>34</v>
      </c>
      <c r="C50" s="8">
        <f>-SUMIF([35]Base!$A:$A,$A50,[35]Base!$C:$C)</f>
        <v>0</v>
      </c>
      <c r="D50" s="8">
        <f>-SUMIF([36]Base!$A:$A,$A50,[36]Base!$C:$C)</f>
        <v>-320</v>
      </c>
      <c r="E50" s="8">
        <f>-SUMIF([37]Base!$A:$A,$A50,[37]Base!$C:$C)</f>
        <v>-10</v>
      </c>
      <c r="F50" s="8">
        <f>-SUMIF([38]Base!$A:$A,$A50,[38]Base!$C:$C)</f>
        <v>-30</v>
      </c>
      <c r="G50" s="8">
        <f>-SUMIF([39]Base!$A:$A,$A50,[39]Base!$C:$C)</f>
        <v>-595.91</v>
      </c>
      <c r="H50" s="8">
        <f>-SUMIF([40]Base!$A:$A,$A50,[40]Base!$C:$C)</f>
        <v>0</v>
      </c>
      <c r="I50" s="8">
        <f>-SUMIF([41]Base!$A:$A,$A50,[41]Base!$C:$C)</f>
        <v>-30</v>
      </c>
      <c r="J50" s="8">
        <f>-SUMIF([42]Base!$A:$A,$A50,[42]Base!$C:$C)</f>
        <v>0</v>
      </c>
      <c r="K50" s="8">
        <f>-SUMIF([43]Base!$A:$A,$A50,[43]Base!$C:$C)</f>
        <v>0</v>
      </c>
      <c r="L50" s="8">
        <f>-SUMIF([44]Base!$A:$A,$A50,[44]Base!$C:$C)</f>
        <v>-60</v>
      </c>
      <c r="M50" s="42">
        <f t="shared" si="18"/>
        <v>-1045.9099999999999</v>
      </c>
    </row>
    <row r="51" spans="1:13" outlineLevel="1" x14ac:dyDescent="0.25">
      <c r="A51">
        <v>2013016</v>
      </c>
      <c r="B51" s="7" t="s">
        <v>156</v>
      </c>
      <c r="C51" s="8">
        <f>-SUMIF([35]Base!$A:$A,$A51,[35]Base!$C:$C)</f>
        <v>0</v>
      </c>
      <c r="D51" s="8">
        <f>-SUMIF([36]Base!$A:$A,$A51,[36]Base!$C:$C)</f>
        <v>0</v>
      </c>
      <c r="E51" s="8">
        <f>-SUMIF([37]Base!$A:$A,$A51,[37]Base!$C:$C)</f>
        <v>0</v>
      </c>
      <c r="F51" s="8">
        <f>-SUMIF([38]Base!$A:$A,$A51,[38]Base!$C:$C)</f>
        <v>0</v>
      </c>
      <c r="G51" s="8">
        <f>-SUMIF([39]Base!$A:$A,$A51,[39]Base!$C:$C)</f>
        <v>0</v>
      </c>
      <c r="H51" s="8">
        <f>-SUMIF([40]Base!$A:$A,$A51,[40]Base!$C:$C)</f>
        <v>0</v>
      </c>
      <c r="I51" s="8">
        <f>-SUMIF([41]Base!$A:$A,$A51,[41]Base!$C:$C)</f>
        <v>0</v>
      </c>
      <c r="J51" s="8">
        <f>-SUMIF([42]Base!$A:$A,$A51,[42]Base!$C:$C)</f>
        <v>0</v>
      </c>
      <c r="K51" s="8">
        <f>-SUMIF([43]Base!$A:$A,$A51,[43]Base!$C:$C)</f>
        <v>0</v>
      </c>
      <c r="L51" s="8">
        <f>-SUMIF([44]Base!$A:$A,$A51,[44]Base!$C:$C)</f>
        <v>0</v>
      </c>
      <c r="M51" s="42">
        <f t="shared" si="18"/>
        <v>0</v>
      </c>
    </row>
    <row r="52" spans="1:13" outlineLevel="1" x14ac:dyDescent="0.25">
      <c r="A52" s="48">
        <v>21316</v>
      </c>
      <c r="B52" s="7" t="s">
        <v>30</v>
      </c>
      <c r="C52" s="8">
        <f>-SUMIF([35]Base!$A:$A,$A52,[35]Base!$C:$C)</f>
        <v>0</v>
      </c>
      <c r="D52" s="8">
        <f>-SUMIF([36]Base!$A:$A,$A52,[36]Base!$C:$C)</f>
        <v>-45.5</v>
      </c>
      <c r="E52" s="8">
        <f>-SUMIF([37]Base!$A:$A,$A52,[37]Base!$C:$C)</f>
        <v>0</v>
      </c>
      <c r="F52" s="8">
        <f>-SUMIF([38]Base!$A:$A,$A52,[38]Base!$C:$C)</f>
        <v>0</v>
      </c>
      <c r="G52" s="8">
        <f>-SUMIF([39]Base!$A:$A,$A52,[39]Base!$C:$C)</f>
        <v>0</v>
      </c>
      <c r="H52" s="8">
        <f>-SUMIF([40]Base!$A:$A,$A52,[40]Base!$C:$C)</f>
        <v>0</v>
      </c>
      <c r="I52" s="8">
        <f>-SUMIF([41]Base!$A:$A,$A52,[41]Base!$C:$C)</f>
        <v>0</v>
      </c>
      <c r="J52" s="8">
        <f>-SUMIF([42]Base!$A:$A,$A52,[42]Base!$C:$C)</f>
        <v>0</v>
      </c>
      <c r="K52" s="8">
        <f>-SUMIF([43]Base!$A:$A,$A52,[43]Base!$C:$C)</f>
        <v>0</v>
      </c>
      <c r="L52" s="8">
        <f>-SUMIF([44]Base!$A:$A,$A52,[44]Base!$C:$C)</f>
        <v>0</v>
      </c>
      <c r="M52" s="42">
        <f t="shared" ref="M52" si="19">SUM(C52:L52)</f>
        <v>-45.5</v>
      </c>
    </row>
    <row r="53" spans="1:13" outlineLevel="1" x14ac:dyDescent="0.25">
      <c r="A53" s="48">
        <v>2004037</v>
      </c>
      <c r="B53" s="49" t="s">
        <v>73</v>
      </c>
      <c r="C53" s="8">
        <f>-SUMIF([35]Base!$A:$A,$A53,[35]Base!$C:$C)*C116</f>
        <v>-89.128</v>
      </c>
      <c r="D53" s="8">
        <f>-SUMIF([36]Base!$A:$A,$A53,[36]Base!$C:$C)*D116</f>
        <v>0</v>
      </c>
      <c r="E53" s="8">
        <f>-SUMIF([37]Base!$A:$A,$A53,[37]Base!$C:$C)*E116</f>
        <v>-64.935000000000002</v>
      </c>
      <c r="F53" s="8">
        <f>-SUMIF([38]Base!$A:$A,$A53,[38]Base!$C:$C)</f>
        <v>-99.9</v>
      </c>
      <c r="G53" s="8">
        <f>-SUMIF([39]Base!$A:$A,$A53,[39]Base!$C:$C)</f>
        <v>0</v>
      </c>
      <c r="H53" s="8">
        <f>-SUMIF([40]Base!$A:$A,$A53,[40]Base!$C:$C)*H116</f>
        <v>0</v>
      </c>
      <c r="I53" s="8">
        <f>-SUMIF([41]Base!$A:$A,$A53,[41]Base!$C:$C)*I116</f>
        <v>0</v>
      </c>
      <c r="J53" s="8">
        <f>-SUMIF([42]Base!$A:$A,$A53,[42]Base!$C:$C)*J116</f>
        <v>-51.935000000000002</v>
      </c>
      <c r="K53" s="8">
        <f>-SUMIF([43]Base!$A:$A,$A53,[43]Base!$C:$C)</f>
        <v>0</v>
      </c>
      <c r="L53" s="8">
        <f>-SUMIF([44]Base!$A:$A,$A53,[44]Base!$C:$C)*L116</f>
        <v>0</v>
      </c>
      <c r="M53" s="42">
        <f t="shared" ref="M53" si="20">SUM(C53:L53)</f>
        <v>-305.89800000000002</v>
      </c>
    </row>
    <row r="54" spans="1:13" outlineLevel="1" x14ac:dyDescent="0.25">
      <c r="A54" s="48">
        <v>2004093</v>
      </c>
      <c r="B54" s="7" t="s">
        <v>97</v>
      </c>
      <c r="C54" s="8">
        <f>-SUMIF([35]Base!$A:$A,$A54,[35]Base!$C:$C)</f>
        <v>0</v>
      </c>
      <c r="D54" s="8">
        <f>-SUMIF([36]Base!$A:$A,$A54,[36]Base!$C:$C)</f>
        <v>0</v>
      </c>
      <c r="E54" s="8">
        <f>-SUMIF([37]Base!$A:$A,$A54,[37]Base!$C:$C)</f>
        <v>0</v>
      </c>
      <c r="F54" s="8">
        <f>-SUMIF([38]Base!$A:$A,$A54,[38]Base!$C:$C)</f>
        <v>0</v>
      </c>
      <c r="G54" s="8">
        <f>-SUMIF([39]Base!$A:$A,$A54,[39]Base!$C:$C)</f>
        <v>0</v>
      </c>
      <c r="H54" s="8">
        <f>-SUMIF([40]Base!$A:$A,$A54,[40]Base!$C:$C)</f>
        <v>0</v>
      </c>
      <c r="I54" s="8">
        <f>-SUMIF([41]Base!$A:$A,$A54,[41]Base!$C:$C)</f>
        <v>0</v>
      </c>
      <c r="J54" s="8">
        <f>-SUMIF([42]Base!$A:$A,$A54,[42]Base!$C:$C)</f>
        <v>-486</v>
      </c>
      <c r="K54" s="8">
        <f>-SUMIF([43]Base!$A:$A,$A54,[43]Base!$C:$C)</f>
        <v>-471.42</v>
      </c>
      <c r="L54" s="8">
        <f>-SUMIF([44]Base!$A:$A,$A54,[44]Base!$C:$C)</f>
        <v>0</v>
      </c>
      <c r="M54" s="42">
        <f t="shared" ref="M54" si="21">SUM(C54:L54)</f>
        <v>-957.42000000000007</v>
      </c>
    </row>
    <row r="55" spans="1:13" outlineLevel="1" x14ac:dyDescent="0.25">
      <c r="A55" s="48">
        <v>2004068</v>
      </c>
      <c r="B55" s="7" t="s">
        <v>65</v>
      </c>
      <c r="C55" s="8">
        <f>-SUMIF([35]Base!$A:$A,$A55,[35]Base!$C:$C)</f>
        <v>0</v>
      </c>
      <c r="D55" s="8">
        <f>-SUMIF([36]Base!$A:$A,$A55,[36]Base!$C:$C)</f>
        <v>0</v>
      </c>
      <c r="E55" s="8">
        <f>-SUMIF([37]Base!$A:$A,$A55,[37]Base!$C:$C)</f>
        <v>0</v>
      </c>
      <c r="F55" s="8">
        <f>-SUMIF([38]Base!$A:$A,$A55,[38]Base!$C:$C)</f>
        <v>0</v>
      </c>
      <c r="G55" s="8">
        <f>-SUMIF([39]Base!$A:$A,$A55,[39]Base!$C:$C)</f>
        <v>0</v>
      </c>
      <c r="H55" s="8">
        <f>-SUMIF([40]Base!$A:$A,$A55,[40]Base!$C:$C)</f>
        <v>0</v>
      </c>
      <c r="I55" s="8">
        <f>-SUMIF([41]Base!$A:$A,$A55,[41]Base!$C:$C)</f>
        <v>0</v>
      </c>
      <c r="J55" s="8">
        <f>-SUMIF([42]Base!$A:$A,$A55,[42]Base!$C:$C)</f>
        <v>0</v>
      </c>
      <c r="K55" s="8">
        <f>-SUMIF([43]Base!$A:$A,$A55,[43]Base!$C:$C)</f>
        <v>0</v>
      </c>
      <c r="L55" s="8">
        <f>-SUMIF([44]Base!$A:$A,$A55,[44]Base!$C:$C)</f>
        <v>0</v>
      </c>
      <c r="M55" s="42">
        <f t="shared" ref="M55" si="22">SUM(C55:L55)</f>
        <v>0</v>
      </c>
    </row>
    <row r="56" spans="1:13" outlineLevel="1" x14ac:dyDescent="0.25">
      <c r="A56" s="48">
        <v>2013013</v>
      </c>
      <c r="B56" s="7" t="s">
        <v>75</v>
      </c>
      <c r="C56" s="8">
        <f>-SUMIF([35]Base!$A:$A,$A56,[35]Base!$C:$C)</f>
        <v>0</v>
      </c>
      <c r="D56" s="8">
        <f>-SUMIF([36]Base!$A:$A,$A56,[36]Base!$C:$C)</f>
        <v>0</v>
      </c>
      <c r="E56" s="8">
        <f>-SUMIF([37]Base!$A:$A,$A56,[37]Base!$C:$C)</f>
        <v>0</v>
      </c>
      <c r="F56" s="8">
        <f>-SUMIF([38]Base!$A:$A,$A56,[38]Base!$C:$C)</f>
        <v>0</v>
      </c>
      <c r="G56" s="8">
        <f>-SUMIF([39]Base!$A:$A,$A56,[39]Base!$C:$C)</f>
        <v>0</v>
      </c>
      <c r="H56" s="8">
        <f>-SUMIF([40]Base!$A:$A,$A56,[40]Base!$C:$C)</f>
        <v>0</v>
      </c>
      <c r="I56" s="8">
        <f>-SUMIF([41]Base!$A:$A,$A56,[41]Base!$C:$C)</f>
        <v>0</v>
      </c>
      <c r="J56" s="8">
        <f>-SUMIF([42]Base!$A:$A,$A56,[42]Base!$C:$C)</f>
        <v>-2777.78</v>
      </c>
      <c r="K56" s="8">
        <f>-SUMIF([43]Base!$A:$A,$A56,[43]Base!$C:$C)</f>
        <v>0</v>
      </c>
      <c r="L56" s="8">
        <f>-SUMIF([44]Base!$A:$A,$A56,[44]Base!$C:$C)</f>
        <v>0</v>
      </c>
      <c r="M56" s="42">
        <f t="shared" si="18"/>
        <v>-2777.78</v>
      </c>
    </row>
    <row r="57" spans="1:13" outlineLevel="1" x14ac:dyDescent="0.25">
      <c r="A57" s="48">
        <v>2013005</v>
      </c>
      <c r="B57" s="7" t="s">
        <v>35</v>
      </c>
      <c r="C57" s="8">
        <f>-SUMIF([35]Base!$A:$A,$A57,[35]Base!$C:$C)</f>
        <v>0</v>
      </c>
      <c r="D57" s="8">
        <f>-SUMIF([36]Base!$A:$A,$A57,[36]Base!$C:$C)</f>
        <v>0</v>
      </c>
      <c r="E57" s="8">
        <f>-SUMIF([37]Base!$A:$A,$A57,[37]Base!$C:$C)</f>
        <v>0</v>
      </c>
      <c r="F57" s="8">
        <f>-SUMIF([38]Base!$A:$A,$A57,[38]Base!$C:$C)</f>
        <v>0</v>
      </c>
      <c r="G57" s="8">
        <f>-SUMIF([39]Base!$A:$A,$A57,[39]Base!$C:$C)</f>
        <v>0</v>
      </c>
      <c r="H57" s="8">
        <f>-SUMIF([40]Base!$A:$A,$A57,[40]Base!$C:$C)</f>
        <v>0</v>
      </c>
      <c r="I57" s="8">
        <f>-SUMIF([41]Base!$A:$A,$A57,[41]Base!$C:$C)</f>
        <v>0</v>
      </c>
      <c r="J57" s="8">
        <f>-SUMIF([42]Base!$A:$A,$A57,[42]Base!$C:$C)</f>
        <v>0</v>
      </c>
      <c r="K57" s="8">
        <f>-SUMIF([43]Base!$A:$A,$A57,[43]Base!$C:$C)</f>
        <v>0</v>
      </c>
      <c r="L57" s="8">
        <f>-SUMIF([44]Base!$A:$A,$A57,[44]Base!$C:$C)</f>
        <v>0</v>
      </c>
      <c r="M57" s="42">
        <f t="shared" si="18"/>
        <v>0</v>
      </c>
    </row>
    <row r="58" spans="1:13" outlineLevel="1" x14ac:dyDescent="0.25">
      <c r="A58">
        <v>2004090</v>
      </c>
      <c r="B58" s="7" t="s">
        <v>166</v>
      </c>
      <c r="C58" s="8">
        <f>-SUMIF([35]Base!$A:$A,$A58,[35]Base!$C:$C)</f>
        <v>0</v>
      </c>
      <c r="D58" s="8">
        <f>-SUMIF([36]Base!$A:$A,$A58,[36]Base!$C:$C)</f>
        <v>0</v>
      </c>
      <c r="E58" s="8">
        <f>-SUMIF([37]Base!$A:$A,$A58,[37]Base!$C:$C)</f>
        <v>0</v>
      </c>
      <c r="F58" s="8">
        <f>-SUMIF([38]Base!$A:$A,$A58,[38]Base!$C:$C)</f>
        <v>0</v>
      </c>
      <c r="G58" s="8">
        <f>-SUMIF([39]Base!$A:$A,$A58,[39]Base!$C:$C)</f>
        <v>0</v>
      </c>
      <c r="H58" s="8">
        <f>-SUMIF([40]Base!$A:$A,$A58,[40]Base!$C:$C)</f>
        <v>0</v>
      </c>
      <c r="I58" s="8">
        <f>-SUMIF([41]Base!$A:$A,$A58,[41]Base!$C:$C)</f>
        <v>0</v>
      </c>
      <c r="J58" s="8">
        <f>-SUMIF([42]Base!$A:$A,$A58,[42]Base!$C:$C)</f>
        <v>0</v>
      </c>
      <c r="K58" s="8">
        <f>-SUMIF([43]Base!$A:$A,$A58,[43]Base!$C:$C)</f>
        <v>0</v>
      </c>
      <c r="L58" s="8">
        <f>-SUMIF([44]Base!$A:$A,$A58,[44]Base!$C:$C)</f>
        <v>0</v>
      </c>
      <c r="M58" s="42">
        <f t="shared" si="18"/>
        <v>0</v>
      </c>
    </row>
    <row r="59" spans="1:13" outlineLevel="1" x14ac:dyDescent="0.25">
      <c r="A59" s="48">
        <v>21305</v>
      </c>
      <c r="B59" s="7" t="s">
        <v>133</v>
      </c>
      <c r="C59" s="8">
        <f>-SUMIF([35]Base!$A:$A,$A59,[35]Base!$C:$C)</f>
        <v>-250</v>
      </c>
      <c r="D59" s="8">
        <f>-SUMIF([36]Base!$A:$A,$A59,[36]Base!$C:$C)</f>
        <v>-250</v>
      </c>
      <c r="E59" s="8">
        <f>-SUMIF([37]Base!$A:$A,$A59,[37]Base!$C:$C)</f>
        <v>-197.5</v>
      </c>
      <c r="F59" s="8">
        <f>-SUMIF([38]Base!$A:$A,$A59,[38]Base!$C:$C)</f>
        <v>0</v>
      </c>
      <c r="G59" s="8">
        <f>-SUMIF([39]Base!$A:$A,$A59,[39]Base!$C:$C)</f>
        <v>-820</v>
      </c>
      <c r="H59" s="8">
        <f>-SUMIF([40]Base!$A:$A,$A59,[40]Base!$C:$C)</f>
        <v>0</v>
      </c>
      <c r="I59" s="8">
        <f>-SUMIF([41]Base!$A:$A,$A59,[41]Base!$C:$C)</f>
        <v>-20</v>
      </c>
      <c r="J59" s="8">
        <f>-SUMIF([42]Base!$A:$A,$A59,[42]Base!$C:$C)</f>
        <v>0</v>
      </c>
      <c r="K59" s="8">
        <f>-SUMIF([43]Base!$A:$A,$A59,[43]Base!$C:$C)</f>
        <v>0</v>
      </c>
      <c r="L59" s="8">
        <f>-SUMIF([44]Base!$A:$A,$A59,[44]Base!$C:$C)</f>
        <v>-540</v>
      </c>
      <c r="M59" s="42">
        <f t="shared" si="18"/>
        <v>-2077.5</v>
      </c>
    </row>
    <row r="60" spans="1:13" outlineLevel="1" x14ac:dyDescent="0.25">
      <c r="A60" s="48">
        <v>2004046</v>
      </c>
      <c r="B60" s="7" t="s">
        <v>78</v>
      </c>
      <c r="C60" s="8">
        <f>-SUMIF([35]Base!$A:$A,$A60,[35]Base!$C:$C)</f>
        <v>0</v>
      </c>
      <c r="D60" s="8">
        <f>-SUMIF([36]Base!$A:$A,$A60,[36]Base!$C:$C)</f>
        <v>0</v>
      </c>
      <c r="E60" s="8">
        <f>-SUMIF([37]Base!$A:$A,$A60,[37]Base!$C:$C)</f>
        <v>0</v>
      </c>
      <c r="F60" s="8">
        <f>-SUMIF([38]Base!$A:$A,$A60,[38]Base!$C:$C)</f>
        <v>0</v>
      </c>
      <c r="G60" s="8">
        <f>-SUMIF([39]Base!$A:$A,$A60,[39]Base!$C:$C)</f>
        <v>0</v>
      </c>
      <c r="H60" s="8">
        <f>-SUMIF([40]Base!$A:$A,$A60,[40]Base!$C:$C)</f>
        <v>0</v>
      </c>
      <c r="I60" s="8">
        <f>-SUMIF([41]Base!$A:$A,$A60,[41]Base!$C:$C)</f>
        <v>0</v>
      </c>
      <c r="J60" s="8">
        <f>-SUMIF([42]Base!$A:$A,$A60,[42]Base!$C:$C)</f>
        <v>0</v>
      </c>
      <c r="K60" s="8">
        <f>-SUMIF([43]Base!$A:$A,$A60,[43]Base!$C:$C)</f>
        <v>0</v>
      </c>
      <c r="L60" s="8">
        <f>-SUMIF([44]Base!$A:$A,$A60,[44]Base!$C:$C)</f>
        <v>0</v>
      </c>
      <c r="M60" s="42">
        <f t="shared" si="18"/>
        <v>0</v>
      </c>
    </row>
    <row r="61" spans="1:13" outlineLevel="1" x14ac:dyDescent="0.25">
      <c r="A61" s="48">
        <v>20412</v>
      </c>
      <c r="B61" s="7" t="s">
        <v>152</v>
      </c>
      <c r="C61" s="8">
        <f>-SUMIF([35]Base!$A:$A,$A61,[35]Base!$C:$C)</f>
        <v>0</v>
      </c>
      <c r="D61" s="8">
        <f>-SUMIF([36]Base!$A:$A,$A61,[36]Base!$C:$C)</f>
        <v>0</v>
      </c>
      <c r="E61" s="8">
        <f>-SUMIF([37]Base!$A:$A,$A61,[37]Base!$C:$C)</f>
        <v>0</v>
      </c>
      <c r="F61" s="8">
        <f>-SUMIF([38]Base!$A:$A,$A61,[38]Base!$C:$C)</f>
        <v>0</v>
      </c>
      <c r="G61" s="8">
        <f>-SUMIF([39]Base!$A:$A,$A61,[39]Base!$C:$C)</f>
        <v>0</v>
      </c>
      <c r="H61" s="8">
        <f>-SUMIF([40]Base!$A:$A,$A61,[40]Base!$C:$C)</f>
        <v>0</v>
      </c>
      <c r="I61" s="8">
        <f>-SUMIF([41]Base!$A:$A,$A61,[41]Base!$C:$C)</f>
        <v>0</v>
      </c>
      <c r="J61" s="8">
        <f>-SUMIF([42]Base!$A:$A,$A61,[42]Base!$C:$C)</f>
        <v>0</v>
      </c>
      <c r="K61" s="8">
        <f>-SUMIF([43]Base!$A:$A,$A61,[43]Base!$C:$C)</f>
        <v>0</v>
      </c>
      <c r="L61" s="8">
        <f>-SUMIF([44]Base!$A:$A,$A61,[44]Base!$C:$C)</f>
        <v>0</v>
      </c>
      <c r="M61" s="42">
        <f t="shared" ref="M61" si="23">SUM(C61:L61)</f>
        <v>0</v>
      </c>
    </row>
    <row r="62" spans="1:13" outlineLevel="1" x14ac:dyDescent="0.25">
      <c r="A62" s="48">
        <v>2004012</v>
      </c>
      <c r="B62" s="7" t="s">
        <v>134</v>
      </c>
      <c r="C62" s="8">
        <f>-SUMIF([35]Base!$A:$A,$A62,[35]Base!$C:$C)</f>
        <v>0</v>
      </c>
      <c r="D62" s="8">
        <f>-SUMIF([36]Base!$A:$A,$A62,[36]Base!$C:$C)</f>
        <v>0</v>
      </c>
      <c r="E62" s="8">
        <f>-SUMIF([37]Base!$A:$A,$A62,[37]Base!$C:$C)</f>
        <v>0</v>
      </c>
      <c r="F62" s="8">
        <f>-SUMIF([38]Base!$A:$A,$A62,[38]Base!$C:$C)</f>
        <v>0</v>
      </c>
      <c r="G62" s="8">
        <f>-SUMIF([39]Base!$A:$A,$A62,[39]Base!$C:$C)</f>
        <v>-163.9</v>
      </c>
      <c r="H62" s="8">
        <f>-SUMIF([40]Base!$A:$A,$A62,[40]Base!$C:$C)</f>
        <v>0</v>
      </c>
      <c r="I62" s="8">
        <f>-SUMIF([41]Base!$A:$A,$A62,[41]Base!$C:$C)</f>
        <v>-55.4</v>
      </c>
      <c r="J62" s="8">
        <f>-SUMIF([42]Base!$A:$A,$A62,[42]Base!$C:$C)</f>
        <v>0</v>
      </c>
      <c r="K62" s="8">
        <f>-SUMIF([43]Base!$A:$A,$A62,[43]Base!$C:$C)</f>
        <v>0</v>
      </c>
      <c r="L62" s="8">
        <f>-SUMIF([44]Base!$A:$A,$A62,[44]Base!$C:$C)</f>
        <v>0</v>
      </c>
      <c r="M62" s="42">
        <f t="shared" si="18"/>
        <v>-219.3</v>
      </c>
    </row>
    <row r="63" spans="1:13" outlineLevel="1" x14ac:dyDescent="0.25">
      <c r="A63" s="48">
        <v>2013007</v>
      </c>
      <c r="B63" s="7" t="s">
        <v>135</v>
      </c>
      <c r="C63" s="8">
        <f>-SUMIF([35]Base!$A:$A,$A63,[35]Base!$C:$C)</f>
        <v>-29.5</v>
      </c>
      <c r="D63" s="8">
        <f>-SUMIF([36]Base!$A:$A,$A63,[36]Base!$C:$C)</f>
        <v>-27</v>
      </c>
      <c r="E63" s="8">
        <f>-SUMIF([37]Base!$A:$A,$A63,[37]Base!$C:$C)</f>
        <v>0</v>
      </c>
      <c r="F63" s="8">
        <f>-SUMIF([38]Base!$A:$A,$A63,[38]Base!$C:$C)</f>
        <v>0</v>
      </c>
      <c r="G63" s="8">
        <f>-SUMIF([39]Base!$A:$A,$A63,[39]Base!$C:$C)</f>
        <v>-297</v>
      </c>
      <c r="H63" s="8">
        <f>-SUMIF([40]Base!$A:$A,$A63,[40]Base!$C:$C)</f>
        <v>0</v>
      </c>
      <c r="I63" s="8">
        <f>-SUMIF([41]Base!$A:$A,$A63,[41]Base!$C:$C)</f>
        <v>0</v>
      </c>
      <c r="J63" s="8">
        <f>-SUMIF([42]Base!$A:$A,$A63,[42]Base!$C:$C)</f>
        <v>-49.93</v>
      </c>
      <c r="K63" s="8">
        <f>-SUMIF([43]Base!$A:$A,$A63,[43]Base!$C:$C)</f>
        <v>0</v>
      </c>
      <c r="L63" s="8">
        <f>-SUMIF([44]Base!$A:$A,$A63,[44]Base!$C:$C)</f>
        <v>-4</v>
      </c>
      <c r="M63" s="42">
        <f t="shared" ref="M63" si="24">SUM(C63:L63)</f>
        <v>-407.43</v>
      </c>
    </row>
    <row r="64" spans="1:13" outlineLevel="1" x14ac:dyDescent="0.25">
      <c r="A64" s="48">
        <v>2004085</v>
      </c>
      <c r="B64" s="7" t="s">
        <v>70</v>
      </c>
      <c r="C64" s="8">
        <f>-SUMIF([35]Base!$A:$A,$A64,[35]Base!$C:$C)</f>
        <v>0</v>
      </c>
      <c r="D64" s="8">
        <f>-SUMIF([36]Base!$A:$A,$A64,[36]Base!$C:$C)</f>
        <v>0</v>
      </c>
      <c r="E64" s="8">
        <f>-SUMIF([37]Base!$A:$A,$A64,[37]Base!$C:$C)</f>
        <v>0</v>
      </c>
      <c r="F64" s="8">
        <f>-SUMIF([38]Base!$A:$A,$A64,[38]Base!$C:$C)</f>
        <v>0</v>
      </c>
      <c r="G64" s="8">
        <f>-SUMIF([39]Base!$A:$A,$A64,[39]Base!$C:$C)</f>
        <v>0</v>
      </c>
      <c r="H64" s="8">
        <f>-SUMIF([40]Base!$A:$A,$A64,[40]Base!$C:$C)</f>
        <v>0</v>
      </c>
      <c r="I64" s="8">
        <f>-SUMIF([41]Base!$A:$A,$A64,[41]Base!$C:$C)</f>
        <v>0</v>
      </c>
      <c r="J64" s="8">
        <f>-SUMIF([42]Base!$A:$A,$A64,[42]Base!$C:$C)</f>
        <v>0</v>
      </c>
      <c r="K64" s="8">
        <f>-SUMIF([43]Base!$A:$A,$A64,[43]Base!$C:$C)</f>
        <v>0</v>
      </c>
      <c r="L64" s="8">
        <f>-SUMIF([44]Base!$A:$A,$A64,[44]Base!$C:$C)</f>
        <v>0</v>
      </c>
      <c r="M64" s="42">
        <f t="shared" si="18"/>
        <v>0</v>
      </c>
    </row>
    <row r="65" spans="1:13" outlineLevel="1" x14ac:dyDescent="0.25">
      <c r="A65" s="48">
        <v>2004062</v>
      </c>
      <c r="B65" s="7" t="s">
        <v>146</v>
      </c>
      <c r="C65" s="8">
        <f>-SUMIF([35]Base!$A:$A,$A65,[35]Base!$C:$C)</f>
        <v>0</v>
      </c>
      <c r="D65" s="8">
        <f>-SUMIF([36]Base!$A:$A,$A65,[36]Base!$C:$C)</f>
        <v>0</v>
      </c>
      <c r="E65" s="8">
        <f>-SUMIF([37]Base!$A:$A,$A65,[37]Base!$C:$C)</f>
        <v>0</v>
      </c>
      <c r="F65" s="8">
        <f>-SUMIF([38]Base!$A:$A,$A65,[38]Base!$C:$C)</f>
        <v>0</v>
      </c>
      <c r="G65" s="8">
        <f>-SUMIF([39]Base!$A:$A,$A65,[39]Base!$C:$C)</f>
        <v>0</v>
      </c>
      <c r="H65" s="8">
        <f>-SUMIF([40]Base!$A:$A,$A65,[40]Base!$C:$C)</f>
        <v>0</v>
      </c>
      <c r="I65" s="8">
        <f>-SUMIF([41]Base!$A:$A,$A65,[41]Base!$C:$C)</f>
        <v>0</v>
      </c>
      <c r="J65" s="8">
        <f>-SUMIF([42]Base!$A:$A,$A65,[42]Base!$C:$C)</f>
        <v>0</v>
      </c>
      <c r="K65" s="8">
        <f>-SUMIF([43]Base!$A:$A,$A65,[43]Base!$C:$C)</f>
        <v>-2244.5100000000002</v>
      </c>
      <c r="L65" s="8">
        <f>-SUMIF([44]Base!$A:$A,$A65,[44]Base!$C:$C)</f>
        <v>0</v>
      </c>
      <c r="M65" s="42">
        <f t="shared" ref="M65" si="25">SUM(C65:L65)</f>
        <v>-2244.5100000000002</v>
      </c>
    </row>
    <row r="66" spans="1:13" outlineLevel="1" x14ac:dyDescent="0.25">
      <c r="B66" s="7" t="s">
        <v>54</v>
      </c>
      <c r="C66" s="8">
        <f>-SUMIF([35]Base!$A:$A,$A66,[35]Base!$C:$C)*1</f>
        <v>0</v>
      </c>
      <c r="D66" s="8">
        <f>-SUMIF([36]Base!$A:$A,$A66,[36]Base!$C:$C)</f>
        <v>0</v>
      </c>
      <c r="E66" s="8">
        <f>-SUMIF([37]Base!$A:$A,$A66,[37]Base!$C:$C)</f>
        <v>0</v>
      </c>
      <c r="F66" s="8">
        <f>-SUMIF([38]Base!$A:$A,$A66,[38]Base!$C:$C)</f>
        <v>0</v>
      </c>
      <c r="G66" s="8">
        <f>-SUMIF([39]Base!$A:$A,$A66,[39]Base!$C:$C)</f>
        <v>0</v>
      </c>
      <c r="H66" s="8">
        <f>-SUMIF([40]Base!$A:$A,$A66,[40]Base!$C:$C)*1</f>
        <v>0</v>
      </c>
      <c r="I66" s="8">
        <f>-SUMIF([41]Base!$A:$A,$A66,[41]Base!$C:$C)*1</f>
        <v>0</v>
      </c>
      <c r="J66" s="8">
        <f>-SUMIF([42]Base!$A:$A,$A66,[42]Base!$C:$C)*1</f>
        <v>0</v>
      </c>
      <c r="K66" s="8">
        <f>-SUMIF([43]Base!$A:$A,$A66,[43]Base!$C:$C)*1</f>
        <v>0</v>
      </c>
      <c r="L66" s="8">
        <f>-SUMIF([44]Base!$A:$A,$A66,[44]Base!$C:$C)*1</f>
        <v>0</v>
      </c>
      <c r="M66" s="42">
        <f t="shared" si="18"/>
        <v>0</v>
      </c>
    </row>
    <row r="67" spans="1:13" outlineLevel="1" x14ac:dyDescent="0.25">
      <c r="A67" s="48">
        <v>2002020</v>
      </c>
      <c r="B67" s="7" t="s">
        <v>145</v>
      </c>
      <c r="C67" s="8">
        <f>-SUMIF([35]Base!$A:$A,$A67,[35]Base!$C:$C)*1</f>
        <v>-411.73</v>
      </c>
      <c r="D67" s="8">
        <f>-SUMIF([36]Base!$A:$A,$A67,[36]Base!$C:$C)</f>
        <v>-845.27</v>
      </c>
      <c r="E67" s="8">
        <f>-SUMIF([37]Base!$A:$A,$A67,[37]Base!$C:$C)</f>
        <v>-1609.34</v>
      </c>
      <c r="F67" s="8">
        <f>-SUMIF([38]Base!$A:$A,$A67,[38]Base!$C:$C)</f>
        <v>0</v>
      </c>
      <c r="G67" s="8">
        <f>-SUMIF([39]Base!$A:$A,$A67,[39]Base!$C:$C)</f>
        <v>-2761.72</v>
      </c>
      <c r="H67" s="8">
        <f>-SUMIF([40]Base!$A:$A,$A67,[40]Base!$C:$C)*1</f>
        <v>-882.84</v>
      </c>
      <c r="I67" s="8">
        <f>-SUMIF([41]Base!$A:$A,$A67,[41]Base!$C:$C)*1</f>
        <v>-779.23</v>
      </c>
      <c r="J67" s="8">
        <f>-SUMIF([42]Base!$A:$A,$A67,[42]Base!$C:$C)*1</f>
        <v>-12588.58</v>
      </c>
      <c r="K67" s="8">
        <f>-SUMIF([43]Base!$A:$A,$A67,[43]Base!$C:$C)*1</f>
        <v>0</v>
      </c>
      <c r="L67" s="8">
        <f>-SUMIF([44]Base!$A:$A,$A67,[44]Base!$C:$C)*1</f>
        <v>-824.21</v>
      </c>
      <c r="M67" s="42">
        <f t="shared" ref="M67" si="26">SUM(C67:L67)</f>
        <v>-20702.919999999998</v>
      </c>
    </row>
    <row r="68" spans="1:13" outlineLevel="1" x14ac:dyDescent="0.25">
      <c r="A68" s="48">
        <v>2002022</v>
      </c>
      <c r="B68" s="7" t="s">
        <v>162</v>
      </c>
      <c r="C68" s="8">
        <f>-SUMIF([35]Base!$A:$A,$A68,[35]Base!$C:$C)*1</f>
        <v>0</v>
      </c>
      <c r="D68" s="8">
        <f>-SUMIF([36]Base!$A:$A,$A68,[36]Base!$C:$C)</f>
        <v>0</v>
      </c>
      <c r="E68" s="8">
        <f>-SUMIF([37]Base!$A:$A,$A68,[37]Base!$C:$C)</f>
        <v>0</v>
      </c>
      <c r="F68" s="8">
        <f>-SUMIF([38]Base!$A:$A,$A68,[38]Base!$C:$C)</f>
        <v>0</v>
      </c>
      <c r="G68" s="8">
        <f>-SUMIF([39]Base!$A:$A,$A68,[39]Base!$C:$C)</f>
        <v>0</v>
      </c>
      <c r="H68" s="8">
        <f>-SUMIF([40]Base!$A:$A,$A68,[40]Base!$C:$C)*1</f>
        <v>0</v>
      </c>
      <c r="I68" s="8">
        <f>-SUMIF([41]Base!$A:$A,$A68,[41]Base!$C:$C)*1</f>
        <v>0</v>
      </c>
      <c r="J68" s="8">
        <f>-SUMIF([42]Base!$A:$A,$A68,[42]Base!$C:$C)*1</f>
        <v>0</v>
      </c>
      <c r="K68" s="8">
        <f>-SUMIF([43]Base!$A:$A,$A68,[43]Base!$C:$C)*1</f>
        <v>0</v>
      </c>
      <c r="L68" s="8">
        <f>-SUMIF([44]Base!$A:$A,$A68,[44]Base!$C:$C)*1</f>
        <v>0</v>
      </c>
      <c r="M68" s="42">
        <f t="shared" ref="M68" si="27">SUM(C68:L68)</f>
        <v>0</v>
      </c>
    </row>
    <row r="69" spans="1:13" outlineLevel="1" x14ac:dyDescent="0.25">
      <c r="A69" s="48">
        <v>2013009</v>
      </c>
      <c r="B69" s="7" t="s">
        <v>141</v>
      </c>
      <c r="C69" s="8">
        <f>-SUMIF([35]Base!$A:$A,$A69,[35]Base!$C:$C)</f>
        <v>0</v>
      </c>
      <c r="D69" s="8">
        <f>-SUMIF([36]Base!$A:$A,$A69,[36]Base!$C:$C)</f>
        <v>0</v>
      </c>
      <c r="E69" s="8">
        <f>-SUMIF([37]Base!$A:$A,$A69,[37]Base!$C:$C)</f>
        <v>-189.8</v>
      </c>
      <c r="F69" s="8">
        <f>-SUMIF([38]Base!$A:$A,$A69,[38]Base!$C:$C)</f>
        <v>0</v>
      </c>
      <c r="G69" s="8">
        <f>-SUMIF([39]Base!$A:$A,$A69,[39]Base!$C:$C)</f>
        <v>0</v>
      </c>
      <c r="H69" s="8">
        <f>-SUMIF([40]Base!$A:$A,$A69,[40]Base!$C:$C)</f>
        <v>0</v>
      </c>
      <c r="I69" s="8">
        <f>-SUMIF([41]Base!$A:$A,$A69,[41]Base!$C:$C)</f>
        <v>0</v>
      </c>
      <c r="J69" s="8">
        <f>-SUMIF([42]Base!$A:$A,$A69,[42]Base!$C:$C)</f>
        <v>0</v>
      </c>
      <c r="K69" s="8">
        <f>-SUMIF([43]Base!$A:$A,$A69,[43]Base!$C:$C)</f>
        <v>0</v>
      </c>
      <c r="L69" s="8">
        <f>-SUMIF([44]Base!$A:$A,$A69,[44]Base!$C:$C)</f>
        <v>0</v>
      </c>
      <c r="M69" s="42">
        <f t="shared" si="18"/>
        <v>-189.8</v>
      </c>
    </row>
    <row r="70" spans="1:13" outlineLevel="1" x14ac:dyDescent="0.25">
      <c r="A70" s="48">
        <v>2012</v>
      </c>
      <c r="B70" s="7" t="s">
        <v>142</v>
      </c>
      <c r="C70" s="8">
        <f>-SUMIF([35]Base!$A:$A,$A70,[35]Base!$C:$C)</f>
        <v>0</v>
      </c>
      <c r="D70" s="8">
        <f>-SUMIF([36]Base!$A:$A,$A70,[36]Base!$C:$C)</f>
        <v>0</v>
      </c>
      <c r="E70" s="8">
        <f>-SUMIF([37]Base!$A:$A,$A70,[37]Base!$C:$C)</f>
        <v>0</v>
      </c>
      <c r="F70" s="8">
        <f>-SUMIF([38]Base!$A:$A,$A70,[38]Base!$C:$C)</f>
        <v>0</v>
      </c>
      <c r="G70" s="8">
        <f>-SUMIF([39]Base!$A:$A,$A70,[39]Base!$C:$C)</f>
        <v>-499.8</v>
      </c>
      <c r="H70" s="8">
        <f>-SUMIF([40]Base!$A:$A,$A70,[40]Base!$C:$C)</f>
        <v>0</v>
      </c>
      <c r="I70" s="8">
        <f>-SUMIF([41]Base!$A:$A,$A70,[41]Base!$C:$C)</f>
        <v>0</v>
      </c>
      <c r="J70" s="8">
        <f>-SUMIF([42]Base!$A:$A,$A70,[42]Base!$C:$C)</f>
        <v>0</v>
      </c>
      <c r="K70" s="8">
        <f>-SUMIF([43]Base!$A:$A,$A70,[43]Base!$C:$C)</f>
        <v>0</v>
      </c>
      <c r="L70" s="8">
        <f>-SUMIF([44]Base!$A:$A,$A70,[44]Base!$C:$C)</f>
        <v>0</v>
      </c>
      <c r="M70" s="42">
        <f t="shared" ref="M70" si="28">SUM(C70:L70)</f>
        <v>-499.8</v>
      </c>
    </row>
    <row r="71" spans="1:13" outlineLevel="1" x14ac:dyDescent="0.25">
      <c r="A71" s="48">
        <v>2004069</v>
      </c>
      <c r="B71" s="7" t="s">
        <v>72</v>
      </c>
      <c r="C71" s="8">
        <f>-SUMIF([35]Base!$A:$A,$A71,[35]Base!$C:$C)</f>
        <v>0</v>
      </c>
      <c r="D71" s="8">
        <f>-SUMIF([36]Base!$A:$A,$A71,[36]Base!$C:$C)</f>
        <v>0</v>
      </c>
      <c r="E71" s="8">
        <f>-SUMIF([37]Base!$A:$A,$A71,[37]Base!$C:$C)</f>
        <v>0</v>
      </c>
      <c r="F71" s="8">
        <f>-SUMIF([38]Base!$A:$A,$A71,[38]Base!$C:$C)</f>
        <v>0</v>
      </c>
      <c r="G71" s="8">
        <f>-SUMIF([39]Base!$A:$A,$A71,[39]Base!$C:$C)</f>
        <v>0</v>
      </c>
      <c r="H71" s="8">
        <f>-SUMIF([40]Base!$A:$A,$A71,[40]Base!$C:$C)</f>
        <v>0</v>
      </c>
      <c r="I71" s="8">
        <f>-SUMIF([41]Base!$A:$A,$A71,[41]Base!$C:$C)</f>
        <v>0</v>
      </c>
      <c r="J71" s="8">
        <f>-SUMIF([42]Base!$A:$A,$A71,[42]Base!$C:$C)</f>
        <v>0</v>
      </c>
      <c r="K71" s="8">
        <f>-SUMIF([43]Base!$A:$A,$A71,[43]Base!$C:$C)</f>
        <v>0</v>
      </c>
      <c r="L71" s="8">
        <f>-SUMIF([44]Base!$A:$A,$A71,[44]Base!$C:$C)</f>
        <v>0</v>
      </c>
      <c r="M71" s="42">
        <f t="shared" si="18"/>
        <v>0</v>
      </c>
    </row>
    <row r="72" spans="1:13" outlineLevel="1" x14ac:dyDescent="0.25">
      <c r="A72" s="48">
        <v>2004011</v>
      </c>
      <c r="B72" s="7" t="s">
        <v>37</v>
      </c>
      <c r="C72" s="8">
        <f>-SUMIF([35]Base!$A:$A,$A72,[35]Base!$C:$C)*1</f>
        <v>0</v>
      </c>
      <c r="D72" s="8">
        <f>-SUMIF([36]Base!$A:$A,$A72,[36]Base!$C:$C)</f>
        <v>0</v>
      </c>
      <c r="E72" s="8">
        <f>-SUMIF([37]Base!$A:$A,$A72,[37]Base!$C:$C)</f>
        <v>0</v>
      </c>
      <c r="F72" s="8">
        <f>-SUMIF([38]Base!$A:$A,$A72,[38]Base!$C:$C)</f>
        <v>0</v>
      </c>
      <c r="G72" s="8">
        <f>-SUMIF([39]Base!$A:$A,$A72,[39]Base!$C:$C)</f>
        <v>0</v>
      </c>
      <c r="H72" s="8">
        <f>-SUMIF([40]Base!$A:$A,$A72,[40]Base!$C:$C)*1</f>
        <v>0</v>
      </c>
      <c r="I72" s="8">
        <f>-SUMIF([41]Base!$A:$A,$A72,[41]Base!$C:$C)*1</f>
        <v>0</v>
      </c>
      <c r="J72" s="8">
        <f>-SUMIF([42]Base!$A:$A,$A72,[42]Base!$C:$C)*1</f>
        <v>0</v>
      </c>
      <c r="K72" s="8">
        <f>-SUMIF([43]Base!$A:$A,$A72,[43]Base!$C:$C)*1</f>
        <v>0</v>
      </c>
      <c r="L72" s="8">
        <f>-SUMIF([44]Base!$A:$A,$A72,[44]Base!$C:$C)*1</f>
        <v>0</v>
      </c>
      <c r="M72" s="42">
        <f t="shared" si="18"/>
        <v>0</v>
      </c>
    </row>
    <row r="73" spans="1:13" outlineLevel="1" x14ac:dyDescent="0.25">
      <c r="A73" s="48">
        <v>20425</v>
      </c>
      <c r="B73" s="7" t="s">
        <v>147</v>
      </c>
      <c r="C73" s="8">
        <f>-SUMIF([35]Base!$A:$A,$A73,[35]Base!$C:$C)*1</f>
        <v>0</v>
      </c>
      <c r="D73" s="8">
        <f>-SUMIF([36]Base!$A:$A,$A73,[36]Base!$C:$C)</f>
        <v>0</v>
      </c>
      <c r="E73" s="8">
        <f>-SUMIF([37]Base!$A:$A,$A73,[37]Base!$C:$C)</f>
        <v>0</v>
      </c>
      <c r="F73" s="8">
        <f>-SUMIF([38]Base!$A:$A,$A73,[38]Base!$C:$C)</f>
        <v>0</v>
      </c>
      <c r="G73" s="8">
        <f>-SUMIF([39]Base!$A:$A,$A73,[39]Base!$C:$C)</f>
        <v>0</v>
      </c>
      <c r="H73" s="8">
        <f>-SUMIF([40]Base!$A:$A,$A73,[40]Base!$C:$C)*1</f>
        <v>0</v>
      </c>
      <c r="I73" s="8">
        <f>-SUMIF([41]Base!$A:$A,$A73,[41]Base!$C:$C)*1</f>
        <v>0</v>
      </c>
      <c r="J73" s="8">
        <f>-SUMIF([42]Base!$A:$A,$A73,[42]Base!$C:$C)*1</f>
        <v>0</v>
      </c>
      <c r="K73" s="8">
        <f>-SUMIF([43]Base!$A:$A,$A73,[43]Base!$C:$C)*1</f>
        <v>0</v>
      </c>
      <c r="L73" s="8">
        <f>-SUMIF([44]Base!$A:$A,$A73,[44]Base!$C:$C)*1</f>
        <v>-150</v>
      </c>
      <c r="M73" s="42">
        <f t="shared" ref="M73" si="29">SUM(C73:L73)</f>
        <v>-150</v>
      </c>
    </row>
    <row r="74" spans="1:13" outlineLevel="1" x14ac:dyDescent="0.25">
      <c r="A74" s="48">
        <v>2004044</v>
      </c>
      <c r="B74" s="7" t="s">
        <v>64</v>
      </c>
      <c r="C74" s="8">
        <f>-SUMIF([35]Base!$A:$A,$A74,[35]Base!$C:$C)*1</f>
        <v>0</v>
      </c>
      <c r="D74" s="8">
        <f>-SUMIF([36]Base!$A:$A,$A74,[36]Base!$C:$C)</f>
        <v>-200</v>
      </c>
      <c r="E74" s="8">
        <f>-SUMIF([37]Base!$A:$A,$A74,[37]Base!$C:$C)</f>
        <v>0</v>
      </c>
      <c r="F74" s="8">
        <f>-SUMIF([38]Base!$A:$A,$A74,[38]Base!$C:$C)</f>
        <v>0</v>
      </c>
      <c r="G74" s="8">
        <f>-SUMIF([39]Base!$A:$A,$A74,[39]Base!$C:$C)</f>
        <v>0</v>
      </c>
      <c r="H74" s="8">
        <f>-SUMIF([40]Base!$A:$A,$A74,[40]Base!$C:$C)*1</f>
        <v>0</v>
      </c>
      <c r="I74" s="8">
        <f>-SUMIF([41]Base!$A:$A,$A74,[41]Base!$C:$C)*1</f>
        <v>0</v>
      </c>
      <c r="J74" s="8">
        <f>-SUMIF([42]Base!$A:$A,$A74,[42]Base!$C:$C)*1</f>
        <v>0</v>
      </c>
      <c r="K74" s="8">
        <f>-SUMIF([43]Base!$A:$A,$A74,[43]Base!$C:$C)*1</f>
        <v>0</v>
      </c>
      <c r="L74" s="8">
        <f>-SUMIF([44]Base!$A:$A,$A74,[44]Base!$C:$C)*1</f>
        <v>0</v>
      </c>
      <c r="M74" s="42">
        <f t="shared" si="18"/>
        <v>-200</v>
      </c>
    </row>
    <row r="75" spans="1:13" outlineLevel="1" x14ac:dyDescent="0.25">
      <c r="A75" s="48">
        <v>2004032</v>
      </c>
      <c r="B75" s="54" t="s">
        <v>139</v>
      </c>
      <c r="C75" s="8">
        <f>-SUMIF([35]Base!$A:$A,$A75,[35]Base!$C:$C)</f>
        <v>0</v>
      </c>
      <c r="D75" s="8">
        <f>-SUMIF([36]Base!$A:$A,$A75,[36]Base!$C:$C)</f>
        <v>0</v>
      </c>
      <c r="E75" s="8">
        <f>-SUMIF([37]Base!$A:$A,$A75,[37]Base!$C:$C)</f>
        <v>0</v>
      </c>
      <c r="F75" s="8">
        <f>-SUMIF([38]Base!$A:$A,$A75,[38]Base!$C:$C)</f>
        <v>0</v>
      </c>
      <c r="G75" s="8">
        <f>-SUMIF([39]Base!$A:$A,$A75,[39]Base!$C:$C)</f>
        <v>0</v>
      </c>
      <c r="H75" s="8">
        <f>-SUMIF([40]Base!$A:$A,$A75,[40]Base!$C:$C)</f>
        <v>0</v>
      </c>
      <c r="I75" s="8">
        <f>-SUMIF([41]Base!$A:$A,$A75,[41]Base!$C:$C)</f>
        <v>0</v>
      </c>
      <c r="J75" s="8">
        <f>-SUMIF([42]Base!$A:$A,$A75,[42]Base!$C:$C)</f>
        <v>0</v>
      </c>
      <c r="K75" s="8">
        <f>-SUMIF([43]Base!$A:$A,$A75,[43]Base!$C:$C)</f>
        <v>0</v>
      </c>
      <c r="L75" s="8">
        <f>-SUMIF([44]Base!$A:$A,$A75,[44]Base!$C:$C)</f>
        <v>0</v>
      </c>
      <c r="M75" s="42">
        <f t="shared" si="18"/>
        <v>0</v>
      </c>
    </row>
    <row r="76" spans="1:13" outlineLevel="1" x14ac:dyDescent="0.25">
      <c r="A76" s="48">
        <v>20434</v>
      </c>
      <c r="B76" s="54" t="s">
        <v>140</v>
      </c>
      <c r="C76" s="8">
        <f>-SUMIF([35]Base!$A:$A,$A76,[35]Base!$C:$C)</f>
        <v>0</v>
      </c>
      <c r="D76" s="8">
        <f>-SUMIF([36]Base!$A:$A,$A76,[36]Base!$C:$C)</f>
        <v>0</v>
      </c>
      <c r="E76" s="8">
        <f>-SUMIF([37]Base!$A:$A,$A76,[37]Base!$C:$C)</f>
        <v>-350</v>
      </c>
      <c r="F76" s="8">
        <f>-SUMIF([38]Base!$A:$A,$A76,[38]Base!$C:$C)</f>
        <v>0</v>
      </c>
      <c r="G76" s="8">
        <f>-SUMIF([39]Base!$A:$A,$A76,[39]Base!$C:$C)</f>
        <v>-450</v>
      </c>
      <c r="H76" s="8">
        <f>-SUMIF([40]Base!$A:$A,$A76,[40]Base!$C:$C)</f>
        <v>0</v>
      </c>
      <c r="I76" s="8">
        <f>-SUMIF([41]Base!$A:$A,$A76,[41]Base!$C:$C)</f>
        <v>0</v>
      </c>
      <c r="J76" s="8">
        <f>-SUMIF([42]Base!$A:$A,$A76,[42]Base!$C:$C)</f>
        <v>0</v>
      </c>
      <c r="K76" s="8">
        <f>-SUMIF([43]Base!$A:$A,$A76,[43]Base!$C:$C)</f>
        <v>-494.67</v>
      </c>
      <c r="L76" s="8">
        <f>-SUMIF([44]Base!$A:$A,$A76,[44]Base!$C:$C)</f>
        <v>0</v>
      </c>
      <c r="M76" s="42">
        <f t="shared" si="18"/>
        <v>-1294.67</v>
      </c>
    </row>
    <row r="77" spans="1:13" outlineLevel="1" x14ac:dyDescent="0.25">
      <c r="A77" s="48">
        <v>2004065</v>
      </c>
      <c r="B77" s="7" t="s">
        <v>59</v>
      </c>
      <c r="C77" s="8">
        <f>-SUMIF([35]Base!$A:$A,$A77,[35]Base!$C:$C)</f>
        <v>0</v>
      </c>
      <c r="D77" s="8">
        <f>-SUMIF([36]Base!$A:$A,$A77,[36]Base!$C:$C)</f>
        <v>0</v>
      </c>
      <c r="E77" s="8">
        <f>-SUMIF([37]Base!$A:$A,$A77,[37]Base!$C:$C)</f>
        <v>0</v>
      </c>
      <c r="F77" s="8">
        <f>-SUMIF([38]Base!$A:$A,$A77,[38]Base!$C:$C)</f>
        <v>0</v>
      </c>
      <c r="G77" s="8">
        <f>-SUMIF([39]Base!$A:$A,$A77,[39]Base!$C:$C)</f>
        <v>0</v>
      </c>
      <c r="H77" s="8">
        <f>-SUMIF([40]Base!$A:$A,$A77,[40]Base!$C:$C)</f>
        <v>0</v>
      </c>
      <c r="I77" s="8">
        <f>-SUMIF([41]Base!$A:$A,$A77,[41]Base!$C:$C)</f>
        <v>0</v>
      </c>
      <c r="J77" s="8">
        <f>-SUMIF([42]Base!$A:$A,$A77,[42]Base!$C:$C)</f>
        <v>0</v>
      </c>
      <c r="K77" s="8">
        <f>-SUMIF([43]Base!$A:$A,$A77,[43]Base!$C:$C)</f>
        <v>0</v>
      </c>
      <c r="L77" s="8">
        <f>-SUMIF([44]Base!$A:$A,$A77,[44]Base!$C:$C)</f>
        <v>0</v>
      </c>
      <c r="M77" s="42">
        <f t="shared" si="18"/>
        <v>0</v>
      </c>
    </row>
    <row r="78" spans="1:13" outlineLevel="1" x14ac:dyDescent="0.25">
      <c r="A78" s="48">
        <v>2006</v>
      </c>
      <c r="B78" s="7" t="s">
        <v>153</v>
      </c>
      <c r="C78" s="8">
        <f>-SUMIF([35]Base!$A:$A,$A78,[35]Base!$C:$C)</f>
        <v>0</v>
      </c>
      <c r="D78" s="8">
        <f>-SUMIF([36]Base!$A:$A,$A78,[36]Base!$C:$C)</f>
        <v>0</v>
      </c>
      <c r="E78" s="8">
        <f>-SUMIF([37]Base!$A:$A,$A78,[37]Base!$C:$C)</f>
        <v>0</v>
      </c>
      <c r="F78" s="8">
        <f>-SUMIF([38]Base!$A:$A,$A78,[38]Base!$C:$C)</f>
        <v>0</v>
      </c>
      <c r="G78" s="8">
        <f>-SUMIF([39]Base!$A:$A,$A78,[39]Base!$C:$C)</f>
        <v>0</v>
      </c>
      <c r="H78" s="8">
        <f>-SUMIF([40]Base!$A:$A,$A78,[40]Base!$C:$C)</f>
        <v>0</v>
      </c>
      <c r="I78" s="8">
        <f>-SUMIF([41]Base!$A:$A,$A78,[41]Base!$C:$C)</f>
        <v>0</v>
      </c>
      <c r="J78" s="8">
        <f>-SUMIF([42]Base!$A:$A,$A78,[42]Base!$C:$C)</f>
        <v>0</v>
      </c>
      <c r="K78" s="8">
        <f>-SUMIF([43]Base!$A:$A,$A78,[43]Base!$C:$C)</f>
        <v>0</v>
      </c>
      <c r="L78" s="8">
        <f>-SUMIF([44]Base!$A:$A,$A78,[44]Base!$C:$C)</f>
        <v>0</v>
      </c>
      <c r="M78" s="42">
        <f t="shared" ref="M78" si="30">SUM(C78:L78)</f>
        <v>0</v>
      </c>
    </row>
    <row r="79" spans="1:13" outlineLevel="1" x14ac:dyDescent="0.25">
      <c r="A79" s="48">
        <v>2013027</v>
      </c>
      <c r="B79" s="7" t="s">
        <v>155</v>
      </c>
      <c r="C79" s="8">
        <f>-SUMIF([35]Base!$A:$A,$A79,[35]Base!$C:$C)</f>
        <v>0</v>
      </c>
      <c r="D79" s="8">
        <f>-SUMIF([36]Base!$A:$A,$A79,[36]Base!$C:$C)</f>
        <v>0</v>
      </c>
      <c r="E79" s="8">
        <f>-SUMIF([37]Base!$A:$A,$A79,[37]Base!$C:$C)</f>
        <v>0</v>
      </c>
      <c r="F79" s="8">
        <f>-SUMIF([38]Base!$A:$A,$A79,[38]Base!$C:$C)</f>
        <v>0</v>
      </c>
      <c r="G79" s="8">
        <f>-SUMIF([39]Base!$A:$A,$A79,[39]Base!$C:$C)</f>
        <v>0</v>
      </c>
      <c r="H79" s="8">
        <f>-SUMIF([40]Base!$A:$A,$A79,[40]Base!$C:$C)</f>
        <v>0</v>
      </c>
      <c r="I79" s="8">
        <f>-SUMIF([41]Base!$A:$A,$A79,[41]Base!$C:$C)</f>
        <v>0</v>
      </c>
      <c r="J79" s="8">
        <f>-SUMIF([42]Base!$A:$A,$A79,[42]Base!$C:$C)</f>
        <v>0</v>
      </c>
      <c r="K79" s="8">
        <f>-SUMIF([43]Base!$A:$A,$A79,[43]Base!$C:$C)</f>
        <v>0</v>
      </c>
      <c r="L79" s="8">
        <f>-SUMIF([44]Base!$A:$A,$A79,[44]Base!$C:$C)</f>
        <v>0</v>
      </c>
      <c r="M79" s="42">
        <f t="shared" ref="M79" si="31">SUM(C79:L79)</f>
        <v>0</v>
      </c>
    </row>
    <row r="80" spans="1:13" outlineLevel="1" x14ac:dyDescent="0.25">
      <c r="A80" s="48">
        <v>2004014</v>
      </c>
      <c r="B80" s="49" t="s">
        <v>74</v>
      </c>
      <c r="C80" s="8">
        <f>-SUMIF([35]Base!$A:$A,$A80,[35]Base!$C:$C)*C117</f>
        <v>-89.128</v>
      </c>
      <c r="D80" s="8">
        <f>-SUMIF([36]Base!$A:$A,$A80,[36]Base!$C:$C)*D117</f>
        <v>0</v>
      </c>
      <c r="E80" s="8">
        <f>-SUMIF([37]Base!$A:$A,$A80,[37]Base!$C:$C)*E117</f>
        <v>0</v>
      </c>
      <c r="F80" s="8">
        <f>-SUMIF([38]Base!$A:$A,$A80,[38]Base!$C:$C)</f>
        <v>0</v>
      </c>
      <c r="G80" s="8">
        <f>-SUMIF([39]Base!$A:$A,$A80,[39]Base!$C:$C)</f>
        <v>0</v>
      </c>
      <c r="H80" s="8">
        <f>-SUMIF([40]Base!$A:$A,$A80,[40]Base!$C:$C)*H117</f>
        <v>-117.117</v>
      </c>
      <c r="I80" s="8">
        <f>-SUMIF([41]Base!$A:$A,$A80,[41]Base!$C:$C)*I117</f>
        <v>0</v>
      </c>
      <c r="J80" s="8">
        <f>-SUMIF([42]Base!$A:$A,$A80,[42]Base!$C:$C)*J117</f>
        <v>0</v>
      </c>
      <c r="K80" s="8">
        <f>-SUMIF([43]Base!$A:$A,$A80,[43]Base!$C:$C)</f>
        <v>0</v>
      </c>
      <c r="L80" s="8">
        <f>-SUMIF([44]Base!$A:$A,$A80,[44]Base!$C:$C)*L117</f>
        <v>-215.51400000000001</v>
      </c>
      <c r="M80" s="42">
        <f t="shared" ref="M80" si="32">SUM(C80:L80)</f>
        <v>-421.75900000000001</v>
      </c>
    </row>
    <row r="81" spans="1:13" outlineLevel="1" x14ac:dyDescent="0.25">
      <c r="A81" s="48">
        <v>20109</v>
      </c>
      <c r="B81" s="7" t="s">
        <v>151</v>
      </c>
      <c r="C81" s="8">
        <f>-SUMIF([35]Base!$A:$A,$A81,[35]Base!$C:$C)*C118</f>
        <v>0</v>
      </c>
      <c r="D81" s="8">
        <f>-SUMIF([36]Base!$A:$A,$A81,[36]Base!$C:$C)*D118</f>
        <v>0</v>
      </c>
      <c r="E81" s="8">
        <f>-SUMIF([37]Base!$A:$A,$A81,[37]Base!$C:$C)</f>
        <v>0</v>
      </c>
      <c r="F81" s="8">
        <f>-SUMIF([38]Base!$A:$A,$A81,[38]Base!$C:$C)</f>
        <v>0</v>
      </c>
      <c r="G81" s="8">
        <f>-SUMIF([39]Base!$A:$A,$A81,[39]Base!$C:$C)</f>
        <v>0</v>
      </c>
      <c r="H81" s="8">
        <f>-SUMIF([40]Base!$A:$A,$A81,[40]Base!$C:$C)*H118</f>
        <v>0</v>
      </c>
      <c r="I81" s="8">
        <f>-SUMIF([41]Base!$A:$A,$A81,[41]Base!$C:$C)*I118</f>
        <v>0</v>
      </c>
      <c r="J81" s="8">
        <f>-SUMIF([42]Base!$A:$A,$A81,[42]Base!$C:$C)*J118</f>
        <v>0</v>
      </c>
      <c r="K81" s="8">
        <f>-SUMIF([43]Base!$A:$A,$A81,[43]Base!$C:$C)</f>
        <v>0</v>
      </c>
      <c r="L81" s="8">
        <f>-SUMIF([44]Base!$A:$A,$A81,[44]Base!$C:$C)*L118</f>
        <v>0</v>
      </c>
      <c r="M81" s="42">
        <f t="shared" ref="M81" si="33">SUM(C81:L81)</f>
        <v>0</v>
      </c>
    </row>
    <row r="82" spans="1:13" outlineLevel="1" x14ac:dyDescent="0.25">
      <c r="A82" s="48">
        <v>2013001</v>
      </c>
      <c r="B82" s="7" t="s">
        <v>26</v>
      </c>
      <c r="C82" s="8">
        <f>-SUMIF([35]Base!$A:$A,$A82,[35]Base!$C:$C)*1</f>
        <v>0</v>
      </c>
      <c r="D82" s="8">
        <f>-SUMIF([36]Base!$A:$A,$A82,[36]Base!$C:$C)*D118</f>
        <v>0</v>
      </c>
      <c r="E82" s="8">
        <f>-SUMIF([37]Base!$A:$A,$A82,[37]Base!$C:$C)</f>
        <v>0</v>
      </c>
      <c r="F82" s="8">
        <f>-SUMIF([38]Base!$A:$A,$A82,[38]Base!$C:$C)</f>
        <v>0</v>
      </c>
      <c r="G82" s="8">
        <f>-SUMIF([39]Base!$A:$A,$A82,[39]Base!$C:$C)</f>
        <v>0</v>
      </c>
      <c r="H82" s="8">
        <f>-SUMIF([40]Base!$A:$A,$A82,[40]Base!$C:$C)*1</f>
        <v>0</v>
      </c>
      <c r="I82" s="8">
        <f>-SUMIF([41]Base!$A:$A,$A82,[41]Base!$C:$C)*1</f>
        <v>0</v>
      </c>
      <c r="J82" s="8">
        <f>-SUMIF([42]Base!$A:$A,$A82,[42]Base!$C:$C)*1</f>
        <v>0</v>
      </c>
      <c r="K82" s="8">
        <f>-SUMIF([43]Base!$A:$A,$A82,[43]Base!$C:$C)*1</f>
        <v>0</v>
      </c>
      <c r="L82" s="8">
        <f>-SUMIF([44]Base!$A:$A,$A82,[44]Base!$C:$C)*1</f>
        <v>0</v>
      </c>
      <c r="M82" s="42">
        <f t="shared" si="18"/>
        <v>0</v>
      </c>
    </row>
    <row r="83" spans="1:13" outlineLevel="1" x14ac:dyDescent="0.25">
      <c r="A83" s="48">
        <v>21301</v>
      </c>
      <c r="B83" s="7" t="s">
        <v>143</v>
      </c>
      <c r="C83" s="8">
        <f>-SUMIF([35]Base!$A:$A,$A83,[35]Base!$C:$C)*1</f>
        <v>0</v>
      </c>
      <c r="D83" s="8">
        <f>-SUMIF([36]Base!$A:$A,$A83,[36]Base!$C:$C)*D119</f>
        <v>0</v>
      </c>
      <c r="E83" s="8">
        <f>-SUMIF([37]Base!$A:$A,$A83,[37]Base!$C:$C)</f>
        <v>0</v>
      </c>
      <c r="F83" s="8">
        <f>-SUMIF([38]Base!$A:$A,$A83,[38]Base!$C:$C)</f>
        <v>0</v>
      </c>
      <c r="G83" s="8">
        <f>-SUMIF([39]Base!$A:$A,$A83,[39]Base!$C:$C)</f>
        <v>-37.86</v>
      </c>
      <c r="H83" s="8">
        <f>-SUMIF([40]Base!$A:$A,$A83,[40]Base!$C:$C)*1</f>
        <v>0</v>
      </c>
      <c r="I83" s="8">
        <f>-SUMIF([41]Base!$A:$A,$A83,[41]Base!$C:$C)*1</f>
        <v>-44</v>
      </c>
      <c r="J83" s="8">
        <f>-SUMIF([42]Base!$A:$A,$A83,[42]Base!$C:$C)*1</f>
        <v>-10.93</v>
      </c>
      <c r="K83" s="8">
        <f>-SUMIF([43]Base!$A:$A,$A83,[43]Base!$C:$C)*1</f>
        <v>0</v>
      </c>
      <c r="L83" s="8">
        <f>-SUMIF([44]Base!$A:$A,$A83,[44]Base!$C:$C)*1</f>
        <v>0</v>
      </c>
      <c r="M83" s="42">
        <f t="shared" ref="M83" si="34">SUM(C83:L83)</f>
        <v>-92.789999999999992</v>
      </c>
    </row>
    <row r="84" spans="1:13" outlineLevel="1" x14ac:dyDescent="0.25">
      <c r="A84">
        <v>2004083</v>
      </c>
      <c r="B84" s="7" t="s">
        <v>157</v>
      </c>
      <c r="C84" s="8">
        <f>-SUMIF([35]Base!$A:$A,$A84,[35]Base!$C:$C)</f>
        <v>0</v>
      </c>
      <c r="D84" s="8">
        <f>-SUMIF([36]Base!$A:$A,$A84,[36]Base!$C:$C)</f>
        <v>0</v>
      </c>
      <c r="E84" s="8">
        <f>-SUMIF([37]Base!$A:$A,$A84,[37]Base!$C:$C)</f>
        <v>0</v>
      </c>
      <c r="F84" s="8">
        <f>-SUMIF([38]Base!$A:$A,$A84,[38]Base!$C:$C)</f>
        <v>0</v>
      </c>
      <c r="G84" s="8">
        <f>-SUMIF([39]Base!$A:$A,$A84,[39]Base!$C:$C)</f>
        <v>0</v>
      </c>
      <c r="H84" s="8">
        <f>-SUMIF([40]Base!$A:$A,$A84,[40]Base!$C:$C)</f>
        <v>0</v>
      </c>
      <c r="I84" s="8">
        <f>-SUMIF([41]Base!$A:$A,$A84,[41]Base!$C:$C)</f>
        <v>0</v>
      </c>
      <c r="J84" s="8">
        <f>-SUMIF([42]Base!$A:$A,$A84,[42]Base!$C:$C)</f>
        <v>0</v>
      </c>
      <c r="K84" s="8">
        <f>-SUMIF([43]Base!$A:$A,$A84,[43]Base!$C:$C)</f>
        <v>0</v>
      </c>
      <c r="L84" s="8">
        <f>-SUMIF([44]Base!$A:$A,$A84,[44]Base!$C:$C)</f>
        <v>0</v>
      </c>
      <c r="M84" s="42">
        <f t="shared" ref="M84" si="35">SUM(C84:L84)</f>
        <v>0</v>
      </c>
    </row>
    <row r="85" spans="1:13" outlineLevel="1" x14ac:dyDescent="0.25">
      <c r="A85" s="48">
        <v>2004015</v>
      </c>
      <c r="B85" s="7" t="s">
        <v>62</v>
      </c>
      <c r="C85" s="8">
        <f>-SUMIF([35]Base!$A:$A,$A85,[35]Base!$C:$C)</f>
        <v>0</v>
      </c>
      <c r="D85" s="8">
        <f>-SUMIF([36]Base!$A:$A,$A85,[36]Base!$C:$C)</f>
        <v>-126.61</v>
      </c>
      <c r="E85" s="8">
        <f>-SUMIF([37]Base!$A:$A,$A85,[37]Base!$C:$C)</f>
        <v>0</v>
      </c>
      <c r="F85" s="8">
        <f>-SUMIF([38]Base!$A:$A,$A85,[38]Base!$C:$C)</f>
        <v>0</v>
      </c>
      <c r="G85" s="8">
        <f>-SUMIF([39]Base!$A:$A,$A85,[39]Base!$C:$C)</f>
        <v>0</v>
      </c>
      <c r="H85" s="8">
        <f>-SUMIF([40]Base!$A:$A,$A85,[40]Base!$C:$C)</f>
        <v>0</v>
      </c>
      <c r="I85" s="8">
        <f>-SUMIF([41]Base!$A:$A,$A85,[41]Base!$C:$C)</f>
        <v>0</v>
      </c>
      <c r="J85" s="8">
        <f>-SUMIF([42]Base!$A:$A,$A85,[42]Base!$C:$C)</f>
        <v>0</v>
      </c>
      <c r="K85" s="8">
        <f>-SUMIF([43]Base!$A:$A,$A85,[43]Base!$C:$C)</f>
        <v>0</v>
      </c>
      <c r="L85" s="8">
        <f>-SUMIF([44]Base!$A:$A,$A85,[44]Base!$C:$C)</f>
        <v>0</v>
      </c>
      <c r="M85" s="42">
        <f t="shared" si="18"/>
        <v>-126.61</v>
      </c>
    </row>
    <row r="86" spans="1:13" outlineLevel="1" x14ac:dyDescent="0.25">
      <c r="A86" s="48">
        <v>2004096</v>
      </c>
      <c r="B86" s="7" t="s">
        <v>164</v>
      </c>
      <c r="C86" s="8">
        <f>-SUMIF([35]Base!$A:$A,$A86,[35]Base!$C:$C)</f>
        <v>0</v>
      </c>
      <c r="D86" s="8">
        <f>-SUMIF([36]Base!$A:$A,$A86,[36]Base!$C:$C)</f>
        <v>0</v>
      </c>
      <c r="E86" s="8">
        <f>-SUMIF([37]Base!$A:$A,$A86,[37]Base!$C:$C)</f>
        <v>0</v>
      </c>
      <c r="F86" s="8">
        <f>-SUMIF([38]Base!$A:$A,$A86,[38]Base!$C:$C)</f>
        <v>0</v>
      </c>
      <c r="G86" s="8">
        <f>-SUMIF([39]Base!$A:$A,$A86,[39]Base!$C:$C)</f>
        <v>0</v>
      </c>
      <c r="H86" s="8">
        <f>-SUMIF([40]Base!$A:$A,$A86,[40]Base!$C:$C)</f>
        <v>0</v>
      </c>
      <c r="I86" s="8">
        <f>-SUMIF([41]Base!$A:$A,$A86,[41]Base!$C:$C)</f>
        <v>0</v>
      </c>
      <c r="J86" s="8">
        <f>-SUMIF([42]Base!$A:$A,$A86,[42]Base!$C:$C)</f>
        <v>0</v>
      </c>
      <c r="K86" s="8">
        <f>-SUMIF([43]Base!$A:$A,$A86,[43]Base!$C:$C)</f>
        <v>0</v>
      </c>
      <c r="L86" s="8">
        <f>-SUMIF([44]Base!$A:$A,$A86,[44]Base!$C:$C)</f>
        <v>0</v>
      </c>
      <c r="M86" s="42">
        <f t="shared" ref="M86:M87" si="36">SUM(C86:L86)</f>
        <v>0</v>
      </c>
    </row>
    <row r="87" spans="1:13" outlineLevel="1" x14ac:dyDescent="0.25">
      <c r="A87" s="48">
        <v>2004097</v>
      </c>
      <c r="B87" s="7" t="s">
        <v>165</v>
      </c>
      <c r="C87" s="8">
        <f>-SUMIF([35]Base!$A:$A,$A87,[35]Base!$C:$C)</f>
        <v>0</v>
      </c>
      <c r="D87" s="8">
        <f>-SUMIF([36]Base!$A:$A,$A87,[36]Base!$C:$C)</f>
        <v>0</v>
      </c>
      <c r="E87" s="8">
        <f>-SUMIF([37]Base!$A:$A,$A87,[37]Base!$C:$C)</f>
        <v>0</v>
      </c>
      <c r="F87" s="8">
        <f>-SUMIF([38]Base!$A:$A,$A87,[38]Base!$C:$C)</f>
        <v>0</v>
      </c>
      <c r="G87" s="8">
        <f>-SUMIF([39]Base!$A:$A,$A87,[39]Base!$C:$C)</f>
        <v>0</v>
      </c>
      <c r="H87" s="8">
        <f>-SUMIF([40]Base!$A:$A,$A87,[40]Base!$C:$C)</f>
        <v>0</v>
      </c>
      <c r="I87" s="8">
        <f>-SUMIF([41]Base!$A:$A,$A87,[41]Base!$C:$C)</f>
        <v>0</v>
      </c>
      <c r="J87" s="8">
        <f>-SUMIF([42]Base!$A:$A,$A87,[42]Base!$C:$C)</f>
        <v>0</v>
      </c>
      <c r="K87" s="8">
        <f>-SUMIF([43]Base!$A:$A,$A87,[43]Base!$C:$C)</f>
        <v>0</v>
      </c>
      <c r="L87" s="8">
        <f>-SUMIF([44]Base!$A:$A,$A87,[44]Base!$C:$C)</f>
        <v>0</v>
      </c>
      <c r="M87" s="42">
        <f t="shared" si="36"/>
        <v>0</v>
      </c>
    </row>
    <row r="88" spans="1:13" outlineLevel="1" x14ac:dyDescent="0.25">
      <c r="B88" s="11"/>
      <c r="C88" s="8"/>
      <c r="D88" s="8"/>
      <c r="E88" s="8"/>
      <c r="F88" s="8"/>
      <c r="G88" s="8"/>
      <c r="H88" s="8"/>
      <c r="I88" s="8"/>
      <c r="J88" s="8"/>
      <c r="K88" s="8"/>
      <c r="L88" s="8"/>
      <c r="M88" s="42"/>
    </row>
    <row r="89" spans="1:13" x14ac:dyDescent="0.25">
      <c r="B89" s="4" t="s">
        <v>1</v>
      </c>
      <c r="C89" s="5">
        <f t="shared" ref="C89:M89" si="37">SUM(C13:C14)</f>
        <v>10223.342802524916</v>
      </c>
      <c r="D89" s="5">
        <f t="shared" si="37"/>
        <v>54152.201866226867</v>
      </c>
      <c r="E89" s="5">
        <f t="shared" si="37"/>
        <v>31039.126596686354</v>
      </c>
      <c r="F89" s="5">
        <f t="shared" si="37"/>
        <v>11229.39113134901</v>
      </c>
      <c r="G89" s="5">
        <f t="shared" si="37"/>
        <v>26661.894361430212</v>
      </c>
      <c r="H89" s="5">
        <f t="shared" si="37"/>
        <v>10198.632339560445</v>
      </c>
      <c r="I89" s="5">
        <f t="shared" si="37"/>
        <v>22910.515409818614</v>
      </c>
      <c r="J89" s="5">
        <f t="shared" si="37"/>
        <v>19123.210251366247</v>
      </c>
      <c r="K89" s="5">
        <f t="shared" si="37"/>
        <v>34974.680962670376</v>
      </c>
      <c r="L89" s="5">
        <f t="shared" si="37"/>
        <v>28105.424948420849</v>
      </c>
      <c r="M89" s="16">
        <f t="shared" si="37"/>
        <v>248618.42067005398</v>
      </c>
    </row>
    <row r="90" spans="1:13" x14ac:dyDescent="0.25">
      <c r="B90" s="4" t="s">
        <v>41</v>
      </c>
      <c r="C90" s="5">
        <f t="shared" ref="C90:M90" si="38">SUM(C91:C93)</f>
        <v>0</v>
      </c>
      <c r="D90" s="5">
        <f t="shared" si="38"/>
        <v>0</v>
      </c>
      <c r="E90" s="5">
        <f t="shared" si="38"/>
        <v>0</v>
      </c>
      <c r="F90" s="5">
        <f t="shared" si="38"/>
        <v>0</v>
      </c>
      <c r="G90" s="5">
        <f>SUM(G91:G93)</f>
        <v>0</v>
      </c>
      <c r="H90" s="5">
        <f t="shared" ref="H90:L90" si="39">SUM(H91:H93)</f>
        <v>0</v>
      </c>
      <c r="I90" s="5">
        <f t="shared" si="39"/>
        <v>0</v>
      </c>
      <c r="J90" s="5">
        <f t="shared" si="39"/>
        <v>0</v>
      </c>
      <c r="K90" s="5">
        <f t="shared" si="39"/>
        <v>0</v>
      </c>
      <c r="L90" s="5">
        <f t="shared" si="39"/>
        <v>0</v>
      </c>
      <c r="M90" s="16">
        <f t="shared" si="38"/>
        <v>0</v>
      </c>
    </row>
    <row r="91" spans="1:13" outlineLevel="1" x14ac:dyDescent="0.25">
      <c r="B91" s="7" t="s">
        <v>44</v>
      </c>
      <c r="C91" s="8">
        <f>-SUMIF([35]Base!$A:$A,$A91,[35]Base!$C:$C)</f>
        <v>0</v>
      </c>
      <c r="D91" s="8">
        <f>-SUMIF([36]Base!$A:$A,$A91,[36]Base!$C:$C)</f>
        <v>0</v>
      </c>
      <c r="E91" s="8">
        <f>-SUMIF([37]Base!$A:$A,$A91,[37]Base!$C:$C)</f>
        <v>0</v>
      </c>
      <c r="F91" s="8">
        <f>-SUMIF([38]Base!$A:$A,$A91,[38]Base!$C:$C)</f>
        <v>0</v>
      </c>
      <c r="G91" s="8">
        <f>-SUMIF([39]Base!$A:$A,$A91,[39]Base!$C:$C)</f>
        <v>0</v>
      </c>
      <c r="H91" s="8">
        <f>-SUMIF([40]Base!$A:$A,$A91,[40]Base!$C:$C)</f>
        <v>0</v>
      </c>
      <c r="I91" s="8">
        <f>-SUMIF([41]Base!$A:$A,$A91,[41]Base!$C:$C)</f>
        <v>0</v>
      </c>
      <c r="J91" s="8">
        <f>-SUMIF([42]Base!$A:$A,$A91,[42]Base!$C:$C)</f>
        <v>0</v>
      </c>
      <c r="K91" s="8">
        <f>-SUMIF([43]Base!$A:$A,$A91,[43]Base!$C:$C)</f>
        <v>0</v>
      </c>
      <c r="L91" s="8">
        <f>-SUMIF([44]Base!$A:$A,$A91,[44]Base!$C:$C)</f>
        <v>0</v>
      </c>
      <c r="M91" s="42">
        <f>SUM(C91:L91)</f>
        <v>0</v>
      </c>
    </row>
    <row r="92" spans="1:13" outlineLevel="1" x14ac:dyDescent="0.25">
      <c r="A92" s="48">
        <v>2004080</v>
      </c>
      <c r="B92" s="7" t="s">
        <v>23</v>
      </c>
      <c r="C92" s="8">
        <f>-SUMIF([35]Base!$A:$A,$A92,[35]Base!$C:$C)</f>
        <v>0</v>
      </c>
      <c r="D92" s="8">
        <f>-SUMIF([36]Base!$A:$A,$A92,[36]Base!$C:$C)</f>
        <v>0</v>
      </c>
      <c r="E92" s="8">
        <f>-SUMIF([37]Base!$A:$A,$A92,[37]Base!$C:$C)</f>
        <v>0</v>
      </c>
      <c r="F92" s="8">
        <f>-SUMIF([38]Base!$A:$A,$A92,[38]Base!$C:$C)</f>
        <v>0</v>
      </c>
      <c r="G92" s="8">
        <f>-SUMIF([39]Base!$A:$A,$A92,[39]Base!$C:$C)</f>
        <v>0</v>
      </c>
      <c r="H92" s="8">
        <f>-SUMIF([40]Base!$A:$A,$A92,[40]Base!$C:$C)</f>
        <v>0</v>
      </c>
      <c r="I92" s="8">
        <f>-SUMIF([41]Base!$A:$A,$A92,[41]Base!$C:$C)</f>
        <v>0</v>
      </c>
      <c r="J92" s="8">
        <f>-SUMIF([42]Base!$A:$A,$A92,[42]Base!$C:$C)</f>
        <v>0</v>
      </c>
      <c r="K92" s="8">
        <f>-SUMIF([43]Base!$A:$A,$A92,[43]Base!$C:$C)</f>
        <v>0</v>
      </c>
      <c r="L92" s="8">
        <f>-SUMIF([44]Base!$A:$A,$A92,[44]Base!$C:$C)</f>
        <v>0</v>
      </c>
      <c r="M92" s="42">
        <f>SUM(C92:L92)</f>
        <v>0</v>
      </c>
    </row>
    <row r="93" spans="1:13" outlineLevel="1" x14ac:dyDescent="0.25">
      <c r="B93" s="11"/>
      <c r="C93" s="8"/>
      <c r="D93" s="8"/>
      <c r="E93" s="8"/>
      <c r="F93" s="8"/>
      <c r="G93" s="8"/>
      <c r="H93" s="8"/>
      <c r="I93" s="8"/>
      <c r="J93" s="8"/>
      <c r="K93" s="8"/>
      <c r="L93" s="8"/>
      <c r="M93" s="42"/>
    </row>
    <row r="94" spans="1:13" x14ac:dyDescent="0.25">
      <c r="B94" s="4" t="s">
        <v>42</v>
      </c>
      <c r="C94" s="5">
        <f t="shared" ref="C94:M94" si="40">SUM(C95:C101)</f>
        <v>-104.9</v>
      </c>
      <c r="D94" s="5">
        <f t="shared" si="40"/>
        <v>-179.4</v>
      </c>
      <c r="E94" s="5">
        <f t="shared" si="40"/>
        <v>-104.9</v>
      </c>
      <c r="F94" s="5">
        <f t="shared" si="40"/>
        <v>0</v>
      </c>
      <c r="G94" s="5">
        <f t="shared" si="40"/>
        <v>-125.49</v>
      </c>
      <c r="H94" s="5">
        <f t="shared" si="40"/>
        <v>-104.9</v>
      </c>
      <c r="I94" s="5">
        <f t="shared" si="40"/>
        <v>0</v>
      </c>
      <c r="J94" s="5">
        <f t="shared" si="40"/>
        <v>-104.9</v>
      </c>
      <c r="K94" s="5">
        <f t="shared" si="40"/>
        <v>-81.599999999999994</v>
      </c>
      <c r="L94" s="5">
        <f t="shared" si="40"/>
        <v>-209.8</v>
      </c>
      <c r="M94" s="16">
        <f t="shared" si="40"/>
        <v>-1015.89</v>
      </c>
    </row>
    <row r="95" spans="1:13" outlineLevel="1" x14ac:dyDescent="0.25">
      <c r="B95" s="7" t="s">
        <v>52</v>
      </c>
      <c r="C95" s="8">
        <f>-SUMIF([35]Base!$A:$A,$A95,[35]Base!$C:$C)</f>
        <v>0</v>
      </c>
      <c r="D95" s="8">
        <f>-SUMIF([36]Base!$A:$A,$A95,[36]Base!$C:$C)</f>
        <v>0</v>
      </c>
      <c r="E95" s="8">
        <f>-SUMIF([37]Base!$A:$A,$A95,[37]Base!$C:$C)</f>
        <v>0</v>
      </c>
      <c r="F95" s="8">
        <f>-SUMIF([38]Base!$A:$A,$A95,[38]Base!$C:$C)</f>
        <v>0</v>
      </c>
      <c r="G95" s="8">
        <f>-SUMIF([39]Base!$A:$A,$A95,[39]Base!$C:$C)</f>
        <v>0</v>
      </c>
      <c r="H95" s="8">
        <f>-SUMIF([40]Base!$A:$A,$A95,[40]Base!$C:$C)</f>
        <v>0</v>
      </c>
      <c r="I95" s="8">
        <f>-SUMIF([41]Base!$A:$A,$A95,[41]Base!$C:$C)</f>
        <v>0</v>
      </c>
      <c r="J95" s="8">
        <f>-SUMIF([42]Base!$A:$A,$A95,[42]Base!$C:$C)</f>
        <v>0</v>
      </c>
      <c r="K95" s="8">
        <f>-SUMIF([43]Base!$A:$A,$A95,[43]Base!$C:$C)</f>
        <v>0</v>
      </c>
      <c r="L95" s="8">
        <f>-SUMIF([44]Base!$A:$A,$A95,[44]Base!$C:$C)</f>
        <v>0</v>
      </c>
      <c r="M95" s="42">
        <f>SUM(C95:L95)</f>
        <v>0</v>
      </c>
    </row>
    <row r="96" spans="1:13" outlineLevel="1" x14ac:dyDescent="0.25">
      <c r="A96" s="48">
        <v>2004049</v>
      </c>
      <c r="B96" s="7" t="s">
        <v>138</v>
      </c>
      <c r="C96" s="8">
        <f>-SUMIF([35]Base!$A:$A,$A96,[35]Base!$C:$C)</f>
        <v>-104.9</v>
      </c>
      <c r="D96" s="8">
        <f>-SUMIF([36]Base!$A:$A,$A96,[36]Base!$C:$C)</f>
        <v>-104.9</v>
      </c>
      <c r="E96" s="8">
        <f>-SUMIF([37]Base!$A:$A,$A96,[37]Base!$C:$C)</f>
        <v>-104.9</v>
      </c>
      <c r="F96" s="8">
        <f>-SUMIF([38]Base!$A:$A,$A96,[38]Base!$C:$C)</f>
        <v>0</v>
      </c>
      <c r="G96" s="8">
        <f>-SUMIF([39]Base!$A:$A,$A96,[39]Base!$C:$C)</f>
        <v>-5.94</v>
      </c>
      <c r="H96" s="8">
        <f>-SUMIF([40]Base!$A:$A,$A96,[40]Base!$C:$C)</f>
        <v>-104.9</v>
      </c>
      <c r="I96" s="8">
        <f>-SUMIF([41]Base!$A:$A,$A96,[41]Base!$C:$C)</f>
        <v>0</v>
      </c>
      <c r="J96" s="8">
        <f>-SUMIF([42]Base!$A:$A,$A96,[42]Base!$C:$C)</f>
        <v>-104.9</v>
      </c>
      <c r="K96" s="8">
        <f>-SUMIF([43]Base!$A:$A,$A96,[43]Base!$C:$C)</f>
        <v>0</v>
      </c>
      <c r="L96" s="8">
        <f>-SUMIF([44]Base!$A:$A,$A96,[44]Base!$C:$C)</f>
        <v>-209.8</v>
      </c>
      <c r="M96" s="42">
        <f t="shared" ref="M96" si="41">SUM(C96:L96)</f>
        <v>-740.24</v>
      </c>
    </row>
    <row r="97" spans="1:15" outlineLevel="1" x14ac:dyDescent="0.25">
      <c r="A97" s="48">
        <v>2013015</v>
      </c>
      <c r="B97" s="7" t="s">
        <v>137</v>
      </c>
      <c r="C97" s="8">
        <f>-SUMIF([35]Base!$A:$A,$A97,[35]Base!$C:$C)</f>
        <v>0</v>
      </c>
      <c r="D97" s="8">
        <f>-SUMIF([36]Base!$A:$A,$A97,[36]Base!$C:$C)</f>
        <v>-74.5</v>
      </c>
      <c r="E97" s="8">
        <f>-SUMIF([37]Base!$A:$A,$A97,[37]Base!$C:$C)</f>
        <v>0</v>
      </c>
      <c r="F97" s="8">
        <f>-SUMIF([38]Base!$A:$A,$A97,[38]Base!$C:$C)</f>
        <v>0</v>
      </c>
      <c r="G97" s="8">
        <f>-SUMIF([39]Base!$A:$A,$A97,[39]Base!$C:$C)</f>
        <v>-107.85</v>
      </c>
      <c r="H97" s="8">
        <f>-SUMIF([40]Base!$A:$A,$A97,[40]Base!$C:$C)</f>
        <v>0</v>
      </c>
      <c r="I97" s="8">
        <f>-SUMIF([41]Base!$A:$A,$A97,[41]Base!$C:$C)</f>
        <v>0</v>
      </c>
      <c r="J97" s="8">
        <f>-SUMIF([42]Base!$A:$A,$A97,[42]Base!$C:$C)</f>
        <v>0</v>
      </c>
      <c r="K97" s="8">
        <f>-SUMIF([43]Base!$A:$A,$A97,[43]Base!$C:$C)</f>
        <v>0</v>
      </c>
      <c r="L97" s="8">
        <f>-SUMIF([44]Base!$A:$A,$A97,[44]Base!$C:$C)</f>
        <v>0</v>
      </c>
      <c r="M97" s="42">
        <f t="shared" ref="M97:M99" si="42">SUM(C97:L97)</f>
        <v>-182.35</v>
      </c>
    </row>
    <row r="98" spans="1:15" outlineLevel="1" x14ac:dyDescent="0.25">
      <c r="A98">
        <v>2006005001</v>
      </c>
      <c r="B98" s="7" t="s">
        <v>154</v>
      </c>
      <c r="C98" s="8">
        <f>-SUMIF([35]Base!$A:$A,$A98,[35]Base!$C:$C)</f>
        <v>0</v>
      </c>
      <c r="D98" s="8">
        <f>-SUMIF([36]Base!$A:$A,$A98,[36]Base!$C:$C)</f>
        <v>0</v>
      </c>
      <c r="E98" s="8">
        <f>-SUMIF([37]Base!$A:$A,$A98,[37]Base!$C:$C)</f>
        <v>0</v>
      </c>
      <c r="F98" s="8">
        <f>-SUMIF([38]Base!$A:$A,$A98,[38]Base!$C:$C)</f>
        <v>0</v>
      </c>
      <c r="G98" s="8">
        <f>-SUMIF([39]Base!$A:$A,$A98,[39]Base!$C:$C)</f>
        <v>0</v>
      </c>
      <c r="H98" s="8">
        <f>-SUMIF([40]Base!$A:$A,$A98,[40]Base!$C:$C)</f>
        <v>0</v>
      </c>
      <c r="I98" s="8">
        <f>-SUMIF([41]Base!$A:$A,$A98,[41]Base!$C:$C)</f>
        <v>0</v>
      </c>
      <c r="J98" s="8">
        <f>-SUMIF([42]Base!$A:$A,$A98,[42]Base!$C:$C)</f>
        <v>0</v>
      </c>
      <c r="K98" s="8">
        <f>-SUMIF([43]Base!$A:$A,$A98,[43]Base!$C:$C)</f>
        <v>0</v>
      </c>
      <c r="L98" s="8">
        <f>-SUMIF([44]Base!$A:$A,$A98,[44]Base!$C:$C)</f>
        <v>0</v>
      </c>
      <c r="M98" s="42">
        <f t="shared" ref="M98" si="43">SUM(C98:L98)</f>
        <v>0</v>
      </c>
    </row>
    <row r="99" spans="1:15" outlineLevel="1" x14ac:dyDescent="0.25">
      <c r="A99" s="48">
        <v>2004023</v>
      </c>
      <c r="B99" s="7" t="s">
        <v>77</v>
      </c>
      <c r="C99" s="8">
        <f>-SUMIF([35]Base!$A:$A,$A99,[35]Base!$C:$C)</f>
        <v>0</v>
      </c>
      <c r="D99" s="8">
        <f>-SUMIF([36]Base!$A:$A,$A99,[36]Base!$C:$C)</f>
        <v>0</v>
      </c>
      <c r="E99" s="8">
        <f>-SUMIF([37]Base!$A:$A,$A99,[37]Base!$C:$C)</f>
        <v>0</v>
      </c>
      <c r="F99" s="8">
        <f>-SUMIF([38]Base!$A:$A,$A99,[38]Base!$C:$C)</f>
        <v>0</v>
      </c>
      <c r="G99" s="8">
        <f>-SUMIF([39]Base!$A:$A,$A99,[39]Base!$C:$C)</f>
        <v>-11.7</v>
      </c>
      <c r="H99" s="8">
        <f>-SUMIF([40]Base!$A:$A,$A99,[40]Base!$C:$C)</f>
        <v>0</v>
      </c>
      <c r="I99" s="8">
        <f>-SUMIF([41]Base!$A:$A,$A99,[41]Base!$C:$C)</f>
        <v>0</v>
      </c>
      <c r="J99" s="8">
        <f>-SUMIF([42]Base!$A:$A,$A99,[42]Base!$C:$C)</f>
        <v>0</v>
      </c>
      <c r="K99" s="8">
        <f>-SUMIF([43]Base!$A:$A,$A99,[43]Base!$C:$C)</f>
        <v>-81.599999999999994</v>
      </c>
      <c r="L99" s="8">
        <f>-SUMIF([44]Base!$A:$A,$A99,[44]Base!$C:$C)</f>
        <v>0</v>
      </c>
      <c r="M99" s="42">
        <f t="shared" si="42"/>
        <v>-93.3</v>
      </c>
    </row>
    <row r="100" spans="1:15" outlineLevel="1" x14ac:dyDescent="0.25">
      <c r="A100">
        <v>2004098</v>
      </c>
      <c r="B100" s="7" t="s">
        <v>167</v>
      </c>
      <c r="C100" s="8">
        <f>-SUMIF([35]Base!$A:$A,$A100,[35]Base!$C:$C)</f>
        <v>0</v>
      </c>
      <c r="D100" s="8">
        <f>-SUMIF([36]Base!$A:$A,$A100,[36]Base!$C:$C)</f>
        <v>0</v>
      </c>
      <c r="E100" s="8">
        <f>-SUMIF([37]Base!$A:$A,$A100,[37]Base!$C:$C)</f>
        <v>0</v>
      </c>
      <c r="F100" s="8">
        <f>-SUMIF([38]Base!$A:$A,$A100,[38]Base!$C:$C)</f>
        <v>0</v>
      </c>
      <c r="G100" s="8">
        <f>-SUMIF([39]Base!$A:$A,$A100,[39]Base!$C:$C)</f>
        <v>0</v>
      </c>
      <c r="H100" s="8">
        <f>-SUMIF([40]Base!$A:$A,$A100,[40]Base!$C:$C)</f>
        <v>0</v>
      </c>
      <c r="I100" s="8">
        <f>-SUMIF([41]Base!$A:$A,$A100,[41]Base!$C:$C)</f>
        <v>0</v>
      </c>
      <c r="J100" s="8">
        <f>-SUMIF([42]Base!$A:$A,$A100,[42]Base!$C:$C)</f>
        <v>0</v>
      </c>
      <c r="K100" s="8">
        <f>-SUMIF([43]Base!$A:$A,$A100,[43]Base!$C:$C)</f>
        <v>0</v>
      </c>
      <c r="L100" s="8">
        <f>-SUMIF([44]Base!$A:$A,$A100,[44]Base!$C:$C)</f>
        <v>0</v>
      </c>
      <c r="M100" s="42">
        <f t="shared" ref="M100" si="44">SUM(C100:L100)</f>
        <v>0</v>
      </c>
    </row>
    <row r="101" spans="1:15" outlineLevel="1" x14ac:dyDescent="0.25"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42"/>
    </row>
    <row r="102" spans="1:15" outlineLevel="1" x14ac:dyDescent="0.25">
      <c r="B102" s="4" t="s">
        <v>2</v>
      </c>
      <c r="C102" s="5">
        <f t="shared" ref="C102:M102" si="45">C89+C90+C94</f>
        <v>10118.442802524916</v>
      </c>
      <c r="D102" s="5">
        <f t="shared" si="45"/>
        <v>53972.801866226866</v>
      </c>
      <c r="E102" s="5">
        <f t="shared" si="45"/>
        <v>30934.226596686352</v>
      </c>
      <c r="F102" s="5">
        <f t="shared" si="45"/>
        <v>11229.39113134901</v>
      </c>
      <c r="G102" s="5">
        <f t="shared" si="45"/>
        <v>26536.40436143021</v>
      </c>
      <c r="H102" s="5">
        <f t="shared" si="45"/>
        <v>10093.732339560445</v>
      </c>
      <c r="I102" s="5">
        <f t="shared" si="45"/>
        <v>22910.515409818614</v>
      </c>
      <c r="J102" s="5">
        <f t="shared" si="45"/>
        <v>19018.310251366245</v>
      </c>
      <c r="K102" s="5">
        <f t="shared" si="45"/>
        <v>34893.080962670378</v>
      </c>
      <c r="L102" s="5">
        <f t="shared" si="45"/>
        <v>27895.624948420849</v>
      </c>
      <c r="M102" s="16">
        <f t="shared" si="45"/>
        <v>247602.53067005397</v>
      </c>
      <c r="N102" s="45"/>
      <c r="O102" s="45"/>
    </row>
    <row r="103" spans="1:15" x14ac:dyDescent="0.25">
      <c r="M103" s="57"/>
    </row>
    <row r="104" spans="1:15" s="15" customFormat="1" x14ac:dyDescent="0.25">
      <c r="A104" s="48"/>
      <c r="B104" s="1" t="s">
        <v>117</v>
      </c>
      <c r="C104" s="50"/>
      <c r="D104" s="51"/>
      <c r="E104" s="51"/>
      <c r="F104" s="51"/>
      <c r="G104" s="50"/>
      <c r="H104" s="50"/>
      <c r="I104" s="51"/>
      <c r="J104" s="51"/>
      <c r="K104" s="51"/>
      <c r="L104" s="51"/>
      <c r="M104" s="58"/>
    </row>
    <row r="105" spans="1:15" s="6" customFormat="1" x14ac:dyDescent="0.25">
      <c r="A105" s="48"/>
      <c r="B105" s="4" t="s">
        <v>121</v>
      </c>
      <c r="C105" s="37">
        <v>1</v>
      </c>
      <c r="D105" s="37">
        <v>1</v>
      </c>
      <c r="E105" s="37">
        <v>1</v>
      </c>
      <c r="F105" s="37">
        <v>1</v>
      </c>
      <c r="G105" s="37">
        <v>1</v>
      </c>
      <c r="H105" s="37">
        <v>1</v>
      </c>
      <c r="I105" s="37">
        <v>1</v>
      </c>
      <c r="J105" s="37">
        <v>1</v>
      </c>
      <c r="K105" s="37">
        <v>1</v>
      </c>
      <c r="L105" s="37">
        <v>1</v>
      </c>
      <c r="M105" s="59">
        <v>1</v>
      </c>
      <c r="N105" s="41"/>
    </row>
    <row r="106" spans="1:15" s="6" customFormat="1" x14ac:dyDescent="0.25">
      <c r="A106" s="48"/>
      <c r="B106" s="4" t="s">
        <v>93</v>
      </c>
      <c r="C106" s="37">
        <f t="shared" ref="C106:M106" si="46">C10/C$9</f>
        <v>-0.63777092605116692</v>
      </c>
      <c r="D106" s="37">
        <f t="shared" si="46"/>
        <v>-0.57934327255834883</v>
      </c>
      <c r="E106" s="37">
        <f t="shared" si="46"/>
        <v>-0.58012466141894403</v>
      </c>
      <c r="F106" s="37">
        <f t="shared" si="46"/>
        <v>-0.62161211715000741</v>
      </c>
      <c r="G106" s="37">
        <f t="shared" si="46"/>
        <v>-0.59769528753745527</v>
      </c>
      <c r="H106" s="37">
        <f t="shared" si="46"/>
        <v>-0.64311771281570185</v>
      </c>
      <c r="I106" s="37">
        <f t="shared" si="46"/>
        <v>-0.59592884894076936</v>
      </c>
      <c r="J106" s="37">
        <f t="shared" si="46"/>
        <v>-0.56677149479803657</v>
      </c>
      <c r="K106" s="37">
        <f t="shared" si="46"/>
        <v>-0.81416176075422564</v>
      </c>
      <c r="L106" s="37">
        <f t="shared" si="46"/>
        <v>-0.5911992788132725</v>
      </c>
      <c r="M106" s="59">
        <f t="shared" si="46"/>
        <v>-0.63348521004372738</v>
      </c>
      <c r="N106" s="41"/>
    </row>
    <row r="107" spans="1:15" s="6" customFormat="1" x14ac:dyDescent="0.25">
      <c r="A107" s="48"/>
      <c r="B107" s="4" t="s">
        <v>94</v>
      </c>
      <c r="C107" s="37">
        <f t="shared" ref="C107:M107" si="47">C13/C$9</f>
        <v>0.36222907394883314</v>
      </c>
      <c r="D107" s="37">
        <f t="shared" si="47"/>
        <v>0.42065672744165122</v>
      </c>
      <c r="E107" s="37">
        <f t="shared" si="47"/>
        <v>0.41987533858105591</v>
      </c>
      <c r="F107" s="37">
        <f t="shared" si="47"/>
        <v>0.37838788284999253</v>
      </c>
      <c r="G107" s="37">
        <f t="shared" si="47"/>
        <v>0.40230471246254473</v>
      </c>
      <c r="H107" s="37">
        <f t="shared" si="47"/>
        <v>0.35688228718429815</v>
      </c>
      <c r="I107" s="37">
        <f t="shared" si="47"/>
        <v>0.40407115105923069</v>
      </c>
      <c r="J107" s="37">
        <f t="shared" si="47"/>
        <v>0.43322850520196338</v>
      </c>
      <c r="K107" s="37">
        <f t="shared" si="47"/>
        <v>0.18583823924577431</v>
      </c>
      <c r="L107" s="37">
        <f t="shared" si="47"/>
        <v>0.40880072118672744</v>
      </c>
      <c r="M107" s="59">
        <f t="shared" si="47"/>
        <v>0.36651478995627268</v>
      </c>
      <c r="N107" s="41"/>
    </row>
    <row r="108" spans="1:15" s="6" customFormat="1" x14ac:dyDescent="0.25">
      <c r="A108" s="48"/>
      <c r="B108" s="4" t="s">
        <v>95</v>
      </c>
      <c r="C108" s="37">
        <f t="shared" ref="C108:M108" si="48">C14/C$9</f>
        <v>-0.19921136577216331</v>
      </c>
      <c r="D108" s="37">
        <f t="shared" si="48"/>
        <v>-0.11982048226070061</v>
      </c>
      <c r="E108" s="37">
        <f t="shared" si="48"/>
        <v>-0.17114972662974715</v>
      </c>
      <c r="F108" s="37">
        <f t="shared" si="48"/>
        <v>-0.26795723614476397</v>
      </c>
      <c r="G108" s="37">
        <f t="shared" si="48"/>
        <v>-0.26732615507026741</v>
      </c>
      <c r="H108" s="37">
        <f t="shared" si="48"/>
        <v>-0.23285781963524213</v>
      </c>
      <c r="I108" s="37">
        <f t="shared" si="48"/>
        <v>-0.2098232924775906</v>
      </c>
      <c r="J108" s="37">
        <f t="shared" si="48"/>
        <v>-0.30183923063597184</v>
      </c>
      <c r="K108" s="37">
        <f t="shared" si="48"/>
        <v>-4.1859916634227591E-2</v>
      </c>
      <c r="L108" s="37">
        <f t="shared" si="48"/>
        <v>-0.21489129265852999</v>
      </c>
      <c r="M108" s="59">
        <f t="shared" si="48"/>
        <v>-0.18896882195174136</v>
      </c>
      <c r="N108" s="41"/>
    </row>
    <row r="109" spans="1:15" s="6" customFormat="1" x14ac:dyDescent="0.25">
      <c r="A109" s="48"/>
      <c r="B109" s="4" t="s">
        <v>96</v>
      </c>
      <c r="C109" s="37">
        <f t="shared" ref="C109:M109" si="49">C89/C$9</f>
        <v>0.1630177081766698</v>
      </c>
      <c r="D109" s="37">
        <f t="shared" si="49"/>
        <v>0.30083624518095059</v>
      </c>
      <c r="E109" s="37">
        <f t="shared" si="49"/>
        <v>0.24872561195130879</v>
      </c>
      <c r="F109" s="37">
        <f t="shared" si="49"/>
        <v>0.11043064670522856</v>
      </c>
      <c r="G109" s="37">
        <f t="shared" si="49"/>
        <v>0.13497855739227729</v>
      </c>
      <c r="H109" s="37">
        <f t="shared" si="49"/>
        <v>0.12402446754905602</v>
      </c>
      <c r="I109" s="37">
        <f t="shared" si="49"/>
        <v>0.19424785858164006</v>
      </c>
      <c r="J109" s="37">
        <f t="shared" si="49"/>
        <v>0.13138927456599156</v>
      </c>
      <c r="K109" s="37">
        <f t="shared" si="49"/>
        <v>0.14397832261154669</v>
      </c>
      <c r="L109" s="37">
        <f t="shared" si="49"/>
        <v>0.19390942852819745</v>
      </c>
      <c r="M109" s="59">
        <f t="shared" si="49"/>
        <v>0.17754596800453129</v>
      </c>
      <c r="N109" s="41"/>
    </row>
    <row r="110" spans="1:15" s="6" customFormat="1" x14ac:dyDescent="0.25">
      <c r="A110" s="48"/>
      <c r="B110" s="4" t="s">
        <v>98</v>
      </c>
      <c r="C110" s="37">
        <f t="shared" ref="C110:M110" si="50">C102/C$9</f>
        <v>0.16134501090748413</v>
      </c>
      <c r="D110" s="37">
        <f t="shared" si="50"/>
        <v>0.29983960939282905</v>
      </c>
      <c r="E110" s="37">
        <f t="shared" si="50"/>
        <v>0.24788501752889749</v>
      </c>
      <c r="F110" s="37">
        <f t="shared" si="50"/>
        <v>0.11043064670522856</v>
      </c>
      <c r="G110" s="37">
        <f t="shared" si="50"/>
        <v>0.13434325147824364</v>
      </c>
      <c r="H110" s="37">
        <f t="shared" si="50"/>
        <v>0.12274878996673652</v>
      </c>
      <c r="I110" s="37">
        <f t="shared" si="50"/>
        <v>0.19424785858164006</v>
      </c>
      <c r="J110" s="37">
        <f t="shared" si="50"/>
        <v>0.13066854124136643</v>
      </c>
      <c r="K110" s="37">
        <f t="shared" si="50"/>
        <v>0.14364240443297513</v>
      </c>
      <c r="L110" s="37">
        <f t="shared" si="50"/>
        <v>0.19246194292070795</v>
      </c>
      <c r="M110" s="59">
        <f t="shared" si="50"/>
        <v>0.1768204900896205</v>
      </c>
      <c r="N110" s="41"/>
    </row>
    <row r="113" spans="2:12" x14ac:dyDescent="0.25">
      <c r="B113" s="61" t="s">
        <v>110</v>
      </c>
      <c r="C113" s="62"/>
    </row>
    <row r="114" spans="2:12" outlineLevel="1" x14ac:dyDescent="0.25">
      <c r="B114" s="49" t="s">
        <v>60</v>
      </c>
      <c r="C114" s="55">
        <v>0.65</v>
      </c>
      <c r="D114" s="55">
        <v>0.5</v>
      </c>
      <c r="E114" s="55">
        <v>0.65</v>
      </c>
      <c r="H114" s="55">
        <v>0.65</v>
      </c>
      <c r="I114" s="55">
        <v>0.65</v>
      </c>
      <c r="J114" s="55">
        <v>0.65</v>
      </c>
      <c r="L114" s="55">
        <v>0.65</v>
      </c>
    </row>
    <row r="115" spans="2:12" outlineLevel="1" x14ac:dyDescent="0.25">
      <c r="B115" s="60" t="s">
        <v>53</v>
      </c>
      <c r="C115" s="55">
        <v>0.65</v>
      </c>
      <c r="D115" s="55">
        <v>0.5</v>
      </c>
      <c r="E115" s="55">
        <v>0.65</v>
      </c>
      <c r="H115" s="55">
        <v>0.65</v>
      </c>
      <c r="I115" s="55">
        <v>0.65</v>
      </c>
      <c r="J115" s="55">
        <v>0.65</v>
      </c>
      <c r="L115" s="55">
        <v>0.65</v>
      </c>
    </row>
    <row r="116" spans="2:12" outlineLevel="1" x14ac:dyDescent="0.25">
      <c r="B116" s="60" t="s">
        <v>73</v>
      </c>
      <c r="C116" s="55">
        <v>0.65</v>
      </c>
      <c r="D116" s="55">
        <v>0.5</v>
      </c>
      <c r="E116" s="55">
        <v>0.65</v>
      </c>
      <c r="H116" s="55">
        <v>0.65</v>
      </c>
      <c r="I116" s="55">
        <v>0.65</v>
      </c>
      <c r="J116" s="55">
        <v>0.65</v>
      </c>
      <c r="L116" s="55">
        <v>0.65</v>
      </c>
    </row>
    <row r="117" spans="2:12" outlineLevel="1" x14ac:dyDescent="0.25">
      <c r="B117" s="49" t="s">
        <v>74</v>
      </c>
      <c r="C117" s="55">
        <v>0.65</v>
      </c>
      <c r="D117" s="55">
        <v>0.5</v>
      </c>
      <c r="E117" s="55">
        <v>0.65</v>
      </c>
      <c r="H117" s="55">
        <v>0.65</v>
      </c>
      <c r="I117" s="55">
        <v>0.65</v>
      </c>
      <c r="J117" s="55">
        <v>0.65</v>
      </c>
      <c r="L117" s="55">
        <v>0.65</v>
      </c>
    </row>
    <row r="118" spans="2:12" outlineLevel="1" x14ac:dyDescent="0.25"/>
    <row r="119" spans="2:12" outlineLevel="1" x14ac:dyDescent="0.25">
      <c r="B119" s="49" t="s">
        <v>18</v>
      </c>
      <c r="C119" s="55">
        <v>0.65</v>
      </c>
      <c r="E119" s="55">
        <v>0.65</v>
      </c>
      <c r="H119" s="55">
        <v>0.65</v>
      </c>
      <c r="I119" s="55">
        <v>0.65</v>
      </c>
      <c r="J119" s="55">
        <v>0.65</v>
      </c>
      <c r="L119" s="55">
        <v>0.65</v>
      </c>
    </row>
    <row r="120" spans="2:12" outlineLevel="1" x14ac:dyDescent="0.25">
      <c r="B120" s="49" t="s">
        <v>92</v>
      </c>
      <c r="C120" s="55">
        <v>0.65</v>
      </c>
      <c r="E120" s="55">
        <v>0.65</v>
      </c>
      <c r="H120" s="55">
        <v>0.65</v>
      </c>
      <c r="I120" s="55">
        <v>0.65</v>
      </c>
      <c r="J120" s="55">
        <v>0.65</v>
      </c>
      <c r="L120" s="55">
        <v>0.65</v>
      </c>
    </row>
    <row r="121" spans="2:12" outlineLevel="1" x14ac:dyDescent="0.25">
      <c r="B121" s="49" t="s">
        <v>8</v>
      </c>
      <c r="C121" s="55">
        <v>0.65</v>
      </c>
      <c r="E121" s="55">
        <v>0.65</v>
      </c>
      <c r="H121" s="55">
        <v>0.65</v>
      </c>
      <c r="I121" s="55">
        <v>0.65</v>
      </c>
      <c r="J121" s="55">
        <v>0.65</v>
      </c>
      <c r="L121" s="55">
        <v>0.65</v>
      </c>
    </row>
    <row r="122" spans="2:12" outlineLevel="1" x14ac:dyDescent="0.25">
      <c r="B122" s="49" t="s">
        <v>57</v>
      </c>
      <c r="C122" s="55">
        <v>0.65</v>
      </c>
      <c r="E122" s="55">
        <v>0.65</v>
      </c>
      <c r="H122" s="55">
        <v>0.65</v>
      </c>
      <c r="I122" s="55">
        <v>0.65</v>
      </c>
      <c r="J122" s="55">
        <v>0.65</v>
      </c>
      <c r="L122" s="55">
        <v>0.65</v>
      </c>
    </row>
    <row r="123" spans="2:12" outlineLevel="1" x14ac:dyDescent="0.25">
      <c r="B123" s="49" t="s">
        <v>50</v>
      </c>
      <c r="C123" s="55">
        <v>0.65</v>
      </c>
      <c r="E123" s="55">
        <v>0.65</v>
      </c>
      <c r="H123" s="55">
        <v>0.65</v>
      </c>
      <c r="I123" s="55">
        <v>0.65</v>
      </c>
      <c r="J123" s="55">
        <v>0.65</v>
      </c>
      <c r="L123" s="55">
        <v>0.65</v>
      </c>
    </row>
    <row r="124" spans="2:12" outlineLevel="1" x14ac:dyDescent="0.25">
      <c r="B124" s="49" t="s">
        <v>19</v>
      </c>
      <c r="C124" s="55">
        <v>0.65</v>
      </c>
      <c r="E124" s="55">
        <v>0.65</v>
      </c>
      <c r="H124" s="55">
        <v>0.65</v>
      </c>
      <c r="I124" s="55">
        <v>0.65</v>
      </c>
      <c r="J124" s="55">
        <v>0.65</v>
      </c>
      <c r="L124" s="55">
        <v>0.65</v>
      </c>
    </row>
    <row r="125" spans="2:12" outlineLevel="1" x14ac:dyDescent="0.25">
      <c r="B125" s="49" t="s">
        <v>20</v>
      </c>
      <c r="C125" s="55">
        <v>0.65</v>
      </c>
      <c r="E125" s="55">
        <v>0.65</v>
      </c>
      <c r="H125" s="55">
        <v>0.65</v>
      </c>
      <c r="I125" s="55">
        <v>0.65</v>
      </c>
      <c r="J125" s="55">
        <v>0.65</v>
      </c>
      <c r="L125" s="55">
        <v>0.65</v>
      </c>
    </row>
    <row r="126" spans="2:12" outlineLevel="1" x14ac:dyDescent="0.25">
      <c r="B126" s="49" t="s">
        <v>48</v>
      </c>
      <c r="C126" s="55">
        <v>0.65</v>
      </c>
      <c r="E126" s="55">
        <v>0.65</v>
      </c>
      <c r="H126" s="55">
        <v>0.65</v>
      </c>
      <c r="I126" s="55">
        <v>0.65</v>
      </c>
      <c r="J126" s="55">
        <v>0.65</v>
      </c>
      <c r="L126" s="55">
        <v>0.65</v>
      </c>
    </row>
    <row r="127" spans="2:12" outlineLevel="1" x14ac:dyDescent="0.25">
      <c r="B127" s="49" t="s">
        <v>49</v>
      </c>
      <c r="C127" s="55">
        <v>0.65</v>
      </c>
      <c r="E127" s="55">
        <v>0.65</v>
      </c>
      <c r="H127" s="55">
        <v>0.65</v>
      </c>
      <c r="I127" s="55">
        <v>0.65</v>
      </c>
      <c r="J127" s="55">
        <v>0.65</v>
      </c>
      <c r="L127" s="55">
        <v>0.65</v>
      </c>
    </row>
    <row r="128" spans="2:12" outlineLevel="1" x14ac:dyDescent="0.25">
      <c r="B128" s="49" t="s">
        <v>21</v>
      </c>
      <c r="C128" s="55">
        <v>0.65</v>
      </c>
      <c r="E128" s="55">
        <v>0.65</v>
      </c>
      <c r="H128" s="55">
        <v>0.65</v>
      </c>
      <c r="I128" s="55">
        <v>0.65</v>
      </c>
      <c r="J128" s="55">
        <v>0.65</v>
      </c>
      <c r="L128" s="55">
        <v>0.65</v>
      </c>
    </row>
    <row r="129" spans="2:14" outlineLevel="1" x14ac:dyDescent="0.25">
      <c r="B129" s="49" t="s">
        <v>68</v>
      </c>
      <c r="C129" s="55">
        <v>0.65</v>
      </c>
      <c r="E129" s="55">
        <v>0.65</v>
      </c>
      <c r="H129" s="55">
        <v>0.65</v>
      </c>
      <c r="I129" s="55">
        <v>0.65</v>
      </c>
      <c r="J129" s="55">
        <v>0.65</v>
      </c>
      <c r="L129" s="55">
        <v>0.65</v>
      </c>
    </row>
    <row r="130" spans="2:14" outlineLevel="1" x14ac:dyDescent="0.25"/>
    <row r="132" spans="2:14" x14ac:dyDescent="0.25">
      <c r="B132" s="61" t="s">
        <v>111</v>
      </c>
      <c r="C132" s="62"/>
      <c r="M132" s="1" t="s">
        <v>118</v>
      </c>
    </row>
    <row r="133" spans="2:14" outlineLevel="1" x14ac:dyDescent="0.25">
      <c r="B133" s="49" t="s">
        <v>112</v>
      </c>
      <c r="K133" s="55">
        <v>0.5</v>
      </c>
      <c r="M133" s="16" cm="1">
        <f t="array" ref="M133:N133">-[45]Sheet1!$J$9:$K$9*'[34]Base Fortes'!$N$5</f>
        <v>-5018.1630049561827</v>
      </c>
      <c r="N133" s="15">
        <v>0</v>
      </c>
    </row>
    <row r="134" spans="2:14" outlineLevel="1" x14ac:dyDescent="0.25">
      <c r="B134" s="49" t="s">
        <v>113</v>
      </c>
      <c r="K134" s="55">
        <v>1</v>
      </c>
      <c r="M134" s="16" cm="1">
        <f t="array" ref="M134:N134">-[45]Sheet1!$J$49:$K$49*'[34]Base Fortes'!$N$5</f>
        <v>-1787.4991809713038</v>
      </c>
      <c r="N134" s="15">
        <v>0</v>
      </c>
    </row>
    <row r="135" spans="2:14" outlineLevel="1" x14ac:dyDescent="0.25">
      <c r="B135" s="49" t="s">
        <v>114</v>
      </c>
      <c r="K135" s="55">
        <v>1</v>
      </c>
      <c r="M135" s="16" cm="1">
        <f t="array" ref="M135:N135">-[45]Sheet1!$J$37:$K$37*'[34]Base Fortes'!$N$5</f>
        <v>-1787.4991809713038</v>
      </c>
      <c r="N135" s="15">
        <v>0</v>
      </c>
    </row>
    <row r="136" spans="2:14" outlineLevel="1" x14ac:dyDescent="0.25">
      <c r="B136" s="49" t="s">
        <v>115</v>
      </c>
      <c r="C136" s="55">
        <f t="shared" ref="C136:L136" si="51">(C4/$M$4)*0.5</f>
        <v>2.2325255119333823E-2</v>
      </c>
      <c r="D136" s="55">
        <f t="shared" si="51"/>
        <v>6.4555153374015198E-2</v>
      </c>
      <c r="E136" s="55">
        <f t="shared" si="51"/>
        <v>4.4519839155633852E-2</v>
      </c>
      <c r="F136" s="55">
        <f t="shared" si="51"/>
        <v>3.6277019245817166E-2</v>
      </c>
      <c r="G136" s="55">
        <f t="shared" si="51"/>
        <v>7.0422816138431432E-2</v>
      </c>
      <c r="H136" s="55">
        <f t="shared" si="51"/>
        <v>2.9283090129685576E-2</v>
      </c>
      <c r="I136" s="55">
        <f t="shared" si="51"/>
        <v>4.1992010021182559E-2</v>
      </c>
      <c r="J136" s="55">
        <f t="shared" si="51"/>
        <v>5.2028981963401902E-2</v>
      </c>
      <c r="K136" s="55">
        <f t="shared" si="51"/>
        <v>8.6618895553244354E-2</v>
      </c>
      <c r="L136" s="55">
        <f t="shared" si="51"/>
        <v>5.1976939299254156E-2</v>
      </c>
      <c r="M136" s="16" cm="1">
        <f t="array" ref="M136:N136">-[45]Sheet1!$J$39:$K$39*'[34]Base Fortes'!$N$5</f>
        <v>-2529.5674149806773</v>
      </c>
      <c r="N136" s="15">
        <v>0</v>
      </c>
    </row>
    <row r="137" spans="2:14" outlineLevel="1" x14ac:dyDescent="0.25">
      <c r="B137" s="49" t="s">
        <v>116</v>
      </c>
      <c r="C137" s="55">
        <f t="shared" ref="C137:L137" si="52">(C4/$M$4)*1</f>
        <v>4.4650510238667646E-2</v>
      </c>
      <c r="D137" s="55">
        <f t="shared" si="52"/>
        <v>0.1291103067480304</v>
      </c>
      <c r="E137" s="55">
        <f t="shared" si="52"/>
        <v>8.9039678311267703E-2</v>
      </c>
      <c r="F137" s="55">
        <f t="shared" si="52"/>
        <v>7.2554038491634332E-2</v>
      </c>
      <c r="G137" s="55">
        <f t="shared" si="52"/>
        <v>0.14084563227686286</v>
      </c>
      <c r="H137" s="55">
        <f t="shared" si="52"/>
        <v>5.8566180259371152E-2</v>
      </c>
      <c r="I137" s="55">
        <f t="shared" si="52"/>
        <v>8.3984020042365118E-2</v>
      </c>
      <c r="J137" s="55">
        <f t="shared" si="52"/>
        <v>0.1040579639268038</v>
      </c>
      <c r="K137" s="55">
        <f t="shared" si="52"/>
        <v>0.17323779110648871</v>
      </c>
      <c r="L137" s="55">
        <f t="shared" si="52"/>
        <v>0.10395387859850831</v>
      </c>
      <c r="M137" s="16" cm="1">
        <f t="array" ref="M137:N137">-[45]Sheet1!$J$45:$K$45*'[34]Base Fortes'!$N$5</f>
        <v>-2509.0815024780914</v>
      </c>
      <c r="N137" s="15">
        <v>0</v>
      </c>
    </row>
    <row r="140" spans="2:14" x14ac:dyDescent="0.25">
      <c r="B140" s="71" t="s">
        <v>51</v>
      </c>
      <c r="C140" s="72"/>
      <c r="D140" s="72"/>
    </row>
    <row r="141" spans="2:14" x14ac:dyDescent="0.25">
      <c r="B141" s="72" t="s">
        <v>125</v>
      </c>
      <c r="C141" s="72"/>
      <c r="D141" s="72"/>
    </row>
  </sheetData>
  <conditionalFormatting sqref="C4:D4 F4:L4">
    <cfRule type="cellIs" dxfId="53" priority="3" operator="lessThan">
      <formula>0</formula>
    </cfRule>
  </conditionalFormatting>
  <conditionalFormatting sqref="C105:M110">
    <cfRule type="cellIs" dxfId="52" priority="2" operator="lessThan">
      <formula>0</formula>
    </cfRule>
  </conditionalFormatting>
  <conditionalFormatting sqref="E4">
    <cfRule type="cellIs" dxfId="51" priority="1" operator="lessThan">
      <formula>0</formula>
    </cfRule>
  </conditionalFormatting>
  <hyperlinks>
    <hyperlink ref="C13" r:id="rId1" location="'Analítico Jul2021'!A1" display="Julho-2021\Vendas e Margem\07 - Iande - Faturamento por Margem de Contribuição -Julho.xlsx - 'Analítico Jul2021'!A1" xr:uid="{5F3F114D-2156-4EA2-86ED-18C26CE1DE65}"/>
    <hyperlink ref="E13" r:id="rId2" display="Julho-2021\Vendas e Margem\07 - Grand Shopping - Faturamento por Margem de Contribuição -Julho.xlsx" xr:uid="{6620ED4A-5212-490E-9973-16093B2073F6}"/>
    <hyperlink ref="D13" r:id="rId3" location="'Analítico Jul2021'!A1" display="Julho-2021\Vendas e Margem\07 - Conceito - Faturamento por Margem de Contribuição -Julho.xlsx - 'Analítico Jul2021'!A1" xr:uid="{EAB90D1E-D350-4753-BC71-6E31E2E505F7}"/>
    <hyperlink ref="F13" r:id="rId4" display="Julho-2021\Vendas e Margem\07 - Jóquei - Faturamento por Margem de Contribuição -Julho.xlsx" xr:uid="{07C5EDA0-11CC-428A-A144-B8833D896D75}"/>
    <hyperlink ref="G13" r:id="rId5" display="Julho-2021\Vendas e Margem\07 - Pici - Faturamento por Margem de Contribuição -Julho.xlsx" xr:uid="{47109D6A-D19E-4FCA-93EA-E849F5574A72}"/>
    <hyperlink ref="H13" r:id="rId6" display="Julho-2021\Vendas e Margem\07 - Maracanaú - Faturamento por Margem de Contribuição -Julho.xlsx" xr:uid="{1216DBF0-6A91-4292-A522-89CE5AAD9B62}"/>
    <hyperlink ref="I13" r:id="rId7" display="Julho-2021\Vendas e Margem\07 - North Shopping - Faturamento por Margem de Contribuição -Julho.xlsx" xr:uid="{D6DC02CD-6AE1-4328-81C4-488A30ECB32C}"/>
    <hyperlink ref="J13" r:id="rId8" display="Julho-2021\Vendas e Margem\07 - Kennedy - Faturamento por Margem de Contribuição -Julho.xlsx" xr:uid="{7F4C079E-DD6E-43EC-9EFE-CDB3E2D16F8E}"/>
    <hyperlink ref="K13" r:id="rId9" display="Julho-2021\Vendas e Margem\07 - ECommerce - Faturamento por Margem de Contribuição -Julho.xlsx" xr:uid="{43F13D82-0EEC-4351-A9B2-30A7E77BCC13}"/>
    <hyperlink ref="L13" r:id="rId10" location="'Analítico Jul2021'!A1" display="Julho-2021\Vendas e Margem\07 - Via Sul - Faturamento por Margem de Contribuição -Julho.xlsx - 'Analítico Jul2021'!A1" xr:uid="{EDCA8271-454C-42F7-9841-8AA343DBF67D}"/>
    <hyperlink ref="M13" r:id="rId11" display="Julho-2021\Vendas e Margem\06 - Consolidado Lojas - Faturamento por Margem de Contribuição -Julho.xlsx" xr:uid="{451E09D9-0CEF-44C4-AD89-D34D4D915528}"/>
  </hyperlinks>
  <printOptions horizontalCentered="1"/>
  <pageMargins left="0.19685039370078741" right="0.19685039370078741" top="0.19685039370078741" bottom="0.19685039370078741" header="0.11811023622047245" footer="0.11811023622047245"/>
  <pageSetup paperSize="9" scale="81" orientation="landscape" r:id="rId12"/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7D0E-4300-48EA-8CDE-CDE1FA14780F}">
  <sheetPr>
    <tabColor theme="3" tint="-0.499984740745262"/>
    <outlinePr summaryBelow="0"/>
  </sheetPr>
  <dimension ref="A1:P141"/>
  <sheetViews>
    <sheetView showGridLines="0" zoomScale="120" zoomScaleNormal="120" zoomScaleSheetLayoutView="100" workbookViewId="0">
      <pane xSplit="2" ySplit="3" topLeftCell="C79" activePane="bottomRight" state="frozen"/>
      <selection activeCell="Q38" sqref="Q38"/>
      <selection pane="topRight" activeCell="Q38" sqref="Q38"/>
      <selection pane="bottomLeft" activeCell="Q38" sqref="Q38"/>
      <selection pane="bottomRight" activeCell="Q38" sqref="Q38"/>
    </sheetView>
  </sheetViews>
  <sheetFormatPr defaultColWidth="9.140625" defaultRowHeight="15" outlineLevelRow="1" x14ac:dyDescent="0.25"/>
  <cols>
    <col min="1" max="1" width="11.85546875" style="48" hidden="1" customWidth="1"/>
    <col min="2" max="2" width="45.7109375" style="3" customWidth="1"/>
    <col min="3" max="7" width="11" style="3" customWidth="1"/>
    <col min="8" max="8" width="11.7109375" style="3" customWidth="1"/>
    <col min="9" max="13" width="11" style="3" customWidth="1"/>
    <col min="14" max="14" width="11.7109375" style="3" customWidth="1"/>
    <col min="15" max="15" width="10" style="15" bestFit="1" customWidth="1"/>
    <col min="16" max="16" width="5.5703125" style="76" bestFit="1" customWidth="1"/>
    <col min="17" max="16384" width="9.140625" style="3"/>
  </cols>
  <sheetData>
    <row r="1" spans="1:16" ht="20.25" customHeight="1" x14ac:dyDescent="0.25">
      <c r="B1" s="52" t="s">
        <v>61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ht="20.25" customHeight="1" x14ac:dyDescent="0.25">
      <c r="B2" s="74">
        <v>44439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39"/>
      <c r="N2" s="39"/>
    </row>
    <row r="3" spans="1:16" ht="31.5" customHeight="1" x14ac:dyDescent="0.25">
      <c r="B3" s="80" t="s">
        <v>46</v>
      </c>
      <c r="C3" s="1" t="s">
        <v>16</v>
      </c>
      <c r="D3" s="1" t="s">
        <v>9</v>
      </c>
      <c r="E3" s="1" t="s">
        <v>10</v>
      </c>
      <c r="F3" s="1" t="s">
        <v>11</v>
      </c>
      <c r="G3" s="1" t="s">
        <v>14</v>
      </c>
      <c r="H3" s="1" t="s">
        <v>12</v>
      </c>
      <c r="I3" s="1" t="s">
        <v>13</v>
      </c>
      <c r="J3" s="1" t="s">
        <v>17</v>
      </c>
      <c r="K3" s="1" t="s">
        <v>149</v>
      </c>
      <c r="L3" s="1" t="s">
        <v>148</v>
      </c>
      <c r="M3" s="1" t="s">
        <v>15</v>
      </c>
      <c r="N3" s="2" t="s">
        <v>0</v>
      </c>
    </row>
    <row r="4" spans="1:16" s="6" customFormat="1" x14ac:dyDescent="0.25">
      <c r="A4" s="48"/>
      <c r="B4" s="4" t="s">
        <v>3</v>
      </c>
      <c r="C4" s="5">
        <f>SUMIFS('[46]Analítico 2021'!$M:$M,'[46]Analítico 2021'!$E:$E,$B$2,'[46]Analítico 2021'!$D:$D,C$3)</f>
        <v>80961.549999999872</v>
      </c>
      <c r="D4" s="5">
        <f>SUMIFS('[46]Analítico 2021'!$M:$M,'[46]Analítico 2021'!$E:$E,$B$2,'[46]Analítico 2021'!$D:$D,D$3)</f>
        <v>230238.65999999954</v>
      </c>
      <c r="E4" s="5">
        <f>SUMIFS('[46]Analítico 2021'!$M:$M,'[46]Analítico 2021'!$E:$E,$B$2,'[46]Analítico 2021'!$D:$D,E$3)</f>
        <v>177243.20999999956</v>
      </c>
      <c r="F4" s="5">
        <f>SUMIFS('[46]Analítico 2021'!$M:$M,'[46]Analítico 2021'!$E:$E,$B$2,'[46]Analítico 2021'!$D:$D,F$3)</f>
        <v>161285.34999999977</v>
      </c>
      <c r="G4" s="5">
        <f>SUMIFS('[46]Analítico 2021'!$M:$M,'[46]Analítico 2021'!$E:$E,$B$2,'[46]Analítico 2021'!$D:$D,G$3)</f>
        <v>227549.27999999994</v>
      </c>
      <c r="H4" s="5">
        <f>SUMIFS('[46]Analítico 2021'!$M:$M,'[46]Analítico 2021'!$E:$E,$B$2,'[46]Analítico 2021'!$D:$D,H$3)</f>
        <v>107698.84999999987</v>
      </c>
      <c r="I4" s="5">
        <f>SUMIFS('[46]Analítico 2021'!$M:$M,'[46]Analítico 2021'!$E:$E,$B$2,'[46]Analítico 2021'!$D:$D,I$3)</f>
        <v>173796.76999999987</v>
      </c>
      <c r="J4" s="5">
        <f>SUMIFS('[46]Analítico 2021'!$M:$M,'[46]Analítico 2021'!$E:$E,$B$2,'[46]Analítico 2021'!$D:$D,J$3)</f>
        <v>222858.30999999947</v>
      </c>
      <c r="K4" s="5">
        <f>SUMIFS('[46]Analítico 2021'!$M:$M,'[46]Analítico 2021'!$E:$E,$B$2,'[46]Analítico 2021'!$D:$D,K$3)</f>
        <v>160516.54999999949</v>
      </c>
      <c r="L4" s="5">
        <f>SUMIFS('[46]Analítico 2021'!$M:$M,'[46]Analítico 2021'!$E:$E,$B$2,'[46]Analítico 2021'!$D:$D,L$3)</f>
        <v>108077.60999999988</v>
      </c>
      <c r="M4" s="5">
        <f>SUMIFS('[46]Analítico 2021'!$M:$M,'[46]Analítico 2021'!$E:$E,$B$2,'[46]Analítico 2021'!$D:$D,M$3)</f>
        <v>211751.2599999996</v>
      </c>
      <c r="N4" s="16">
        <f t="shared" ref="N4" si="0">SUM(N5:N5)</f>
        <v>1861977.3999999966</v>
      </c>
      <c r="O4" s="41"/>
      <c r="P4" s="75">
        <f>N4-'[46]Analítico Ago2021'!$L$3</f>
        <v>1.3271346688270569E-8</v>
      </c>
    </row>
    <row r="5" spans="1:16" outlineLevel="1" x14ac:dyDescent="0.25">
      <c r="B5" s="7" t="s">
        <v>22</v>
      </c>
      <c r="C5" s="8">
        <f>SUMIFS('[46]Analítico 2021'!$M:$M,'[46]Analítico 2021'!$E:$E,$B$2,'[46]Analítico 2021'!$D:$D,C$3)</f>
        <v>80961.549999999872</v>
      </c>
      <c r="D5" s="8">
        <f>SUMIFS('[46]Analítico 2021'!$M:$M,'[46]Analítico 2021'!$E:$E,$B$2,'[46]Analítico 2021'!$D:$D,D$3)</f>
        <v>230238.65999999954</v>
      </c>
      <c r="E5" s="8">
        <f>SUMIFS('[46]Analítico 2021'!$M:$M,'[46]Analítico 2021'!$E:$E,$B$2,'[46]Analítico 2021'!$D:$D,E$3)</f>
        <v>177243.20999999956</v>
      </c>
      <c r="F5" s="8">
        <f>SUMIFS('[46]Analítico 2021'!$M:$M,'[46]Analítico 2021'!$E:$E,$B$2,'[46]Analítico 2021'!$D:$D,F$3)</f>
        <v>161285.34999999977</v>
      </c>
      <c r="G5" s="8">
        <f>SUMIFS('[46]Analítico 2021'!$M:$M,'[46]Analítico 2021'!$E:$E,$B$2,'[46]Analítico 2021'!$D:$D,G$3)</f>
        <v>227549.27999999994</v>
      </c>
      <c r="H5" s="8">
        <f>SUMIFS('[46]Analítico 2021'!$M:$M,'[46]Analítico 2021'!$E:$E,$B$2,'[46]Analítico 2021'!$D:$D,H$3)</f>
        <v>107698.84999999987</v>
      </c>
      <c r="I5" s="8">
        <f>SUMIFS('[46]Analítico 2021'!$M:$M,'[46]Analítico 2021'!$E:$E,$B$2,'[46]Analítico 2021'!$D:$D,I$3)</f>
        <v>173796.76999999987</v>
      </c>
      <c r="J5" s="8">
        <f>SUMIFS('[46]Analítico 2021'!$M:$M,'[46]Analítico 2021'!$E:$E,$B$2,'[46]Analítico 2021'!$D:$D,J$3)</f>
        <v>222858.30999999947</v>
      </c>
      <c r="K5" s="8">
        <f>SUMIFS('[46]Analítico 2021'!$M:$M,'[46]Analítico 2021'!$E:$E,$B$2,'[46]Analítico 2021'!$D:$D,K$3)</f>
        <v>160516.54999999949</v>
      </c>
      <c r="L5" s="8">
        <f>SUMIFS('[46]Analítico 2021'!$M:$M,'[46]Analítico 2021'!$E:$E,$B$2,'[46]Analítico 2021'!$D:$D,L$3)</f>
        <v>108077.60999999988</v>
      </c>
      <c r="M5" s="8">
        <f>SUMIFS('[46]Analítico 2021'!$M:$M,'[46]Analítico 2021'!$E:$E,$B$2,'[46]Analítico 2021'!$D:$D,M$3)</f>
        <v>211751.2599999996</v>
      </c>
      <c r="N5" s="42">
        <f>SUM(C5:M5)</f>
        <v>1861977.3999999966</v>
      </c>
      <c r="P5" s="75">
        <f>N5-'[46]Analítico Ago2021'!$L$3</f>
        <v>1.3271346688270569E-8</v>
      </c>
    </row>
    <row r="6" spans="1:16" outlineLevel="1" x14ac:dyDescent="0.25">
      <c r="B6" s="7" t="s">
        <v>43</v>
      </c>
      <c r="C6" s="8">
        <f>-SUMIFS('[46]Analítico 2021'!$K:$K,'[46]Analítico 2021'!$E:$E,$B$2,'[46]Analítico 2021'!$D:$D,C$3)</f>
        <v>-15882.601799999995</v>
      </c>
      <c r="D6" s="8">
        <f>-SUMIFS('[46]Analítico 2021'!$K:$K,'[46]Analítico 2021'!$E:$E,$B$2,'[46]Analítico 2021'!$D:$D,D$3)</f>
        <v>-44969.106100000121</v>
      </c>
      <c r="E6" s="8">
        <f>-SUMIFS('[46]Analítico 2021'!$K:$K,'[46]Analítico 2021'!$E:$E,$B$2,'[46]Analítico 2021'!$D:$D,E$3)</f>
        <v>-34696.054200000021</v>
      </c>
      <c r="F6" s="8">
        <f>-SUMIFS('[46]Analítico 2021'!$K:$K,'[46]Analítico 2021'!$E:$E,$B$2,'[46]Analítico 2021'!$D:$D,F$3)</f>
        <v>-30856.116800000029</v>
      </c>
      <c r="G6" s="8">
        <f>-SUMIFS('[46]Analítico 2021'!$K:$K,'[46]Analítico 2021'!$E:$E,$B$2,'[46]Analítico 2021'!$D:$D,G$3)</f>
        <v>-44237.141299999988</v>
      </c>
      <c r="H6" s="8">
        <f>-SUMIFS('[46]Analítico 2021'!$K:$K,'[46]Analítico 2021'!$E:$E,$B$2,'[46]Analítico 2021'!$D:$D,H$3)</f>
        <v>-21280.672200000026</v>
      </c>
      <c r="I6" s="8">
        <f>-SUMIFS('[46]Analítico 2021'!$K:$K,'[46]Analítico 2021'!$E:$E,$B$2,'[46]Analítico 2021'!$D:$D,I$3)</f>
        <v>-34149.775700000042</v>
      </c>
      <c r="J6" s="8">
        <f>-SUMIFS('[46]Analítico 2021'!$K:$K,'[46]Analítico 2021'!$E:$E,$B$2,'[46]Analítico 2021'!$D:$D,J$3)</f>
        <v>-43666.464800000133</v>
      </c>
      <c r="K6" s="8">
        <f>-SUMIFS('[46]Analítico 2021'!$K:$K,'[46]Analítico 2021'!$E:$E,$B$2,'[46]Analítico 2021'!$D:$D,K$3)</f>
        <v>-29621.345700000056</v>
      </c>
      <c r="L6" s="8">
        <f>-SUMIFS('[46]Analítico 2021'!$K:$K,'[46]Analítico 2021'!$E:$E,$B$2,'[46]Analítico 2021'!$D:$D,L$3)</f>
        <v>-19749.597300000016</v>
      </c>
      <c r="M6" s="8">
        <f>-SUMIFS('[46]Analítico 2021'!$K:$K,'[46]Analítico 2021'!$E:$E,$B$2,'[46]Analítico 2021'!$D:$D,M$3)</f>
        <v>-41200.977700000069</v>
      </c>
      <c r="N6" s="42">
        <f>SUM(C6:M6)</f>
        <v>-360309.8536000005</v>
      </c>
      <c r="P6" s="75">
        <f>N6+'[46]Analítico Ago2021'!$J$3</f>
        <v>-1.5133991837501526E-9</v>
      </c>
    </row>
    <row r="7" spans="1:16" outlineLevel="1" x14ac:dyDescent="0.25">
      <c r="B7" s="7" t="s">
        <v>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42">
        <f>SUM(C7:M7)</f>
        <v>0</v>
      </c>
      <c r="P7" s="77"/>
    </row>
    <row r="8" spans="1:16" outlineLevel="1" x14ac:dyDescent="0.25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2"/>
      <c r="P8" s="77"/>
    </row>
    <row r="9" spans="1:16" x14ac:dyDescent="0.25">
      <c r="B9" s="4" t="s">
        <v>7</v>
      </c>
      <c r="C9" s="5">
        <f t="shared" ref="C9:N9" si="1">SUM(C5:C8)</f>
        <v>65078.948199999875</v>
      </c>
      <c r="D9" s="5">
        <f t="shared" si="1"/>
        <v>185269.55389999942</v>
      </c>
      <c r="E9" s="5">
        <f t="shared" si="1"/>
        <v>142547.15579999954</v>
      </c>
      <c r="F9" s="5">
        <f t="shared" si="1"/>
        <v>130429.23319999974</v>
      </c>
      <c r="G9" s="5">
        <f t="shared" si="1"/>
        <v>183312.13869999995</v>
      </c>
      <c r="H9" s="5">
        <f t="shared" si="1"/>
        <v>86418.177799999845</v>
      </c>
      <c r="I9" s="5">
        <f t="shared" si="1"/>
        <v>139646.99429999985</v>
      </c>
      <c r="J9" s="5">
        <f t="shared" si="1"/>
        <v>179191.84519999934</v>
      </c>
      <c r="K9" s="5">
        <f t="shared" si="1"/>
        <v>130895.20429999943</v>
      </c>
      <c r="L9" s="5">
        <f t="shared" ref="L9:M9" si="2">SUM(L5:L8)</f>
        <v>88328.012699999876</v>
      </c>
      <c r="M9" s="5">
        <f t="shared" si="2"/>
        <v>170550.28229999953</v>
      </c>
      <c r="N9" s="16">
        <f t="shared" si="1"/>
        <v>1501667.5463999962</v>
      </c>
      <c r="P9" s="77"/>
    </row>
    <row r="10" spans="1:16" x14ac:dyDescent="0.25">
      <c r="B10" s="10" t="s">
        <v>25</v>
      </c>
      <c r="C10" s="5">
        <f t="shared" ref="C10:N10" si="3">SUM(C11:C12)</f>
        <v>-32328.160000000065</v>
      </c>
      <c r="D10" s="5">
        <f t="shared" si="3"/>
        <v>-90712.249999999607</v>
      </c>
      <c r="E10" s="5">
        <f t="shared" si="3"/>
        <v>-67338.200000000026</v>
      </c>
      <c r="F10" s="5">
        <f t="shared" si="3"/>
        <v>-58780.890000000087</v>
      </c>
      <c r="G10" s="5">
        <f>SUM(G11:G12)</f>
        <v>-90749.909999999742</v>
      </c>
      <c r="H10" s="5">
        <f t="shared" si="3"/>
        <v>-40259.560000000078</v>
      </c>
      <c r="I10" s="5">
        <f t="shared" si="3"/>
        <v>-63792.670000000107</v>
      </c>
      <c r="J10" s="5">
        <f t="shared" si="3"/>
        <v>-80776.849999999758</v>
      </c>
      <c r="K10" s="5">
        <f t="shared" si="3"/>
        <v>-62548.680000000058</v>
      </c>
      <c r="L10" s="5">
        <f t="shared" ref="L10:M10" si="4">SUM(L11:L12)</f>
        <v>-41862.250000000058</v>
      </c>
      <c r="M10" s="5">
        <f t="shared" si="4"/>
        <v>-79203.469999999579</v>
      </c>
      <c r="N10" s="16">
        <f t="shared" si="3"/>
        <v>-708352.88999999908</v>
      </c>
      <c r="P10" s="77"/>
    </row>
    <row r="11" spans="1:16" outlineLevel="1" x14ac:dyDescent="0.25">
      <c r="B11" s="7" t="s">
        <v>39</v>
      </c>
      <c r="C11" s="8">
        <f>-SUMIFS('[46]Analítico 2021'!$J:$J,'[46]Analítico 2021'!$E:$E,$B$2,'[46]Analítico 2021'!$D:$D,C$3)</f>
        <v>-32328.160000000065</v>
      </c>
      <c r="D11" s="8">
        <f>-SUMIFS('[46]Analítico 2021'!$J:$J,'[46]Analítico 2021'!$E:$E,$B$2,'[46]Analítico 2021'!$D:$D,D$3)</f>
        <v>-90712.249999999607</v>
      </c>
      <c r="E11" s="8">
        <f>-SUMIFS('[46]Analítico 2021'!$J:$J,'[46]Analítico 2021'!$E:$E,$B$2,'[46]Analítico 2021'!$D:$D,E$3)</f>
        <v>-67338.200000000026</v>
      </c>
      <c r="F11" s="8">
        <f>-SUMIFS('[46]Analítico 2021'!$J:$J,'[46]Analítico 2021'!$E:$E,$B$2,'[46]Analítico 2021'!$D:$D,F$3)</f>
        <v>-58780.890000000087</v>
      </c>
      <c r="G11" s="8">
        <f>-SUMIFS('[46]Analítico 2021'!$J:$J,'[46]Analítico 2021'!$E:$E,$B$2,'[46]Analítico 2021'!$D:$D,G$3)</f>
        <v>-90749.909999999742</v>
      </c>
      <c r="H11" s="8">
        <f>-SUMIFS('[46]Analítico 2021'!$J:$J,'[46]Analítico 2021'!$E:$E,$B$2,'[46]Analítico 2021'!$D:$D,H$3)</f>
        <v>-40259.560000000078</v>
      </c>
      <c r="I11" s="8">
        <f>-SUMIFS('[46]Analítico 2021'!$J:$J,'[46]Analítico 2021'!$E:$E,$B$2,'[46]Analítico 2021'!$D:$D,I$3)</f>
        <v>-63792.670000000107</v>
      </c>
      <c r="J11" s="8">
        <f>-SUMIFS('[46]Analítico 2021'!$J:$J,'[46]Analítico 2021'!$E:$E,$B$2,'[46]Analítico 2021'!$D:$D,J$3)</f>
        <v>-80776.849999999758</v>
      </c>
      <c r="K11" s="8">
        <f>-SUMIFS('[46]Analítico 2021'!$J:$J,'[46]Analítico 2021'!$E:$E,$B$2,'[46]Analítico 2021'!$D:$D,K$3)</f>
        <v>-62548.680000000058</v>
      </c>
      <c r="L11" s="8">
        <f>-SUMIFS('[46]Analítico 2021'!$J:$J,'[46]Analítico 2021'!$E:$E,$B$2,'[46]Analítico 2021'!$D:$D,L$3)</f>
        <v>-41862.250000000058</v>
      </c>
      <c r="M11" s="8">
        <f>-SUMIFS('[46]Analítico 2021'!$J:$J,'[46]Analítico 2021'!$E:$E,$B$2,'[46]Analítico 2021'!$D:$D,M$3)</f>
        <v>-79203.469999999579</v>
      </c>
      <c r="N11" s="42">
        <f>SUM(C11:M11)</f>
        <v>-708352.88999999908</v>
      </c>
      <c r="P11" s="75">
        <f>N11+'[46]Analítico Ago2021'!$I$3</f>
        <v>9.5460563898086548E-9</v>
      </c>
    </row>
    <row r="12" spans="1:16" outlineLevel="1" x14ac:dyDescent="0.25"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2"/>
    </row>
    <row r="13" spans="1:16" x14ac:dyDescent="0.25">
      <c r="B13" s="4" t="s">
        <v>4</v>
      </c>
      <c r="C13" s="5">
        <f t="shared" ref="C13:K13" si="5">SUM(C9:C10)</f>
        <v>32750.78819999981</v>
      </c>
      <c r="D13" s="5">
        <f t="shared" si="5"/>
        <v>94557.30389999981</v>
      </c>
      <c r="E13" s="5">
        <f t="shared" si="5"/>
        <v>75208.955799999516</v>
      </c>
      <c r="F13" s="5">
        <f t="shared" si="5"/>
        <v>71648.343199999654</v>
      </c>
      <c r="G13" s="5">
        <f t="shared" si="5"/>
        <v>92562.228700000211</v>
      </c>
      <c r="H13" s="5">
        <f t="shared" si="5"/>
        <v>46158.617799999767</v>
      </c>
      <c r="I13" s="5">
        <f t="shared" si="5"/>
        <v>75854.324299999746</v>
      </c>
      <c r="J13" s="5">
        <f t="shared" si="5"/>
        <v>98414.995199999583</v>
      </c>
      <c r="K13" s="5">
        <f t="shared" si="5"/>
        <v>68346.524299999379</v>
      </c>
      <c r="L13" s="5">
        <f t="shared" ref="L13:M13" si="6">SUM(L9:L10)</f>
        <v>46465.762699999817</v>
      </c>
      <c r="M13" s="5">
        <f t="shared" si="6"/>
        <v>91346.812299999947</v>
      </c>
      <c r="N13" s="16">
        <f>SUM(N9:N10)</f>
        <v>793314.65639999707</v>
      </c>
    </row>
    <row r="14" spans="1:16" x14ac:dyDescent="0.25">
      <c r="B14" s="4" t="s">
        <v>5</v>
      </c>
      <c r="C14" s="5">
        <f t="shared" ref="C14:N14" si="7">C15+C30</f>
        <v>-14174.677687137382</v>
      </c>
      <c r="D14" s="5">
        <f t="shared" si="7"/>
        <v>-34107.351407634749</v>
      </c>
      <c r="E14" s="5">
        <f t="shared" si="7"/>
        <v>-24320.201605677492</v>
      </c>
      <c r="F14" s="5">
        <f t="shared" si="7"/>
        <v>-28818.364702639909</v>
      </c>
      <c r="G14" s="5">
        <f>G15+G30</f>
        <v>-61086.437033540104</v>
      </c>
      <c r="H14" s="5">
        <f t="shared" si="7"/>
        <v>-19102.735925620604</v>
      </c>
      <c r="I14" s="5">
        <f t="shared" si="7"/>
        <v>-26835.177050979451</v>
      </c>
      <c r="J14" s="5">
        <f t="shared" si="7"/>
        <v>-46813.78437830176</v>
      </c>
      <c r="K14" s="5">
        <f t="shared" si="7"/>
        <v>-17077.435031107623</v>
      </c>
      <c r="L14" s="5">
        <f t="shared" si="7"/>
        <v>-5293.9704755260009</v>
      </c>
      <c r="M14" s="5">
        <f t="shared" si="7"/>
        <v>-26707.069739653471</v>
      </c>
      <c r="N14" s="16">
        <f t="shared" si="7"/>
        <v>-304337.20503781858</v>
      </c>
    </row>
    <row r="15" spans="1:16" x14ac:dyDescent="0.25">
      <c r="B15" s="12" t="s">
        <v>6</v>
      </c>
      <c r="C15" s="13">
        <f t="shared" ref="C15:N15" si="8">SUM(C16:C29)</f>
        <v>-4956.4551871373824</v>
      </c>
      <c r="D15" s="13">
        <f t="shared" si="8"/>
        <v>-7330.0264076347394</v>
      </c>
      <c r="E15" s="13">
        <f t="shared" si="8"/>
        <v>-7468.0536056774899</v>
      </c>
      <c r="F15" s="13">
        <f t="shared" si="8"/>
        <v>-8135.4347026399073</v>
      </c>
      <c r="G15" s="13">
        <f>SUM(G16:G29)</f>
        <v>-21984.397033540099</v>
      </c>
      <c r="H15" s="13">
        <f t="shared" si="8"/>
        <v>-4820.7079256205998</v>
      </c>
      <c r="I15" s="13">
        <f t="shared" si="8"/>
        <v>-5361.3145509794522</v>
      </c>
      <c r="J15" s="13">
        <f t="shared" si="8"/>
        <v>-7446.4153783017573</v>
      </c>
      <c r="K15" s="13">
        <f t="shared" si="8"/>
        <v>-6141.4850311076234</v>
      </c>
      <c r="L15" s="13">
        <f t="shared" si="8"/>
        <v>-2093.850475526001</v>
      </c>
      <c r="M15" s="13">
        <f t="shared" si="8"/>
        <v>-10175.658239653472</v>
      </c>
      <c r="N15" s="56">
        <f t="shared" si="8"/>
        <v>-85913.79853781854</v>
      </c>
    </row>
    <row r="16" spans="1:16" s="6" customFormat="1" outlineLevel="1" x14ac:dyDescent="0.25">
      <c r="A16" s="48"/>
      <c r="B16" s="49" t="s">
        <v>18</v>
      </c>
      <c r="C16" s="8">
        <f>-'[47]Base Fortes'!C6*C119</f>
        <v>-2211.4299999999998</v>
      </c>
      <c r="D16" s="8">
        <f>-'[47]Base Fortes'!D6</f>
        <v>-3822.2</v>
      </c>
      <c r="E16" s="8">
        <f>-'[47]Base Fortes'!E6*E119</f>
        <v>-3814.2780000000002</v>
      </c>
      <c r="F16" s="8">
        <f>-'[47]Base Fortes'!G6/2</f>
        <v>-4528.5200000000004</v>
      </c>
      <c r="G16" s="8">
        <f>-'[47]Base Fortes'!G6/2</f>
        <v>-4528.5200000000004</v>
      </c>
      <c r="H16" s="8">
        <f>-'[47]Base Fortes'!H6*H119</f>
        <v>-2048.4360000000001</v>
      </c>
      <c r="I16" s="8">
        <f>-'[47]Base Fortes'!I6*I119</f>
        <v>-2424.2205000000004</v>
      </c>
      <c r="J16" s="8">
        <f>-'[47]Base Fortes'!J6*J119</f>
        <v>-3757.3250000000003</v>
      </c>
      <c r="K16" s="8"/>
      <c r="L16" s="8">
        <f>-'[47]Base Fortes'!M6*L119</f>
        <v>0</v>
      </c>
      <c r="M16" s="8">
        <f>-'[47]Base Fortes'!L6*M119</f>
        <v>-4235.2049999999999</v>
      </c>
      <c r="N16" s="42">
        <f t="shared" ref="N16:N28" si="9">SUM(C16:M16)</f>
        <v>-31370.1345</v>
      </c>
      <c r="O16" s="47"/>
      <c r="P16" s="78"/>
    </row>
    <row r="17" spans="1:15" outlineLevel="1" x14ac:dyDescent="0.25">
      <c r="B17" s="49" t="s">
        <v>92</v>
      </c>
      <c r="C17" s="8">
        <f>-'[47]Base Fortes'!C7*C120</f>
        <v>-120.52950000000001</v>
      </c>
      <c r="D17" s="8">
        <f>-'[47]Base Fortes'!D7</f>
        <v>-172</v>
      </c>
      <c r="E17" s="8">
        <f>-'[47]Base Fortes'!E7*E120</f>
        <v>-184.04749999999999</v>
      </c>
      <c r="F17" s="8">
        <f>-'[47]Base Fortes'!G7/2</f>
        <v>-203.78</v>
      </c>
      <c r="G17" s="8">
        <f>-'[47]Base Fortes'!G7/2</f>
        <v>-203.78</v>
      </c>
      <c r="H17" s="8">
        <f>-'[47]Base Fortes'!H7*H120</f>
        <v>-123.669</v>
      </c>
      <c r="I17" s="8">
        <f>-'[47]Base Fortes'!I7*I120</f>
        <v>-109.08950000000002</v>
      </c>
      <c r="J17" s="8">
        <f>-'[47]Base Fortes'!J7*J120</f>
        <v>-169.078</v>
      </c>
      <c r="K17" s="8"/>
      <c r="L17" s="8">
        <f>-'[47]Base Fortes'!M7*L120</f>
        <v>0</v>
      </c>
      <c r="M17" s="8">
        <f>-'[47]Base Fortes'!L7*M120</f>
        <v>-232.70000000000002</v>
      </c>
      <c r="N17" s="42">
        <f t="shared" si="9"/>
        <v>-1518.6734999999999</v>
      </c>
    </row>
    <row r="18" spans="1:15" outlineLevel="1" x14ac:dyDescent="0.25">
      <c r="B18" s="49" t="s">
        <v>8</v>
      </c>
      <c r="C18" s="8">
        <f>-'[47]Base Fortes'!C8*C121</f>
        <v>-214.2595</v>
      </c>
      <c r="D18" s="8">
        <f>-'[47]Base Fortes'!D8</f>
        <v>-305.76</v>
      </c>
      <c r="E18" s="8">
        <f>-'[47]Base Fortes'!E8*E121</f>
        <v>-327.18400000000003</v>
      </c>
      <c r="F18" s="8">
        <f>-'[47]Base Fortes'!G8/2</f>
        <v>-362.255</v>
      </c>
      <c r="G18" s="8">
        <f>-'[47]Base Fortes'!G8/2</f>
        <v>-362.255</v>
      </c>
      <c r="H18" s="8">
        <f>-'[47]Base Fortes'!H8*H121</f>
        <v>-219.84300000000002</v>
      </c>
      <c r="I18" s="8">
        <f>-'[47]Base Fortes'!I8*I121</f>
        <v>-193.92099999999999</v>
      </c>
      <c r="J18" s="8">
        <f>-'[47]Base Fortes'!J8*J121</f>
        <v>-300.56650000000002</v>
      </c>
      <c r="K18" s="8"/>
      <c r="L18" s="8">
        <f>-'[47]Base Fortes'!M8*L121</f>
        <v>0</v>
      </c>
      <c r="M18" s="8">
        <f>-'[47]Base Fortes'!L8*M121</f>
        <v>-338.79300000000001</v>
      </c>
      <c r="N18" s="42">
        <f t="shared" si="9"/>
        <v>-2624.8370000000004</v>
      </c>
    </row>
    <row r="19" spans="1:15" outlineLevel="1" x14ac:dyDescent="0.25">
      <c r="B19" s="49" t="s">
        <v>57</v>
      </c>
      <c r="C19" s="8">
        <f>-'[47]Base Fortes'!C9*C122</f>
        <v>0</v>
      </c>
      <c r="D19" s="8">
        <f>-'[47]Base Fortes'!D9</f>
        <v>0</v>
      </c>
      <c r="E19" s="8">
        <f>-'[47]Base Fortes'!E9*E122</f>
        <v>0</v>
      </c>
      <c r="F19" s="8">
        <f>-'[47]Base Fortes'!G9/2</f>
        <v>0</v>
      </c>
      <c r="G19" s="8">
        <f>-'[47]Base Fortes'!G9/2</f>
        <v>0</v>
      </c>
      <c r="H19" s="8">
        <f>-'[47]Base Fortes'!H9*H122</f>
        <v>0</v>
      </c>
      <c r="I19" s="8">
        <f>-'[47]Base Fortes'!I9*I122</f>
        <v>0</v>
      </c>
      <c r="J19" s="8">
        <f>-'[47]Base Fortes'!J9*J122</f>
        <v>0</v>
      </c>
      <c r="K19" s="8"/>
      <c r="L19" s="8">
        <f>-'[47]Base Fortes'!M9*L122</f>
        <v>0</v>
      </c>
      <c r="M19" s="8">
        <f>-'[47]Base Fortes'!L9*M122</f>
        <v>-944.65800000000002</v>
      </c>
      <c r="N19" s="42">
        <f t="shared" si="9"/>
        <v>-944.65800000000002</v>
      </c>
    </row>
    <row r="20" spans="1:15" outlineLevel="1" x14ac:dyDescent="0.25">
      <c r="B20" s="49" t="s">
        <v>50</v>
      </c>
      <c r="C20" s="8">
        <f>-'[47]Base Fortes'!C10*C123</f>
        <v>0</v>
      </c>
      <c r="D20" s="8">
        <f>-'[47]Base Fortes'!D10</f>
        <v>0</v>
      </c>
      <c r="E20" s="8">
        <f>-'[47]Base Fortes'!E10*E123</f>
        <v>0</v>
      </c>
      <c r="F20" s="8">
        <f>-'[47]Base Fortes'!G10/2</f>
        <v>0</v>
      </c>
      <c r="G20" s="8">
        <f>-'[47]Base Fortes'!G10/2</f>
        <v>0</v>
      </c>
      <c r="H20" s="8">
        <f>-'[47]Base Fortes'!H10*H123</f>
        <v>0</v>
      </c>
      <c r="I20" s="8">
        <f>-'[47]Base Fortes'!I10*I123</f>
        <v>0</v>
      </c>
      <c r="J20" s="8">
        <f>-'[47]Base Fortes'!J10*J123</f>
        <v>0</v>
      </c>
      <c r="K20" s="8"/>
      <c r="L20" s="8">
        <f>-'[47]Base Fortes'!M10*L123</f>
        <v>0</v>
      </c>
      <c r="M20" s="8">
        <f>-'[47]Base Fortes'!L10*M123</f>
        <v>-1099.9235000000001</v>
      </c>
      <c r="N20" s="42">
        <f t="shared" si="9"/>
        <v>-1099.9235000000001</v>
      </c>
    </row>
    <row r="21" spans="1:15" outlineLevel="1" x14ac:dyDescent="0.25">
      <c r="B21" s="49" t="s">
        <v>19</v>
      </c>
      <c r="C21" s="8">
        <f>-'[47]Base Fortes'!C11*C124</f>
        <v>-245.71444444444444</v>
      </c>
      <c r="D21" s="8">
        <f>-'[47]Base Fortes'!D11</f>
        <v>-424.68888888888887</v>
      </c>
      <c r="E21" s="8">
        <f>-'[47]Base Fortes'!E11*E124</f>
        <v>-423.80866666666668</v>
      </c>
      <c r="F21" s="8">
        <f>-'[47]Base Fortes'!G11/2</f>
        <v>-503.16888888888894</v>
      </c>
      <c r="G21" s="8">
        <f>-'[47]Base Fortes'!G11/2</f>
        <v>-503.16888888888894</v>
      </c>
      <c r="H21" s="8">
        <f>-'[47]Base Fortes'!H11*H124</f>
        <v>-227.60399999999998</v>
      </c>
      <c r="I21" s="8">
        <f>-'[47]Base Fortes'!I11*I124</f>
        <v>-269.3578333333333</v>
      </c>
      <c r="J21" s="8">
        <f>-'[47]Base Fortes'!J11*J124</f>
        <v>-417.48055555555555</v>
      </c>
      <c r="K21" s="8"/>
      <c r="L21" s="8">
        <f>-'[47]Base Fortes'!M11*L124</f>
        <v>0</v>
      </c>
      <c r="M21" s="8">
        <f>-'[47]Base Fortes'!L11*M124</f>
        <v>-470.57833333333338</v>
      </c>
      <c r="N21" s="42">
        <f t="shared" si="9"/>
        <v>-3485.5704999999998</v>
      </c>
    </row>
    <row r="22" spans="1:15" outlineLevel="1" x14ac:dyDescent="0.25">
      <c r="B22" s="49" t="s">
        <v>20</v>
      </c>
      <c r="C22" s="8">
        <f>-'[47]Base Fortes'!C12*C125</f>
        <v>-184.28583333333333</v>
      </c>
      <c r="D22" s="8">
        <f>-'[47]Base Fortes'!D12</f>
        <v>-318.51666666666665</v>
      </c>
      <c r="E22" s="8">
        <f>-'[47]Base Fortes'!E12*E125</f>
        <v>-317.85649999999998</v>
      </c>
      <c r="F22" s="8">
        <f>-'[47]Base Fortes'!G12/2</f>
        <v>-377.37666666666672</v>
      </c>
      <c r="G22" s="8">
        <f>-'[47]Base Fortes'!G12/2</f>
        <v>-377.37666666666672</v>
      </c>
      <c r="H22" s="8">
        <f>-'[47]Base Fortes'!H12*H125</f>
        <v>-170.703</v>
      </c>
      <c r="I22" s="8">
        <f>-'[47]Base Fortes'!I12*I125</f>
        <v>-202.01837500000002</v>
      </c>
      <c r="J22" s="8">
        <f>-'[47]Base Fortes'!J12*J125</f>
        <v>-313.11041666666665</v>
      </c>
      <c r="K22" s="8"/>
      <c r="L22" s="8">
        <f>-'[47]Base Fortes'!M12*L125</f>
        <v>0</v>
      </c>
      <c r="M22" s="8">
        <f>-'[47]Base Fortes'!L12*M125</f>
        <v>-352.93375000000003</v>
      </c>
      <c r="N22" s="42">
        <f t="shared" si="9"/>
        <v>-2614.1778750000003</v>
      </c>
    </row>
    <row r="23" spans="1:15" outlineLevel="1" x14ac:dyDescent="0.25">
      <c r="B23" s="49" t="s">
        <v>48</v>
      </c>
      <c r="C23" s="8">
        <f>-'[47]Base Fortes'!C13*C126</f>
        <v>-8.2928625</v>
      </c>
      <c r="D23" s="8">
        <f>-'[47]Base Fortes'!D13</f>
        <v>-14.33325</v>
      </c>
      <c r="E23" s="8">
        <f>-'[47]Base Fortes'!E13*E126</f>
        <v>-14.303542500000001</v>
      </c>
      <c r="F23" s="8">
        <f>-'[47]Base Fortes'!G13/2</f>
        <v>-16.981950000000001</v>
      </c>
      <c r="G23" s="8">
        <f>-'[47]Base Fortes'!G13/2</f>
        <v>-16.981950000000001</v>
      </c>
      <c r="H23" s="8">
        <f>-'[47]Base Fortes'!H13*H126</f>
        <v>-7.681635</v>
      </c>
      <c r="I23" s="8">
        <f>-'[47]Base Fortes'!I13*I126</f>
        <v>-9.0908268750000012</v>
      </c>
      <c r="J23" s="8">
        <f>-'[47]Base Fortes'!J13*J126</f>
        <v>-14.089968750000001</v>
      </c>
      <c r="K23" s="8"/>
      <c r="L23" s="8">
        <f>-'[47]Base Fortes'!M13*L126</f>
        <v>0</v>
      </c>
      <c r="M23" s="8">
        <f>-'[47]Base Fortes'!L13*M126</f>
        <v>-15.88201875</v>
      </c>
      <c r="N23" s="42">
        <f t="shared" si="9"/>
        <v>-117.63800437499999</v>
      </c>
    </row>
    <row r="24" spans="1:15" outlineLevel="1" x14ac:dyDescent="0.25">
      <c r="B24" s="49" t="s">
        <v>49</v>
      </c>
      <c r="C24" s="8">
        <f>-'[47]Base Fortes'!C14*C127</f>
        <v>-14.742866666666666</v>
      </c>
      <c r="D24" s="8">
        <f>-'[47]Base Fortes'!D14</f>
        <v>-25.481333333333332</v>
      </c>
      <c r="E24" s="8">
        <f>-'[47]Base Fortes'!E14*E127</f>
        <v>-25.428520000000002</v>
      </c>
      <c r="F24" s="8">
        <f>-'[47]Base Fortes'!G14/2</f>
        <v>-30.190133333333339</v>
      </c>
      <c r="G24" s="8">
        <f>-'[47]Base Fortes'!G14/2</f>
        <v>-30.190133333333339</v>
      </c>
      <c r="H24" s="8">
        <f>-'[47]Base Fortes'!H14*H127</f>
        <v>-13.656240000000002</v>
      </c>
      <c r="I24" s="8">
        <f>-'[47]Base Fortes'!I14*I127</f>
        <v>-16.161470000000001</v>
      </c>
      <c r="J24" s="8">
        <f>-'[47]Base Fortes'!J14*J127</f>
        <v>-25.048833333333334</v>
      </c>
      <c r="K24" s="8"/>
      <c r="L24" s="8">
        <f>-'[47]Base Fortes'!M14*L127</f>
        <v>0</v>
      </c>
      <c r="M24" s="8">
        <f>-'[47]Base Fortes'!L14*M127</f>
        <v>-28.234700000000004</v>
      </c>
      <c r="N24" s="42">
        <f t="shared" si="9"/>
        <v>-209.13423000000003</v>
      </c>
    </row>
    <row r="25" spans="1:15" outlineLevel="1" x14ac:dyDescent="0.25">
      <c r="A25" s="48">
        <v>2001009</v>
      </c>
      <c r="B25" s="49" t="s">
        <v>21</v>
      </c>
      <c r="C25" s="8">
        <f>-SUMIF([48]Base!$A:$A,$A25,[48]Base!$C:$C)</f>
        <v>0</v>
      </c>
      <c r="D25" s="8">
        <f>-SUMIF([49]Base!$A:$A,$A25,[49]Base!$C:$C)</f>
        <v>0</v>
      </c>
      <c r="E25" s="8">
        <f>-SUMIF([50]Base!$A:$A,$A25,[50]Base!$C:$C)</f>
        <v>0</v>
      </c>
      <c r="F25" s="8">
        <f>-SUMIF([51]Base!$A:$A,$A25,[51]Base!$C:$C)</f>
        <v>0</v>
      </c>
      <c r="G25" s="8">
        <f>-SUMIF([52]Base!$A:$A,$A25,[52]Base!$C:$C)</f>
        <v>0</v>
      </c>
      <c r="H25" s="8">
        <f>-SUMIF([53]Base!$A:$A,$A25,[53]Base!$C:$C)</f>
        <v>0</v>
      </c>
      <c r="I25" s="8">
        <f>-SUMIF([54]Base!$A:$A,$A25,[54]Base!$C:$C)</f>
        <v>0</v>
      </c>
      <c r="J25" s="8">
        <f>-SUMIF([55]Base!$A:$A,$A25,[55]Base!$C:$C)</f>
        <v>0</v>
      </c>
      <c r="K25" s="8">
        <f>-SUMIF([56]BASE!$A:$A,$A25,[56]BASE!$C:$C)</f>
        <v>0</v>
      </c>
      <c r="L25" s="8">
        <f>-SUMIF([57]Base!$A:$A,$A25,[57]Base!$C:$C)</f>
        <v>0</v>
      </c>
      <c r="M25" s="8">
        <f>-SUMIF([58]Base!$A:$A,$A25,[58]Base!$C:$C)</f>
        <v>0</v>
      </c>
      <c r="N25" s="42">
        <f t="shared" ref="N25:N26" si="10">SUM(C25:M25)</f>
        <v>0</v>
      </c>
    </row>
    <row r="26" spans="1:15" outlineLevel="1" x14ac:dyDescent="0.25">
      <c r="A26" s="48">
        <v>2004039</v>
      </c>
      <c r="B26" s="49" t="s">
        <v>68</v>
      </c>
      <c r="C26" s="8">
        <f>-SUMIF([48]Base!$A:$A,$A26,[48]Base!$C:$C)</f>
        <v>0</v>
      </c>
      <c r="D26" s="8">
        <f>-SUMIF([49]Base!$A:$A,$A26,[49]Base!$C:$C)</f>
        <v>0</v>
      </c>
      <c r="E26" s="8">
        <f>-SUMIF([50]Base!$A:$A,$A26,[50]Base!$C:$C)</f>
        <v>-217</v>
      </c>
      <c r="F26" s="8">
        <f>-SUMIF([51]Base!$A:$A,$A26,[51]Base!$C:$C)</f>
        <v>0</v>
      </c>
      <c r="G26" s="8">
        <f>-SUMIF([52]Base!$A:$A,$A26,[52]Base!$C:$C)</f>
        <v>-13110.7</v>
      </c>
      <c r="H26" s="8">
        <f>-SUMIF([53]Base!$A:$A,$A26,[53]Base!$C:$C)</f>
        <v>0</v>
      </c>
      <c r="I26" s="8">
        <f>-SUMIF([54]Base!$A:$A,$A26,[54]Base!$C:$C)</f>
        <v>0</v>
      </c>
      <c r="J26" s="8">
        <f>-SUMIF([55]Base!$A:$A,$A26,[55]Base!$C:$C)</f>
        <v>-217</v>
      </c>
      <c r="K26" s="8">
        <f>-SUMIF([56]BASE!$A:$A,$A26,[56]BASE!$C:$C)</f>
        <v>0</v>
      </c>
      <c r="L26" s="8">
        <f>-SUMIF([57]Base!$A:$A,$A26,[57]Base!$C:$C)</f>
        <v>-84</v>
      </c>
      <c r="M26" s="8">
        <f>-SUMIF([58]Base!$A:$A,$A26,[58]Base!$C:$C)</f>
        <v>-245.6</v>
      </c>
      <c r="N26" s="42">
        <f t="shared" si="10"/>
        <v>-13874.300000000001</v>
      </c>
    </row>
    <row r="27" spans="1:15" outlineLevel="1" x14ac:dyDescent="0.25">
      <c r="A27" s="48">
        <v>2013019</v>
      </c>
      <c r="B27" s="68" t="s">
        <v>51</v>
      </c>
      <c r="C27" s="69">
        <v>-1800</v>
      </c>
      <c r="D27" s="69">
        <v>-1800</v>
      </c>
      <c r="E27" s="69">
        <v>-1800</v>
      </c>
      <c r="F27" s="69">
        <v>-1800</v>
      </c>
      <c r="G27" s="69">
        <v>-2409.6</v>
      </c>
      <c r="H27" s="69">
        <v>-1800</v>
      </c>
      <c r="I27" s="69">
        <v>-1800</v>
      </c>
      <c r="J27" s="69">
        <v>-1800</v>
      </c>
      <c r="K27" s="8">
        <v>0</v>
      </c>
      <c r="L27" s="69">
        <v>-1800</v>
      </c>
      <c r="M27" s="69">
        <v>-1800</v>
      </c>
      <c r="N27" s="70">
        <f t="shared" si="9"/>
        <v>-18609.599999999999</v>
      </c>
    </row>
    <row r="28" spans="1:15" outlineLevel="1" x14ac:dyDescent="0.25">
      <c r="B28" s="49" t="s">
        <v>119</v>
      </c>
      <c r="C28" s="8">
        <f t="shared" ref="C28:J28" si="11">C136*$N$136+C137*$N$137</f>
        <v>-157.20018019293835</v>
      </c>
      <c r="D28" s="8">
        <f t="shared" si="11"/>
        <v>-447.04626874585102</v>
      </c>
      <c r="E28" s="8">
        <f t="shared" si="11"/>
        <v>-344.14687651082255</v>
      </c>
      <c r="F28" s="8">
        <f t="shared" si="11"/>
        <v>-313.16206375101683</v>
      </c>
      <c r="G28" s="8">
        <f t="shared" si="11"/>
        <v>-441.82439465120706</v>
      </c>
      <c r="H28" s="8">
        <f t="shared" si="11"/>
        <v>-209.11505062060013</v>
      </c>
      <c r="I28" s="8">
        <f t="shared" si="11"/>
        <v>-337.45504577111836</v>
      </c>
      <c r="J28" s="8">
        <f t="shared" si="11"/>
        <v>-432.71610399620175</v>
      </c>
      <c r="K28" s="8">
        <f>K136*$N$136+K137*$N$137+K133*$N$133+K134*$N$134+K135*$N$135</f>
        <v>-6141.4850311076234</v>
      </c>
      <c r="L28" s="8">
        <f>L136*$N$136+L137*$N$137+L133*$N$133+L134*$N$134+L135*$N$135</f>
        <v>-209.85047552600122</v>
      </c>
      <c r="M28" s="8">
        <f t="shared" ref="M28" si="12">M136*$N$136+M137*$N$137</f>
        <v>-411.14993757013951</v>
      </c>
      <c r="N28" s="42">
        <f t="shared" si="9"/>
        <v>-9445.1514284435198</v>
      </c>
    </row>
    <row r="29" spans="1:15" outlineLevel="1" x14ac:dyDescent="0.25"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42"/>
    </row>
    <row r="30" spans="1:15" x14ac:dyDescent="0.25">
      <c r="B30" s="12" t="s">
        <v>24</v>
      </c>
      <c r="C30" s="13">
        <f t="shared" ref="C30:N30" si="13">SUM(C31:C88)</f>
        <v>-9218.2224999999999</v>
      </c>
      <c r="D30" s="13">
        <f t="shared" si="13"/>
        <v>-26777.325000000008</v>
      </c>
      <c r="E30" s="13">
        <f t="shared" si="13"/>
        <v>-16852.148000000001</v>
      </c>
      <c r="F30" s="13">
        <f t="shared" si="13"/>
        <v>-20682.93</v>
      </c>
      <c r="G30" s="13">
        <f t="shared" si="13"/>
        <v>-39102.04</v>
      </c>
      <c r="H30" s="13">
        <f t="shared" si="13"/>
        <v>-14282.028000000002</v>
      </c>
      <c r="I30" s="13">
        <f t="shared" si="13"/>
        <v>-21473.862499999999</v>
      </c>
      <c r="J30" s="13">
        <f t="shared" si="13"/>
        <v>-39367.369000000006</v>
      </c>
      <c r="K30" s="13">
        <f t="shared" si="13"/>
        <v>-10935.95</v>
      </c>
      <c r="L30" s="13">
        <f t="shared" si="13"/>
        <v>-3200.12</v>
      </c>
      <c r="M30" s="13">
        <f t="shared" si="13"/>
        <v>-16531.411499999998</v>
      </c>
      <c r="N30" s="46">
        <f t="shared" si="13"/>
        <v>-218423.40650000004</v>
      </c>
      <c r="O30" s="82"/>
    </row>
    <row r="31" spans="1:15" outlineLevel="1" x14ac:dyDescent="0.25">
      <c r="A31" s="48">
        <v>20437</v>
      </c>
      <c r="B31" s="7" t="s">
        <v>32</v>
      </c>
      <c r="C31" s="8">
        <f>-SUMIF([48]Base!$A:$A,$A31,[48]Base!$C:$C)</f>
        <v>0</v>
      </c>
      <c r="D31" s="8">
        <f>-SUMIF([49]Base!$A:$A,$A31,[49]Base!$C:$C)</f>
        <v>0</v>
      </c>
      <c r="E31" s="8">
        <f>-SUMIF([50]Base!$A:$A,$A31,[50]Base!$C:$C)</f>
        <v>0</v>
      </c>
      <c r="F31" s="8">
        <f>-SUMIF([51]Base!$A:$A,$A31,[51]Base!$C:$C)</f>
        <v>0</v>
      </c>
      <c r="G31" s="8">
        <f>-SUMIF([52]Base!$A:$A,$A31,[52]Base!$C:$C)</f>
        <v>0</v>
      </c>
      <c r="H31" s="8">
        <f>-SUMIF([53]Base!$A:$A,$A31,[53]Base!$C:$C)</f>
        <v>0</v>
      </c>
      <c r="I31" s="8">
        <f>-SUMIF([54]Base!$A:$A,$A31,[54]Base!$C:$C)</f>
        <v>0</v>
      </c>
      <c r="J31" s="8">
        <f>-SUMIF([55]Base!$A:$A,$A31,[55]Base!$C:$C)</f>
        <v>0</v>
      </c>
      <c r="K31" s="8">
        <f>-SUMIF([56]BASE!$A:$A,$A31,[56]BASE!$C:$C)</f>
        <v>0</v>
      </c>
      <c r="L31" s="8">
        <f>-SUMIF([57]Base!$A:$A,$A31,[57]Base!$C:$C)</f>
        <v>0</v>
      </c>
      <c r="M31" s="8">
        <f>-SUMIF([58]Base!$A:$A,$A31,[58]Base!$C:$C)</f>
        <v>0</v>
      </c>
      <c r="N31" s="42">
        <f t="shared" ref="N31:N44" si="14">SUM(C31:M31)</f>
        <v>0</v>
      </c>
      <c r="O31" s="82"/>
    </row>
    <row r="32" spans="1:15" outlineLevel="1" x14ac:dyDescent="0.25">
      <c r="A32" s="48">
        <v>2004086</v>
      </c>
      <c r="B32" s="49" t="s">
        <v>60</v>
      </c>
      <c r="C32" s="8">
        <f>-SUMIF([48]Base!$A:$A,$A32,[48]Base!$C:$C)*C114</f>
        <v>-2600</v>
      </c>
      <c r="D32" s="8">
        <f>-SUMIF([49]Base!$A:$A,$A32,[49]Base!$C:$C)*D114</f>
        <v>-5347.165</v>
      </c>
      <c r="E32" s="8">
        <f>-SUMIF([50]Base!$A:$A,$A32,[50]Base!$C:$C)*E114</f>
        <v>-4096.2480000000005</v>
      </c>
      <c r="F32" s="8">
        <f>-SUMIF([51]Base!$A:$A,$A32,[51]Base!$C:$C)</f>
        <v>-14618.3</v>
      </c>
      <c r="G32" s="8">
        <f>-SUMIF([52]Base!$A:$A,$A32,[52]Base!$C:$C)</f>
        <v>0</v>
      </c>
      <c r="H32" s="8">
        <f>-SUMIF([53]Base!$A:$A,$A32,[53]Base!$C:$C)*H114</f>
        <v>-7764.7960000000003</v>
      </c>
      <c r="I32" s="8">
        <f>-SUMIF([54]Base!$A:$A,$A32,[54]Base!$C:$C)*I114</f>
        <v>-10216.011</v>
      </c>
      <c r="J32" s="8">
        <f>-SUMIF([55]Base!$A:$A,$A32,[55]Base!$C:$C)*J114</f>
        <v>-15374.242</v>
      </c>
      <c r="K32" s="8">
        <f>-SUMIF([56]BASE!$A:$A,$A32,[56]BASE!$C:$C)</f>
        <v>0</v>
      </c>
      <c r="L32" s="8">
        <f>-SUMIF([57]Base!$A:$A,$A32,[57]Base!$C:$C)</f>
        <v>0</v>
      </c>
      <c r="M32" s="8">
        <f>-SUMIF([58]Base!$A:$A,$A32,[58]Base!$C:$C)</f>
        <v>-3279.82</v>
      </c>
      <c r="N32" s="42">
        <f t="shared" ref="N32" si="15">SUM(C32:M32)</f>
        <v>-63296.581999999995</v>
      </c>
      <c r="O32" s="82"/>
    </row>
    <row r="33" spans="1:16" outlineLevel="1" x14ac:dyDescent="0.25">
      <c r="A33" s="48">
        <v>2004035</v>
      </c>
      <c r="B33" s="7" t="s">
        <v>63</v>
      </c>
      <c r="C33" s="8">
        <f>-SUMIF([48]Base!$A:$A,$A33,[48]Base!$C:$C)</f>
        <v>0</v>
      </c>
      <c r="D33" s="8">
        <f>-SUMIF([49]Base!$A:$A,$A33,[49]Base!$C:$C)</f>
        <v>-250</v>
      </c>
      <c r="E33" s="8">
        <f>-SUMIF([50]Base!$A:$A,$A33,[50]Base!$C:$C)</f>
        <v>0</v>
      </c>
      <c r="F33" s="8">
        <f>-SUMIF([51]Base!$A:$A,$A33,[51]Base!$C:$C)</f>
        <v>0</v>
      </c>
      <c r="G33" s="8">
        <f>-SUMIF([52]Base!$A:$A,$A33,[52]Base!$C:$C)</f>
        <v>0</v>
      </c>
      <c r="H33" s="8">
        <f>-SUMIF([53]Base!$A:$A,$A33,[53]Base!$C:$C)</f>
        <v>0</v>
      </c>
      <c r="I33" s="8">
        <f>-SUMIF([54]Base!$A:$A,$A33,[54]Base!$C:$C)</f>
        <v>0</v>
      </c>
      <c r="J33" s="8">
        <f>-SUMIF([55]Base!$A:$A,$A33,[55]Base!$C:$C)</f>
        <v>0</v>
      </c>
      <c r="K33" s="8">
        <f>-SUMIF([56]BASE!$A:$A,$A33,[56]BASE!$C:$C)</f>
        <v>-240.2</v>
      </c>
      <c r="L33" s="8">
        <f>-SUMIF([57]Base!$A:$A,$A33,[57]Base!$C:$C)</f>
        <v>0</v>
      </c>
      <c r="M33" s="8">
        <f>-SUMIF([58]Base!$A:$A,$A33,[58]Base!$C:$C)</f>
        <v>0</v>
      </c>
      <c r="N33" s="42">
        <f t="shared" si="14"/>
        <v>-490.2</v>
      </c>
      <c r="O33" s="82"/>
    </row>
    <row r="34" spans="1:16" outlineLevel="1" x14ac:dyDescent="0.25">
      <c r="A34" s="48">
        <v>2013010</v>
      </c>
      <c r="B34" s="7" t="s">
        <v>136</v>
      </c>
      <c r="C34" s="8">
        <f>-SUMIF([48]Base!$A:$A,$A34,[48]Base!$C:$C)</f>
        <v>-150.02000000000001</v>
      </c>
      <c r="D34" s="8">
        <f>-SUMIF([49]Base!$A:$A,$A34,[49]Base!$C:$C)</f>
        <v>-150.02000000000001</v>
      </c>
      <c r="E34" s="8">
        <f>-SUMIF([50]Base!$A:$A,$A34,[50]Base!$C:$C)</f>
        <v>-150.02000000000001</v>
      </c>
      <c r="F34" s="8">
        <f>-SUMIF([51]Base!$A:$A,$A34,[51]Base!$C:$C)</f>
        <v>0</v>
      </c>
      <c r="G34" s="8">
        <f>-SUMIF([52]Base!$A:$A,$A34,[52]Base!$C:$C)</f>
        <v>-975.6</v>
      </c>
      <c r="H34" s="8">
        <f>-SUMIF([53]Base!$A:$A,$A34,[53]Base!$C:$C)</f>
        <v>-150.02000000000001</v>
      </c>
      <c r="I34" s="8">
        <f>-SUMIF([54]Base!$A:$A,$A34,[54]Base!$C:$C)</f>
        <v>-150.02000000000001</v>
      </c>
      <c r="J34" s="8">
        <f>-SUMIF([55]Base!$A:$A,$A34,[55]Base!$C:$C)</f>
        <v>-150.02000000000001</v>
      </c>
      <c r="K34" s="8">
        <f>-SUMIF([56]BASE!$A:$A,$A34,[56]BASE!$C:$C)</f>
        <v>0</v>
      </c>
      <c r="L34" s="8">
        <f>-SUMIF([57]Base!$A:$A,$A34,[57]Base!$C:$C)</f>
        <v>0</v>
      </c>
      <c r="M34" s="8">
        <f>-SUMIF([58]Base!$A:$A,$A34,[58]Base!$C:$C)</f>
        <v>0</v>
      </c>
      <c r="N34" s="42">
        <f t="shared" ref="N34" si="16">SUM(C34:M34)</f>
        <v>-1875.72</v>
      </c>
      <c r="O34" s="82"/>
    </row>
    <row r="35" spans="1:16" outlineLevel="1" x14ac:dyDescent="0.25">
      <c r="A35" s="48">
        <v>2013036</v>
      </c>
      <c r="B35" s="7" t="s">
        <v>38</v>
      </c>
      <c r="C35" s="8">
        <f>-SUMIF([48]Base!$A:$A,$A35,[48]Base!$C:$C)</f>
        <v>0</v>
      </c>
      <c r="D35" s="8">
        <f>-SUMIF([49]Base!$A:$A,$A35,[49]Base!$C:$C)</f>
        <v>0</v>
      </c>
      <c r="E35" s="8">
        <f>-SUMIF([50]Base!$A:$A,$A35,[50]Base!$C:$C)</f>
        <v>-17</v>
      </c>
      <c r="F35" s="8">
        <f>-SUMIF([51]Base!$A:$A,$A35,[51]Base!$C:$C)</f>
        <v>0</v>
      </c>
      <c r="G35" s="8">
        <f>-SUMIF([52]Base!$A:$A,$A35,[52]Base!$C:$C)</f>
        <v>0</v>
      </c>
      <c r="H35" s="8">
        <f>-SUMIF([53]Base!$A:$A,$A35,[53]Base!$C:$C)</f>
        <v>0</v>
      </c>
      <c r="I35" s="8">
        <f>-SUMIF([54]Base!$A:$A,$A35,[54]Base!$C:$C)</f>
        <v>0</v>
      </c>
      <c r="J35" s="8">
        <f>-SUMIF([55]Base!$A:$A,$A35,[55]Base!$C:$C)</f>
        <v>-15</v>
      </c>
      <c r="K35" s="8">
        <f>-SUMIF([56]BASE!$A:$A,$A35,[56]BASE!$C:$C)</f>
        <v>0</v>
      </c>
      <c r="L35" s="8">
        <f>-SUMIF([57]Base!$A:$A,$A35,[57]Base!$C:$C)</f>
        <v>0</v>
      </c>
      <c r="M35" s="8">
        <f>-SUMIF([58]Base!$A:$A,$A35,[58]Base!$C:$C)</f>
        <v>0</v>
      </c>
      <c r="N35" s="42">
        <f t="shared" si="14"/>
        <v>-32</v>
      </c>
      <c r="O35" s="82"/>
    </row>
    <row r="36" spans="1:16" s="15" customFormat="1" outlineLevel="1" x14ac:dyDescent="0.25">
      <c r="A36" s="48">
        <v>21333</v>
      </c>
      <c r="B36" s="7" t="s">
        <v>132</v>
      </c>
      <c r="C36" s="8">
        <f>-SUMIF([48]Base!$A:$A,$A36,[48]Base!$C:$C)</f>
        <v>0</v>
      </c>
      <c r="D36" s="8">
        <f>-SUMIF([49]Base!$A:$A,$A36,[49]Base!$C:$C)</f>
        <v>0</v>
      </c>
      <c r="E36" s="8">
        <f>-SUMIF([50]Base!$A:$A,$A36,[50]Base!$C:$C)</f>
        <v>0</v>
      </c>
      <c r="F36" s="8">
        <f>-SUMIF([51]Base!$A:$A,$A36,[51]Base!$C:$C)</f>
        <v>0</v>
      </c>
      <c r="G36" s="8">
        <f>-SUMIF([52]Base!$A:$A,$A36,[52]Base!$C:$C)</f>
        <v>0</v>
      </c>
      <c r="H36" s="8">
        <f>-SUMIF([53]Base!$A:$A,$A36,[53]Base!$C:$C)</f>
        <v>0</v>
      </c>
      <c r="I36" s="8">
        <f>-SUMIF([54]Base!$A:$A,$A36,[54]Base!$C:$C)</f>
        <v>0</v>
      </c>
      <c r="J36" s="8">
        <f>-SUMIF([55]Base!$A:$A,$A36,[55]Base!$C:$C)</f>
        <v>0</v>
      </c>
      <c r="K36" s="8">
        <f>-SUMIF([56]BASE!$A:$A,$A36,[56]BASE!$C:$C)</f>
        <v>0</v>
      </c>
      <c r="L36" s="8">
        <f>-SUMIF([57]Base!$A:$A,$A36,[57]Base!$C:$C)</f>
        <v>0</v>
      </c>
      <c r="M36" s="8">
        <f>-SUMIF([58]Base!$A:$A,$A36,[58]Base!$C:$C)</f>
        <v>0</v>
      </c>
      <c r="N36" s="73">
        <f t="shared" si="14"/>
        <v>0</v>
      </c>
      <c r="O36" s="82"/>
      <c r="P36" s="76"/>
    </row>
    <row r="37" spans="1:16" s="15" customFormat="1" outlineLevel="1" x14ac:dyDescent="0.25">
      <c r="A37">
        <v>2013033</v>
      </c>
      <c r="B37" s="7" t="s">
        <v>150</v>
      </c>
      <c r="C37" s="8">
        <f>-SUMIF([48]Base!$A:$A,$A37,[48]Base!$C:$C)</f>
        <v>-400</v>
      </c>
      <c r="D37" s="8">
        <f>-SUMIF([49]Base!$A:$A,$A37,[49]Base!$C:$C)</f>
        <v>-11100</v>
      </c>
      <c r="E37" s="8">
        <f>-SUMIF([50]Base!$A:$A,$A37,[50]Base!$C:$C)</f>
        <v>-3500</v>
      </c>
      <c r="F37" s="8">
        <f>-SUMIF([51]Base!$A:$A,$A37,[51]Base!$C:$C)</f>
        <v>-1900</v>
      </c>
      <c r="G37" s="83">
        <f>-SUMIF([52]Base!$A:$A,$A37,[52]Base!$C:$C)</f>
        <v>-18600</v>
      </c>
      <c r="H37" s="8">
        <f>-SUMIF([53]Base!$A:$A,$A37,[53]Base!$C:$C)</f>
        <v>-1600</v>
      </c>
      <c r="I37" s="8">
        <f>-SUMIF([54]Base!$A:$A,$A37,[54]Base!$C:$C)</f>
        <v>0</v>
      </c>
      <c r="J37" s="8">
        <f>-SUMIF([55]Base!$A:$A,$A37,[55]Base!$C:$C)</f>
        <v>-3500</v>
      </c>
      <c r="K37" s="8">
        <f>-SUMIF([56]BASE!$A:$A,$A37,[56]BASE!$C:$C)</f>
        <v>0</v>
      </c>
      <c r="L37" s="8">
        <f>-SUMIF([57]Base!$A:$A,$A37,[57]Base!$C:$C)</f>
        <v>-2000</v>
      </c>
      <c r="M37" s="8">
        <f>-SUMIF([58]Base!$A:$A,$A37,[58]Base!$C:$C)</f>
        <v>0</v>
      </c>
      <c r="N37" s="73">
        <f t="shared" si="14"/>
        <v>-42600</v>
      </c>
      <c r="O37" s="82"/>
      <c r="P37" s="76"/>
    </row>
    <row r="38" spans="1:16" s="15" customFormat="1" outlineLevel="1" x14ac:dyDescent="0.25">
      <c r="A38" s="48">
        <v>2004001002</v>
      </c>
      <c r="B38" s="7" t="s">
        <v>144</v>
      </c>
      <c r="C38" s="8">
        <f>-SUMIF([48]Base!$A:$A,$A38,[48]Base!$C:$C)</f>
        <v>0</v>
      </c>
      <c r="D38" s="8">
        <f>-SUMIF([49]Base!$A:$A,$A38,[49]Base!$C:$C)</f>
        <v>0</v>
      </c>
      <c r="E38" s="8">
        <f>-SUMIF([50]Base!$A:$A,$A38,[50]Base!$C:$C)</f>
        <v>0</v>
      </c>
      <c r="F38" s="8">
        <f>-SUMIF([51]Base!$A:$A,$A38,[51]Base!$C:$C)</f>
        <v>0</v>
      </c>
      <c r="G38" s="8">
        <f>-SUMIF([52]Base!$A:$A,$A38,[52]Base!$C:$C)</f>
        <v>0</v>
      </c>
      <c r="H38" s="8">
        <f>-SUMIF([53]Base!$A:$A,$A38,[53]Base!$C:$C)</f>
        <v>0</v>
      </c>
      <c r="I38" s="8">
        <f>-SUMIF([54]Base!$A:$A,$A38,[54]Base!$C:$C)</f>
        <v>0</v>
      </c>
      <c r="J38" s="8">
        <f>-SUMIF([55]Base!$A:$A,$A38,[55]Base!$C:$C)</f>
        <v>0</v>
      </c>
      <c r="K38" s="8">
        <f>-SUMIF([56]BASE!$A:$A,$A38,[56]BASE!$C:$C)</f>
        <v>0</v>
      </c>
      <c r="L38" s="8">
        <f>-SUMIF([57]Base!$A:$A,$A38,[57]Base!$C:$C)</f>
        <v>0</v>
      </c>
      <c r="M38" s="8">
        <f>-SUMIF([58]Base!$A:$A,$A38,[58]Base!$C:$C)</f>
        <v>0</v>
      </c>
      <c r="N38" s="42">
        <f t="shared" ref="N38:N39" si="17">SUM(C38:M38)</f>
        <v>0</v>
      </c>
      <c r="O38" s="82"/>
      <c r="P38" s="76"/>
    </row>
    <row r="39" spans="1:16" s="15" customFormat="1" outlineLevel="1" x14ac:dyDescent="0.25">
      <c r="A39" s="48">
        <v>2004060</v>
      </c>
      <c r="B39" s="7" t="s">
        <v>66</v>
      </c>
      <c r="C39" s="8">
        <f>-SUMIF([48]Base!$A:$A,$A39,[48]Base!$C:$C)</f>
        <v>0</v>
      </c>
      <c r="D39" s="8">
        <f>-SUMIF([49]Base!$A:$A,$A39,[49]Base!$C:$C)</f>
        <v>0</v>
      </c>
      <c r="E39" s="8">
        <f>-SUMIF([50]Base!$A:$A,$A39,[50]Base!$C:$C)</f>
        <v>0</v>
      </c>
      <c r="F39" s="8">
        <f>-SUMIF([51]Base!$A:$A,$A39,[51]Base!$C:$C)</f>
        <v>0</v>
      </c>
      <c r="G39" s="8">
        <f>-SUMIF([52]Base!$A:$A,$A39,[52]Base!$C:$C)</f>
        <v>0</v>
      </c>
      <c r="H39" s="8">
        <f>-SUMIF([53]Base!$A:$A,$A39,[53]Base!$C:$C)</f>
        <v>0</v>
      </c>
      <c r="I39" s="8">
        <f>-SUMIF([54]Base!$A:$A,$A39,[54]Base!$C:$C)</f>
        <v>0</v>
      </c>
      <c r="J39" s="8">
        <f>-SUMIF([55]Base!$A:$A,$A39,[55]Base!$C:$C)</f>
        <v>0</v>
      </c>
      <c r="K39" s="8">
        <f>-SUMIF([56]BASE!$A:$A,$A39,[56]BASE!$C:$C)</f>
        <v>0</v>
      </c>
      <c r="L39" s="8">
        <f>-SUMIF([57]Base!$A:$A,$A39,[57]Base!$C:$C)</f>
        <v>0</v>
      </c>
      <c r="M39" s="8">
        <f>-SUMIF([58]Base!$A:$A,$A39,[58]Base!$C:$C)</f>
        <v>-80</v>
      </c>
      <c r="N39" s="42">
        <f t="shared" si="17"/>
        <v>-80</v>
      </c>
      <c r="O39" s="82"/>
      <c r="P39" s="76"/>
    </row>
    <row r="40" spans="1:16" s="15" customFormat="1" outlineLevel="1" x14ac:dyDescent="0.25">
      <c r="A40" s="48">
        <v>2013040</v>
      </c>
      <c r="B40" s="7" t="s">
        <v>67</v>
      </c>
      <c r="C40" s="8">
        <f>-SUMIF([48]Base!$A:$A,$A40,[48]Base!$C:$C)</f>
        <v>-90</v>
      </c>
      <c r="D40" s="8">
        <f>-SUMIF([49]Base!$A:$A,$A40,[49]Base!$C:$C)</f>
        <v>0</v>
      </c>
      <c r="E40" s="8">
        <f>-SUMIF([50]Base!$A:$A,$A40,[50]Base!$C:$C)</f>
        <v>0</v>
      </c>
      <c r="F40" s="8">
        <f>-SUMIF([51]Base!$A:$A,$A40,[51]Base!$C:$C)</f>
        <v>-280</v>
      </c>
      <c r="G40" s="8">
        <f>-SUMIF([52]Base!$A:$A,$A40,[52]Base!$C:$C)</f>
        <v>0</v>
      </c>
      <c r="H40" s="8">
        <f>-SUMIF([53]Base!$A:$A,$A40,[53]Base!$C:$C)</f>
        <v>-650</v>
      </c>
      <c r="I40" s="8">
        <f>-SUMIF([54]Base!$A:$A,$A40,[54]Base!$C:$C)</f>
        <v>0</v>
      </c>
      <c r="J40" s="8">
        <f>-SUMIF([55]Base!$A:$A,$A40,[55]Base!$C:$C)</f>
        <v>-240</v>
      </c>
      <c r="K40" s="8">
        <f>-SUMIF([56]BASE!$A:$A,$A40,[56]BASE!$C:$C)</f>
        <v>0</v>
      </c>
      <c r="L40" s="8">
        <f>-SUMIF([57]Base!$A:$A,$A40,[57]Base!$C:$C)</f>
        <v>0</v>
      </c>
      <c r="M40" s="8">
        <f>-SUMIF([58]Base!$A:$A,$A40,[58]Base!$C:$C)</f>
        <v>0</v>
      </c>
      <c r="N40" s="42">
        <f t="shared" si="14"/>
        <v>-1260</v>
      </c>
      <c r="O40" s="82"/>
      <c r="P40" s="76"/>
    </row>
    <row r="41" spans="1:16" s="15" customFormat="1" outlineLevel="1" x14ac:dyDescent="0.25">
      <c r="A41" s="48">
        <v>2013002</v>
      </c>
      <c r="B41" s="7" t="s">
        <v>33</v>
      </c>
      <c r="C41" s="8">
        <f>-SUMIF([48]Base!$A:$A,$A41,[48]Base!$C:$C)</f>
        <v>-5115.58</v>
      </c>
      <c r="D41" s="8">
        <f>-SUMIF([49]Base!$A:$A,$A41,[49]Base!$C:$C)</f>
        <v>-6596.92</v>
      </c>
      <c r="E41" s="8">
        <f>-SUMIF([50]Base!$A:$A,$A41,[50]Base!$C:$C)</f>
        <v>-6987.51</v>
      </c>
      <c r="F41" s="8">
        <f>-SUMIF([51]Base!$A:$A,$A41,[51]Base!$C:$C)</f>
        <v>-3609.13</v>
      </c>
      <c r="G41" s="8">
        <f>-SUMIF([52]Base!$A:$A,$A41,[52]Base!$C:$C)</f>
        <v>-6587.61</v>
      </c>
      <c r="H41" s="8">
        <f>-SUMIF([53]Base!$A:$A,$A41,[53]Base!$C:$C)</f>
        <v>-2828.09</v>
      </c>
      <c r="I41" s="8">
        <f>-SUMIF([54]Base!$A:$A,$A41,[54]Base!$C:$C)</f>
        <v>-2473.65</v>
      </c>
      <c r="J41" s="8">
        <f>-SUMIF([55]Base!$A:$A,$A41,[55]Base!$C:$C)</f>
        <v>-3125.04</v>
      </c>
      <c r="K41" s="8">
        <f>-SUMIF([56]BASE!$A:$A,$A41,[56]BASE!$C:$C)</f>
        <v>0</v>
      </c>
      <c r="L41" s="8">
        <f>-SUMIF([57]Base!$A:$A,$A41,[57]Base!$C:$C)</f>
        <v>0</v>
      </c>
      <c r="M41" s="8">
        <f>-SUMIF([58]Base!$A:$A,$A41,[58]Base!$C:$C)</f>
        <v>-7474.71</v>
      </c>
      <c r="N41" s="73">
        <f t="shared" si="14"/>
        <v>-44798.240000000005</v>
      </c>
      <c r="O41" s="82"/>
      <c r="P41" s="76"/>
    </row>
    <row r="42" spans="1:16" s="15" customFormat="1" outlineLevel="1" x14ac:dyDescent="0.25">
      <c r="A42" s="48">
        <v>2004041</v>
      </c>
      <c r="B42" s="7" t="s">
        <v>163</v>
      </c>
      <c r="C42" s="8">
        <f>-SUMIF([48]Base!$A:$A,$A42,[48]Base!$C:$C)</f>
        <v>0</v>
      </c>
      <c r="D42" s="8">
        <f>-SUMIF([49]Base!$A:$A,$A42,[49]Base!$C:$C)</f>
        <v>0</v>
      </c>
      <c r="E42" s="8">
        <f>-SUMIF([50]Base!$A:$A,$A42,[50]Base!$C:$C)</f>
        <v>0</v>
      </c>
      <c r="F42" s="8">
        <f>-SUMIF([51]Base!$A:$A,$A42,[51]Base!$C:$C)</f>
        <v>0</v>
      </c>
      <c r="G42" s="8">
        <f>-SUMIF([52]Base!$A:$A,$A42,[52]Base!$C:$C)</f>
        <v>0</v>
      </c>
      <c r="H42" s="8">
        <f>-SUMIF([53]Base!$A:$A,$A42,[53]Base!$C:$C)</f>
        <v>0</v>
      </c>
      <c r="I42" s="8">
        <f>-SUMIF([54]Base!$A:$A,$A42,[54]Base!$C:$C)</f>
        <v>0</v>
      </c>
      <c r="J42" s="8">
        <f>-SUMIF([55]Base!$A:$A,$A42,[55]Base!$C:$C)</f>
        <v>0</v>
      </c>
      <c r="K42" s="8">
        <f>-SUMIF([56]BASE!$A:$A,$A42,[56]BASE!$C:$C)</f>
        <v>0</v>
      </c>
      <c r="L42" s="8">
        <f>-SUMIF([57]Base!$A:$A,$A42,[57]Base!$C:$C)</f>
        <v>0</v>
      </c>
      <c r="M42" s="8">
        <f>-SUMIF([58]Base!$A:$A,$A42,[58]Base!$C:$C)</f>
        <v>0</v>
      </c>
      <c r="N42" s="73">
        <f t="shared" ref="N42" si="18">SUM(C42:M42)</f>
        <v>0</v>
      </c>
      <c r="O42" s="82"/>
      <c r="P42" s="76"/>
    </row>
    <row r="43" spans="1:16" s="15" customFormat="1" ht="12.75" outlineLevel="1" x14ac:dyDescent="0.25">
      <c r="A43" s="14"/>
      <c r="B43" s="7" t="s">
        <v>55</v>
      </c>
      <c r="C43" s="8">
        <f>-SUMIF([48]Base!$A:$A,$A43,[48]Base!$C:$C)</f>
        <v>0</v>
      </c>
      <c r="D43" s="8">
        <f>-SUMIF([49]Base!$A:$A,$A43,[49]Base!$C:$C)</f>
        <v>0</v>
      </c>
      <c r="E43" s="8">
        <f>-SUMIF([50]Base!$A:$A,$A43,[50]Base!$C:$C)</f>
        <v>0</v>
      </c>
      <c r="F43" s="8">
        <f>-SUMIF([51]Base!$A:$A,$A43,[51]Base!$C:$C)</f>
        <v>0</v>
      </c>
      <c r="G43" s="8">
        <f>-SUMIF([52]Base!$A:$A,$A43,[52]Base!$C:$C)</f>
        <v>0</v>
      </c>
      <c r="H43" s="8">
        <f>-SUMIF([53]Base!$A:$A,$A43,[53]Base!$C:$C)</f>
        <v>0</v>
      </c>
      <c r="I43" s="8">
        <f>-SUMIF([54]Base!$A:$A,$A43,[54]Base!$C:$C)</f>
        <v>0</v>
      </c>
      <c r="J43" s="8">
        <f>-SUMIF([55]Base!$A:$A,$A43,[55]Base!$C:$C)</f>
        <v>0</v>
      </c>
      <c r="K43" s="8">
        <f>-SUMIF([56]BASE!$A:$A,$A43,[56]BASE!$C:$C)</f>
        <v>0</v>
      </c>
      <c r="L43" s="8">
        <f>-SUMIF([57]Base!$A:$A,$A43,[57]Base!$C:$C)</f>
        <v>0</v>
      </c>
      <c r="M43" s="8">
        <f>-SUMIF([58]Base!$A:$A,$A43,[58]Base!$C:$C)</f>
        <v>0</v>
      </c>
      <c r="N43" s="42">
        <f t="shared" ref="N43" si="19">SUM(C43:M43)</f>
        <v>0</v>
      </c>
      <c r="O43" s="82"/>
      <c r="P43" s="76"/>
    </row>
    <row r="44" spans="1:16" s="15" customFormat="1" outlineLevel="1" x14ac:dyDescent="0.25">
      <c r="A44" s="48">
        <v>2006001011</v>
      </c>
      <c r="B44" s="7" t="s">
        <v>76</v>
      </c>
      <c r="C44" s="8">
        <f>-SUMIF([48]Base!$A:$A,$A44,[48]Base!$C:$C)</f>
        <v>0</v>
      </c>
      <c r="D44" s="8">
        <f>-SUMIF([49]Base!$A:$A,$A44,[49]Base!$C:$C)</f>
        <v>0</v>
      </c>
      <c r="E44" s="8">
        <f>-SUMIF([50]Base!$A:$A,$A44,[50]Base!$C:$C)</f>
        <v>0</v>
      </c>
      <c r="F44" s="8">
        <f>-SUMIF([51]Base!$A:$A,$A44,[51]Base!$C:$C)</f>
        <v>0</v>
      </c>
      <c r="G44" s="8">
        <f>-SUMIF([52]Base!$A:$A,$A44,[52]Base!$C:$C)</f>
        <v>0</v>
      </c>
      <c r="H44" s="8">
        <f>-SUMIF([53]Base!$A:$A,$A44,[53]Base!$C:$C)</f>
        <v>0</v>
      </c>
      <c r="I44" s="8">
        <f>-SUMIF([54]Base!$A:$A,$A44,[54]Base!$C:$C)</f>
        <v>0</v>
      </c>
      <c r="J44" s="8">
        <f>-SUMIF([55]Base!$A:$A,$A44,[55]Base!$C:$C)</f>
        <v>0</v>
      </c>
      <c r="K44" s="83">
        <f>-SUMIF([56]BASE!$A:$A,$A44,[56]BASE!$C:$C)</f>
        <v>-10201.09</v>
      </c>
      <c r="L44" s="8">
        <f>-SUMIF([57]Base!$A:$A,$A44,[57]Base!$C:$C)</f>
        <v>0</v>
      </c>
      <c r="M44" s="8">
        <f>-SUMIF([58]Base!$A:$A,$A44,[58]Base!$C:$C)</f>
        <v>0</v>
      </c>
      <c r="N44" s="73">
        <f t="shared" si="14"/>
        <v>-10201.09</v>
      </c>
      <c r="O44" s="82"/>
      <c r="P44" s="76"/>
    </row>
    <row r="45" spans="1:16" s="15" customFormat="1" outlineLevel="1" x14ac:dyDescent="0.25">
      <c r="A45" s="48">
        <v>2004029</v>
      </c>
      <c r="B45" s="7" t="s">
        <v>71</v>
      </c>
      <c r="C45" s="8">
        <f>-SUMIF([48]Base!$A:$A,$A45,[48]Base!$C:$C)</f>
        <v>0</v>
      </c>
      <c r="D45" s="8">
        <f>-SUMIF([49]Base!$A:$A,$A45,[49]Base!$C:$C)</f>
        <v>0</v>
      </c>
      <c r="E45" s="8">
        <f>-SUMIF([50]Base!$A:$A,$A45,[50]Base!$C:$C)</f>
        <v>0</v>
      </c>
      <c r="F45" s="8">
        <f>-SUMIF([51]Base!$A:$A,$A45,[51]Base!$C:$C)</f>
        <v>0</v>
      </c>
      <c r="G45" s="8">
        <f>-SUMIF([52]Base!$A:$A,$A45,[52]Base!$C:$C)</f>
        <v>0</v>
      </c>
      <c r="H45" s="8">
        <f>-SUMIF([53]Base!$A:$A,$A45,[53]Base!$C:$C)</f>
        <v>0</v>
      </c>
      <c r="I45" s="8">
        <f>-SUMIF([54]Base!$A:$A,$A45,[54]Base!$C:$C)</f>
        <v>0</v>
      </c>
      <c r="J45" s="8">
        <f>-SUMIF([55]Base!$A:$A,$A45,[55]Base!$C:$C)</f>
        <v>0</v>
      </c>
      <c r="K45" s="8">
        <f>-SUMIF([56]BASE!$A:$A,$A45,[56]BASE!$C:$C)</f>
        <v>0</v>
      </c>
      <c r="L45" s="8">
        <f>-SUMIF([57]Base!$A:$A,$A45,[57]Base!$C:$C)</f>
        <v>0</v>
      </c>
      <c r="M45" s="8">
        <f>-SUMIF([58]Base!$A:$A,$A45,[58]Base!$C:$C)</f>
        <v>0</v>
      </c>
      <c r="N45" s="42">
        <f t="shared" ref="N45:N85" si="20">SUM(C45:M45)</f>
        <v>0</v>
      </c>
      <c r="O45" s="82"/>
      <c r="P45" s="76"/>
    </row>
    <row r="46" spans="1:16" s="15" customFormat="1" outlineLevel="1" x14ac:dyDescent="0.25">
      <c r="A46" s="48">
        <v>2004071</v>
      </c>
      <c r="B46" s="7" t="s">
        <v>69</v>
      </c>
      <c r="C46" s="8">
        <f>-SUMIF([48]Base!$A:$A,$A46,[48]Base!$C:$C)</f>
        <v>0</v>
      </c>
      <c r="D46" s="8">
        <f>-SUMIF([49]Base!$A:$A,$A46,[49]Base!$C:$C)</f>
        <v>0</v>
      </c>
      <c r="E46" s="8">
        <f>-SUMIF([50]Base!$A:$A,$A46,[50]Base!$C:$C)</f>
        <v>0</v>
      </c>
      <c r="F46" s="8">
        <f>-SUMIF([51]Base!$A:$A,$A46,[51]Base!$C:$C)</f>
        <v>0</v>
      </c>
      <c r="G46" s="8">
        <f>-SUMIF([52]Base!$A:$A,$A46,[52]Base!$C:$C)</f>
        <v>0</v>
      </c>
      <c r="H46" s="8">
        <f>-SUMIF([53]Base!$A:$A,$A46,[53]Base!$C:$C)</f>
        <v>0</v>
      </c>
      <c r="I46" s="8">
        <f>-SUMIF([54]Base!$A:$A,$A46,[54]Base!$C:$C)</f>
        <v>0</v>
      </c>
      <c r="J46" s="8">
        <f>-SUMIF([55]Base!$A:$A,$A46,[55]Base!$C:$C)</f>
        <v>0</v>
      </c>
      <c r="K46" s="8">
        <f>-SUMIF([56]BASE!$A:$A,$A46,[56]BASE!$C:$C)</f>
        <v>0</v>
      </c>
      <c r="L46" s="8">
        <f>-SUMIF([57]Base!$A:$A,$A46,[57]Base!$C:$C)</f>
        <v>0</v>
      </c>
      <c r="M46" s="8">
        <f>-SUMIF([58]Base!$A:$A,$A46,[58]Base!$C:$C)</f>
        <v>0</v>
      </c>
      <c r="N46" s="42">
        <f t="shared" si="20"/>
        <v>0</v>
      </c>
      <c r="O46" s="82"/>
      <c r="P46" s="76"/>
    </row>
    <row r="47" spans="1:16" s="15" customFormat="1" outlineLevel="1" x14ac:dyDescent="0.25">
      <c r="A47" s="48">
        <v>2013006</v>
      </c>
      <c r="B47" s="7" t="s">
        <v>27</v>
      </c>
      <c r="C47" s="8">
        <f>-SUMIF([48]Base!$A:$A,$A47,[48]Base!$C:$C)</f>
        <v>-9</v>
      </c>
      <c r="D47" s="8">
        <f>-SUMIF([49]Base!$A:$A,$A47,[49]Base!$C:$C)</f>
        <v>-569.5</v>
      </c>
      <c r="E47" s="8">
        <f>-SUMIF([50]Base!$A:$A,$A47,[50]Base!$C:$C)</f>
        <v>-12</v>
      </c>
      <c r="F47" s="8">
        <f>-SUMIF([51]Base!$A:$A,$A47,[51]Base!$C:$C)</f>
        <v>0</v>
      </c>
      <c r="G47" s="8">
        <f>-SUMIF([52]Base!$A:$A,$A47,[52]Base!$C:$C)</f>
        <v>-226</v>
      </c>
      <c r="H47" s="8">
        <f>-SUMIF([53]Base!$A:$A,$A47,[53]Base!$C:$C)</f>
        <v>-55</v>
      </c>
      <c r="I47" s="8">
        <f>-SUMIF([54]Base!$A:$A,$A47,[54]Base!$C:$C)</f>
        <v>-56</v>
      </c>
      <c r="J47" s="8">
        <f>-SUMIF([55]Base!$A:$A,$A47,[55]Base!$C:$C)</f>
        <v>-15</v>
      </c>
      <c r="K47" s="8">
        <f>-SUMIF([56]BASE!$A:$A,$A47,[56]BASE!$C:$C)</f>
        <v>0</v>
      </c>
      <c r="L47" s="8">
        <f>-SUMIF([57]Base!$A:$A,$A47,[57]Base!$C:$C)</f>
        <v>0</v>
      </c>
      <c r="M47" s="8">
        <f>-SUMIF([58]Base!$A:$A,$A47,[58]Base!$C:$C)</f>
        <v>-64</v>
      </c>
      <c r="N47" s="42">
        <f t="shared" si="20"/>
        <v>-1006.5</v>
      </c>
      <c r="O47" s="82"/>
      <c r="P47" s="76"/>
    </row>
    <row r="48" spans="1:16" s="15" customFormat="1" outlineLevel="1" x14ac:dyDescent="0.25">
      <c r="A48" s="48">
        <v>2004003</v>
      </c>
      <c r="B48" s="49" t="s">
        <v>53</v>
      </c>
      <c r="C48" s="8">
        <f>-SUMIF([48]Base!$A:$A,$A48,[48]Base!$C:$C)*C115</f>
        <v>0</v>
      </c>
      <c r="D48" s="8">
        <f>-SUMIF([49]Base!$A:$A,$A48,[49]Base!$C:$C)*D115</f>
        <v>-769.56</v>
      </c>
      <c r="E48" s="8">
        <f>-SUMIF([50]Base!$A:$A,$A48,[50]Base!$C:$C)*E115</f>
        <v>0</v>
      </c>
      <c r="F48" s="8">
        <f>-SUMIF([51]Base!$A:$A,$A48,[51]Base!$C:$C)</f>
        <v>0</v>
      </c>
      <c r="G48" s="8">
        <f>-SUMIF([52]Base!$A:$A,$A48,[52]Base!$C:$C)</f>
        <v>0</v>
      </c>
      <c r="H48" s="8">
        <f>-SUMIF([53]Base!$A:$A,$A48,[53]Base!$C:$C)*H115</f>
        <v>0</v>
      </c>
      <c r="I48" s="8">
        <f>-SUMIF([54]Base!$A:$A,$A48,[54]Base!$C:$C)*I115</f>
        <v>0</v>
      </c>
      <c r="J48" s="8">
        <f>-SUMIF([55]Base!$A:$A,$A48,[55]Base!$C:$C)*J115</f>
        <v>0</v>
      </c>
      <c r="K48" s="8">
        <f>-SUMIF([56]BASE!$A:$A,$A48,[56]BASE!$C:$C)</f>
        <v>0</v>
      </c>
      <c r="L48" s="8">
        <f>-SUMIF([57]Base!$A:$A,$A48,[57]Base!$C:$C)*L115</f>
        <v>0</v>
      </c>
      <c r="M48" s="8">
        <f>-SUMIF([58]Base!$A:$A,$A48,[58]Base!$C:$C)*M115</f>
        <v>-667.33550000000002</v>
      </c>
      <c r="N48" s="42">
        <f t="shared" si="20"/>
        <v>-1436.8955000000001</v>
      </c>
      <c r="O48" s="82"/>
      <c r="P48" s="76"/>
    </row>
    <row r="49" spans="1:16" s="15" customFormat="1" outlineLevel="1" x14ac:dyDescent="0.25">
      <c r="A49" s="48">
        <v>2013021</v>
      </c>
      <c r="B49" s="7" t="s">
        <v>31</v>
      </c>
      <c r="C49" s="8">
        <f>-SUMIF([48]Base!$A:$A,$A49,[48]Base!$C:$C)</f>
        <v>-155</v>
      </c>
      <c r="D49" s="8">
        <f>-SUMIF([49]Base!$A:$A,$A49,[49]Base!$C:$C)</f>
        <v>0</v>
      </c>
      <c r="E49" s="8">
        <f>-SUMIF([50]Base!$A:$A,$A49,[50]Base!$C:$C)</f>
        <v>0</v>
      </c>
      <c r="F49" s="8">
        <f>-SUMIF([51]Base!$A:$A,$A49,[51]Base!$C:$C)</f>
        <v>0</v>
      </c>
      <c r="G49" s="8">
        <f>-SUMIF([52]Base!$A:$A,$A49,[52]Base!$C:$C)</f>
        <v>0</v>
      </c>
      <c r="H49" s="8">
        <f>-SUMIF([53]Base!$A:$A,$A49,[53]Base!$C:$C)</f>
        <v>0</v>
      </c>
      <c r="I49" s="8">
        <f>-SUMIF([54]Base!$A:$A,$A49,[54]Base!$C:$C)</f>
        <v>-32</v>
      </c>
      <c r="J49" s="8">
        <f>-SUMIF([55]Base!$A:$A,$A49,[55]Base!$C:$C)</f>
        <v>-57.13</v>
      </c>
      <c r="K49" s="8">
        <f>-SUMIF([56]BASE!$A:$A,$A49,[56]BASE!$C:$C)</f>
        <v>0</v>
      </c>
      <c r="L49" s="8">
        <f>-SUMIF([57]Base!$A:$A,$A49,[57]Base!$C:$C)</f>
        <v>0</v>
      </c>
      <c r="M49" s="8">
        <f>-SUMIF([58]Base!$A:$A,$A49,[58]Base!$C:$C)</f>
        <v>0</v>
      </c>
      <c r="N49" s="42">
        <f t="shared" si="20"/>
        <v>-244.13</v>
      </c>
      <c r="O49" s="82"/>
      <c r="P49" s="76"/>
    </row>
    <row r="50" spans="1:16" s="15" customFormat="1" outlineLevel="1" x14ac:dyDescent="0.25">
      <c r="A50" s="48">
        <v>2013003</v>
      </c>
      <c r="B50" s="7" t="s">
        <v>34</v>
      </c>
      <c r="C50" s="8">
        <f>-SUMIF([48]Base!$A:$A,$A50,[48]Base!$C:$C)</f>
        <v>-10</v>
      </c>
      <c r="D50" s="8">
        <f>-SUMIF([49]Base!$A:$A,$A50,[49]Base!$C:$C)</f>
        <v>-275</v>
      </c>
      <c r="E50" s="8">
        <f>-SUMIF([50]Base!$A:$A,$A50,[50]Base!$C:$C)</f>
        <v>0</v>
      </c>
      <c r="F50" s="8">
        <f>-SUMIF([51]Base!$A:$A,$A50,[51]Base!$C:$C)</f>
        <v>-50</v>
      </c>
      <c r="G50" s="8">
        <f>-SUMIF([52]Base!$A:$A,$A50,[52]Base!$C:$C)</f>
        <v>-140</v>
      </c>
      <c r="H50" s="8">
        <f>-SUMIF([53]Base!$A:$A,$A50,[53]Base!$C:$C)</f>
        <v>-20</v>
      </c>
      <c r="I50" s="83">
        <f>-SUMIF([54]Base!$A:$A,$A50,[54]Base!$C:$C)</f>
        <v>-6970</v>
      </c>
      <c r="J50" s="8">
        <f>-SUMIF([55]Base!$A:$A,$A50,[55]Base!$C:$C)</f>
        <v>-40</v>
      </c>
      <c r="K50" s="8">
        <f>-SUMIF([56]BASE!$A:$A,$A50,[56]BASE!$C:$C)</f>
        <v>0</v>
      </c>
      <c r="L50" s="8">
        <f>-SUMIF([57]Base!$A:$A,$A50,[57]Base!$C:$C)</f>
        <v>-490</v>
      </c>
      <c r="M50" s="8">
        <f>-SUMIF([58]Base!$A:$A,$A50,[58]Base!$C:$C)</f>
        <v>-3275</v>
      </c>
      <c r="N50" s="73">
        <f t="shared" si="20"/>
        <v>-11270</v>
      </c>
      <c r="O50" s="82"/>
      <c r="P50" s="76"/>
    </row>
    <row r="51" spans="1:16" s="15" customFormat="1" outlineLevel="1" x14ac:dyDescent="0.25">
      <c r="A51">
        <v>2013016</v>
      </c>
      <c r="B51" s="7" t="s">
        <v>156</v>
      </c>
      <c r="C51" s="8">
        <f>-SUMIF([48]Base!$A:$A,$A51,[48]Base!$C:$C)</f>
        <v>0</v>
      </c>
      <c r="D51" s="8">
        <f>-SUMIF([49]Base!$A:$A,$A51,[49]Base!$C:$C)</f>
        <v>-111.59</v>
      </c>
      <c r="E51" s="8">
        <f>-SUMIF([50]Base!$A:$A,$A51,[50]Base!$C:$C)</f>
        <v>0</v>
      </c>
      <c r="F51" s="8">
        <f>-SUMIF([51]Base!$A:$A,$A51,[51]Base!$C:$C)</f>
        <v>0</v>
      </c>
      <c r="G51" s="8">
        <f>-SUMIF([52]Base!$A:$A,$A51,[52]Base!$C:$C)</f>
        <v>0</v>
      </c>
      <c r="H51" s="8">
        <f>-SUMIF([53]Base!$A:$A,$A51,[53]Base!$C:$C)</f>
        <v>0</v>
      </c>
      <c r="I51" s="8">
        <f>-SUMIF([54]Base!$A:$A,$A51,[54]Base!$C:$C)</f>
        <v>0</v>
      </c>
      <c r="J51" s="8">
        <f>-SUMIF([55]Base!$A:$A,$A51,[55]Base!$C:$C)</f>
        <v>0</v>
      </c>
      <c r="K51" s="8">
        <f>-SUMIF([56]BASE!$A:$A,$A51,[56]BASE!$C:$C)</f>
        <v>0</v>
      </c>
      <c r="L51" s="8">
        <f>-SUMIF([57]Base!$A:$A,$A51,[57]Base!$C:$C)</f>
        <v>0</v>
      </c>
      <c r="M51" s="8">
        <f>-SUMIF([58]Base!$A:$A,$A51,[58]Base!$C:$C)</f>
        <v>0</v>
      </c>
      <c r="N51" s="42">
        <f t="shared" si="20"/>
        <v>-111.59</v>
      </c>
      <c r="O51" s="82"/>
      <c r="P51" s="76"/>
    </row>
    <row r="52" spans="1:16" s="15" customFormat="1" outlineLevel="1" x14ac:dyDescent="0.25">
      <c r="A52" s="48">
        <v>21316</v>
      </c>
      <c r="B52" s="7" t="s">
        <v>30</v>
      </c>
      <c r="C52" s="8">
        <f>-SUMIF([48]Base!$A:$A,$A52,[48]Base!$C:$C)</f>
        <v>0</v>
      </c>
      <c r="D52" s="8">
        <f>-SUMIF([49]Base!$A:$A,$A52,[49]Base!$C:$C)</f>
        <v>0</v>
      </c>
      <c r="E52" s="8">
        <f>-SUMIF([50]Base!$A:$A,$A52,[50]Base!$C:$C)</f>
        <v>0</v>
      </c>
      <c r="F52" s="8">
        <f>-SUMIF([51]Base!$A:$A,$A52,[51]Base!$C:$C)</f>
        <v>0</v>
      </c>
      <c r="G52" s="8">
        <f>-SUMIF([52]Base!$A:$A,$A52,[52]Base!$C:$C)</f>
        <v>0</v>
      </c>
      <c r="H52" s="8">
        <f>-SUMIF([53]Base!$A:$A,$A52,[53]Base!$C:$C)</f>
        <v>0</v>
      </c>
      <c r="I52" s="8">
        <f>-SUMIF([54]Base!$A:$A,$A52,[54]Base!$C:$C)</f>
        <v>0</v>
      </c>
      <c r="J52" s="8">
        <f>-SUMIF([55]Base!$A:$A,$A52,[55]Base!$C:$C)</f>
        <v>0</v>
      </c>
      <c r="K52" s="8">
        <f>-SUMIF([56]BASE!$A:$A,$A52,[56]BASE!$C:$C)</f>
        <v>0</v>
      </c>
      <c r="L52" s="8">
        <f>-SUMIF([57]Base!$A:$A,$A52,[57]Base!$C:$C)</f>
        <v>0</v>
      </c>
      <c r="M52" s="8">
        <f>-SUMIF([58]Base!$A:$A,$A52,[58]Base!$C:$C)</f>
        <v>0</v>
      </c>
      <c r="N52" s="42">
        <f t="shared" ref="N52" si="21">SUM(C52:M52)</f>
        <v>0</v>
      </c>
      <c r="O52" s="82"/>
      <c r="P52" s="76"/>
    </row>
    <row r="53" spans="1:16" s="15" customFormat="1" outlineLevel="1" x14ac:dyDescent="0.25">
      <c r="A53" s="48">
        <v>2004037</v>
      </c>
      <c r="B53" s="49" t="s">
        <v>73</v>
      </c>
      <c r="C53" s="8">
        <f>-SUMIF([48]Base!$A:$A,$A53,[48]Base!$C:$C)*C116</f>
        <v>0</v>
      </c>
      <c r="D53" s="8">
        <f>-SUMIF([49]Base!$A:$A,$A53,[49]Base!$C:$C)*D116</f>
        <v>0</v>
      </c>
      <c r="E53" s="8">
        <f>-SUMIF([50]Base!$A:$A,$A53,[50]Base!$C:$C)*E116</f>
        <v>0</v>
      </c>
      <c r="F53" s="8">
        <f>-SUMIF([51]Base!$A:$A,$A53,[51]Base!$C:$C)</f>
        <v>-99.9</v>
      </c>
      <c r="G53" s="8">
        <f>-SUMIF([52]Base!$A:$A,$A53,[52]Base!$C:$C)</f>
        <v>0</v>
      </c>
      <c r="H53" s="8">
        <f>-SUMIF([53]Base!$A:$A,$A53,[53]Base!$C:$C)*H116</f>
        <v>0</v>
      </c>
      <c r="I53" s="8">
        <f>-SUMIF([54]Base!$A:$A,$A53,[54]Base!$C:$C)*I116</f>
        <v>0</v>
      </c>
      <c r="J53" s="8">
        <f>-SUMIF([55]Base!$A:$A,$A53,[55]Base!$C:$C)*J116</f>
        <v>-53.157000000000004</v>
      </c>
      <c r="K53" s="8">
        <f>-SUMIF([56]BASE!$A:$A,$A53,[56]BASE!$C:$C)</f>
        <v>0</v>
      </c>
      <c r="L53" s="8">
        <f>-SUMIF([57]Base!$A:$A,$A53,[57]Base!$C:$C)*L116</f>
        <v>0</v>
      </c>
      <c r="M53" s="8">
        <f>-SUMIF([58]Base!$A:$A,$A53,[58]Base!$C:$C)*M116</f>
        <v>0</v>
      </c>
      <c r="N53" s="42">
        <f t="shared" ref="N53" si="22">SUM(C53:M53)</f>
        <v>-153.05700000000002</v>
      </c>
      <c r="O53" s="82"/>
      <c r="P53" s="76"/>
    </row>
    <row r="54" spans="1:16" s="15" customFormat="1" outlineLevel="1" x14ac:dyDescent="0.25">
      <c r="A54" s="48">
        <v>2004093</v>
      </c>
      <c r="B54" s="7" t="s">
        <v>97</v>
      </c>
      <c r="C54" s="8">
        <f>-SUMIF([48]Base!$A:$A,$A54,[48]Base!$C:$C)</f>
        <v>0</v>
      </c>
      <c r="D54" s="8">
        <f>-SUMIF([49]Base!$A:$A,$A54,[49]Base!$C:$C)</f>
        <v>0</v>
      </c>
      <c r="E54" s="8">
        <f>-SUMIF([50]Base!$A:$A,$A54,[50]Base!$C:$C)</f>
        <v>0</v>
      </c>
      <c r="F54" s="8">
        <f>-SUMIF([51]Base!$A:$A,$A54,[51]Base!$C:$C)</f>
        <v>0</v>
      </c>
      <c r="G54" s="8">
        <f>-SUMIF([52]Base!$A:$A,$A54,[52]Base!$C:$C)</f>
        <v>0</v>
      </c>
      <c r="H54" s="8">
        <f>-SUMIF([53]Base!$A:$A,$A54,[53]Base!$C:$C)</f>
        <v>0</v>
      </c>
      <c r="I54" s="8">
        <f>-SUMIF([54]Base!$A:$A,$A54,[54]Base!$C:$C)</f>
        <v>0</v>
      </c>
      <c r="J54" s="8">
        <f>-SUMIF([55]Base!$A:$A,$A54,[55]Base!$C:$C)</f>
        <v>0</v>
      </c>
      <c r="K54" s="8">
        <f>-SUMIF([56]BASE!$A:$A,$A54,[56]BASE!$C:$C)</f>
        <v>0</v>
      </c>
      <c r="L54" s="8">
        <f>-SUMIF([57]Base!$A:$A,$A54,[57]Base!$C:$C)</f>
        <v>0</v>
      </c>
      <c r="M54" s="8">
        <f>-SUMIF([58]Base!$A:$A,$A54,[58]Base!$C:$C)</f>
        <v>0</v>
      </c>
      <c r="N54" s="42">
        <f t="shared" ref="N54" si="23">SUM(C54:M54)</f>
        <v>0</v>
      </c>
      <c r="O54" s="82"/>
      <c r="P54" s="76"/>
    </row>
    <row r="55" spans="1:16" s="15" customFormat="1" outlineLevel="1" x14ac:dyDescent="0.25">
      <c r="A55" s="48">
        <v>2004068</v>
      </c>
      <c r="B55" s="7" t="s">
        <v>65</v>
      </c>
      <c r="C55" s="8">
        <f>-SUMIF([48]Base!$A:$A,$A55,[48]Base!$C:$C)</f>
        <v>0</v>
      </c>
      <c r="D55" s="8">
        <f>-SUMIF([49]Base!$A:$A,$A55,[49]Base!$C:$C)</f>
        <v>0</v>
      </c>
      <c r="E55" s="8">
        <f>-SUMIF([50]Base!$A:$A,$A55,[50]Base!$C:$C)</f>
        <v>0</v>
      </c>
      <c r="F55" s="8">
        <f>-SUMIF([51]Base!$A:$A,$A55,[51]Base!$C:$C)</f>
        <v>0</v>
      </c>
      <c r="G55" s="8">
        <f>-SUMIF([52]Base!$A:$A,$A55,[52]Base!$C:$C)</f>
        <v>0</v>
      </c>
      <c r="H55" s="8">
        <f>-SUMIF([53]Base!$A:$A,$A55,[53]Base!$C:$C)</f>
        <v>0</v>
      </c>
      <c r="I55" s="8">
        <f>-SUMIF([54]Base!$A:$A,$A55,[54]Base!$C:$C)</f>
        <v>0</v>
      </c>
      <c r="J55" s="8">
        <f>-SUMIF([55]Base!$A:$A,$A55,[55]Base!$C:$C)</f>
        <v>0</v>
      </c>
      <c r="K55" s="8">
        <f>-SUMIF([56]BASE!$A:$A,$A55,[56]BASE!$C:$C)</f>
        <v>0</v>
      </c>
      <c r="L55" s="8">
        <f>-SUMIF([57]Base!$A:$A,$A55,[57]Base!$C:$C)</f>
        <v>0</v>
      </c>
      <c r="M55" s="8">
        <f>-SUMIF([58]Base!$A:$A,$A55,[58]Base!$C:$C)</f>
        <v>0</v>
      </c>
      <c r="N55" s="42">
        <f t="shared" ref="N55" si="24">SUM(C55:M55)</f>
        <v>0</v>
      </c>
      <c r="O55" s="82"/>
      <c r="P55" s="76"/>
    </row>
    <row r="56" spans="1:16" s="15" customFormat="1" outlineLevel="1" x14ac:dyDescent="0.25">
      <c r="A56" s="48">
        <v>2013013</v>
      </c>
      <c r="B56" s="7" t="s">
        <v>75</v>
      </c>
      <c r="C56" s="8">
        <f>-SUMIF([48]Base!$A:$A,$A56,[48]Base!$C:$C)</f>
        <v>0</v>
      </c>
      <c r="D56" s="8">
        <f>-SUMIF([49]Base!$A:$A,$A56,[49]Base!$C:$C)</f>
        <v>0</v>
      </c>
      <c r="E56" s="8">
        <f>-SUMIF([50]Base!$A:$A,$A56,[50]Base!$C:$C)</f>
        <v>0</v>
      </c>
      <c r="F56" s="8">
        <f>-SUMIF([51]Base!$A:$A,$A56,[51]Base!$C:$C)</f>
        <v>0</v>
      </c>
      <c r="G56" s="8">
        <f>-SUMIF([52]Base!$A:$A,$A56,[52]Base!$C:$C)</f>
        <v>0</v>
      </c>
      <c r="H56" s="8">
        <f>-SUMIF([53]Base!$A:$A,$A56,[53]Base!$C:$C)</f>
        <v>0</v>
      </c>
      <c r="I56" s="8">
        <f>-SUMIF([54]Base!$A:$A,$A56,[54]Base!$C:$C)</f>
        <v>0</v>
      </c>
      <c r="J56" s="8">
        <f>-SUMIF([55]Base!$A:$A,$A56,[55]Base!$C:$C)</f>
        <v>-2777.7</v>
      </c>
      <c r="K56" s="8">
        <f>-SUMIF([56]BASE!$A:$A,$A56,[56]BASE!$C:$C)</f>
        <v>0</v>
      </c>
      <c r="L56" s="8">
        <f>-SUMIF([57]Base!$A:$A,$A56,[57]Base!$C:$C)</f>
        <v>0</v>
      </c>
      <c r="M56" s="8">
        <f>-SUMIF([58]Base!$A:$A,$A56,[58]Base!$C:$C)</f>
        <v>0</v>
      </c>
      <c r="N56" s="42">
        <f t="shared" si="20"/>
        <v>-2777.7</v>
      </c>
      <c r="O56" s="82"/>
      <c r="P56" s="76"/>
    </row>
    <row r="57" spans="1:16" s="15" customFormat="1" outlineLevel="1" x14ac:dyDescent="0.25">
      <c r="A57" s="48">
        <v>2013005</v>
      </c>
      <c r="B57" s="7" t="s">
        <v>35</v>
      </c>
      <c r="C57" s="8">
        <f>-SUMIF([48]Base!$A:$A,$A57,[48]Base!$C:$C)</f>
        <v>0</v>
      </c>
      <c r="D57" s="8">
        <f>-SUMIF([49]Base!$A:$A,$A57,[49]Base!$C:$C)</f>
        <v>-201.4</v>
      </c>
      <c r="E57" s="8">
        <f>-SUMIF([50]Base!$A:$A,$A57,[50]Base!$C:$C)</f>
        <v>0</v>
      </c>
      <c r="F57" s="8">
        <f>-SUMIF([51]Base!$A:$A,$A57,[51]Base!$C:$C)</f>
        <v>0</v>
      </c>
      <c r="G57" s="8">
        <f>-SUMIF([52]Base!$A:$A,$A57,[52]Base!$C:$C)</f>
        <v>-961.5</v>
      </c>
      <c r="H57" s="8">
        <f>-SUMIF([53]Base!$A:$A,$A57,[53]Base!$C:$C)</f>
        <v>0</v>
      </c>
      <c r="I57" s="8">
        <f>-SUMIF([54]Base!$A:$A,$A57,[54]Base!$C:$C)</f>
        <v>-252.11</v>
      </c>
      <c r="J57" s="8">
        <f>-SUMIF([55]Base!$A:$A,$A57,[55]Base!$C:$C)</f>
        <v>-1100</v>
      </c>
      <c r="K57" s="8">
        <f>-SUMIF([56]BASE!$A:$A,$A57,[56]BASE!$C:$C)</f>
        <v>0</v>
      </c>
      <c r="L57" s="8">
        <f>-SUMIF([57]Base!$A:$A,$A57,[57]Base!$C:$C)</f>
        <v>0</v>
      </c>
      <c r="M57" s="8">
        <f>-SUMIF([58]Base!$A:$A,$A57,[58]Base!$C:$C)</f>
        <v>0</v>
      </c>
      <c r="N57" s="42">
        <f t="shared" si="20"/>
        <v>-2515.0100000000002</v>
      </c>
      <c r="O57" s="82"/>
      <c r="P57" s="76"/>
    </row>
    <row r="58" spans="1:16" s="15" customFormat="1" outlineLevel="1" x14ac:dyDescent="0.25">
      <c r="A58">
        <v>2004090</v>
      </c>
      <c r="B58" s="7" t="s">
        <v>166</v>
      </c>
      <c r="C58" s="8">
        <f>-SUMIF([48]Base!$A:$A,$A58,[48]Base!$C:$C)</f>
        <v>0</v>
      </c>
      <c r="D58" s="8">
        <f>-SUMIF([49]Base!$A:$A,$A58,[49]Base!$C:$C)</f>
        <v>0</v>
      </c>
      <c r="E58" s="8">
        <f>-SUMIF([50]Base!$A:$A,$A58,[50]Base!$C:$C)</f>
        <v>0</v>
      </c>
      <c r="F58" s="8">
        <f>-SUMIF([51]Base!$A:$A,$A58,[51]Base!$C:$C)</f>
        <v>0</v>
      </c>
      <c r="G58" s="8">
        <f>-SUMIF([52]Base!$A:$A,$A58,[52]Base!$C:$C)</f>
        <v>0</v>
      </c>
      <c r="H58" s="8">
        <f>-SUMIF([53]Base!$A:$A,$A58,[53]Base!$C:$C)</f>
        <v>0</v>
      </c>
      <c r="I58" s="8">
        <f>-SUMIF([54]Base!$A:$A,$A58,[54]Base!$C:$C)</f>
        <v>0</v>
      </c>
      <c r="J58" s="8">
        <f>-SUMIF([55]Base!$A:$A,$A58,[55]Base!$C:$C)</f>
        <v>0</v>
      </c>
      <c r="K58" s="8">
        <f>-SUMIF([56]BASE!$A:$A,$A58,[56]BASE!$C:$C)</f>
        <v>0</v>
      </c>
      <c r="L58" s="8">
        <f>-SUMIF([57]Base!$A:$A,$A58,[57]Base!$C:$C)</f>
        <v>0</v>
      </c>
      <c r="M58" s="8">
        <f>-SUMIF([58]Base!$A:$A,$A58,[58]Base!$C:$C)</f>
        <v>0</v>
      </c>
      <c r="N58" s="42">
        <f t="shared" si="20"/>
        <v>0</v>
      </c>
      <c r="O58" s="82"/>
      <c r="P58" s="76"/>
    </row>
    <row r="59" spans="1:16" s="15" customFormat="1" outlineLevel="1" x14ac:dyDescent="0.25">
      <c r="A59" s="48">
        <v>21305</v>
      </c>
      <c r="B59" s="7" t="s">
        <v>133</v>
      </c>
      <c r="C59" s="8">
        <f>-SUMIF([48]Base!$A:$A,$A59,[48]Base!$C:$C)</f>
        <v>0</v>
      </c>
      <c r="D59" s="8">
        <f>-SUMIF([49]Base!$A:$A,$A59,[49]Base!$C:$C)</f>
        <v>0</v>
      </c>
      <c r="E59" s="8">
        <f>-SUMIF([50]Base!$A:$A,$A59,[50]Base!$C:$C)</f>
        <v>0</v>
      </c>
      <c r="F59" s="8">
        <f>-SUMIF([51]Base!$A:$A,$A59,[51]Base!$C:$C)</f>
        <v>0</v>
      </c>
      <c r="G59" s="8">
        <f>-SUMIF([52]Base!$A:$A,$A59,[52]Base!$C:$C)</f>
        <v>0</v>
      </c>
      <c r="H59" s="8">
        <f>-SUMIF([53]Base!$A:$A,$A59,[53]Base!$C:$C)</f>
        <v>0</v>
      </c>
      <c r="I59" s="8">
        <f>-SUMIF([54]Base!$A:$A,$A59,[54]Base!$C:$C)</f>
        <v>0</v>
      </c>
      <c r="J59" s="8">
        <f>-SUMIF([55]Base!$A:$A,$A59,[55]Base!$C:$C)</f>
        <v>0</v>
      </c>
      <c r="K59" s="8">
        <f>-SUMIF([56]BASE!$A:$A,$A59,[56]BASE!$C:$C)</f>
        <v>0</v>
      </c>
      <c r="L59" s="8">
        <f>-SUMIF([57]Base!$A:$A,$A59,[57]Base!$C:$C)</f>
        <v>0</v>
      </c>
      <c r="M59" s="8">
        <f>-SUMIF([58]Base!$A:$A,$A59,[58]Base!$C:$C)</f>
        <v>0</v>
      </c>
      <c r="N59" s="42">
        <f t="shared" si="20"/>
        <v>0</v>
      </c>
      <c r="O59" s="82"/>
      <c r="P59" s="76"/>
    </row>
    <row r="60" spans="1:16" s="15" customFormat="1" outlineLevel="1" x14ac:dyDescent="0.25">
      <c r="A60" s="48">
        <v>2004046</v>
      </c>
      <c r="B60" s="7" t="s">
        <v>78</v>
      </c>
      <c r="C60" s="8">
        <f>-SUMIF([48]Base!$A:$A,$A60,[48]Base!$C:$C)</f>
        <v>-50</v>
      </c>
      <c r="D60" s="8">
        <f>-SUMIF([49]Base!$A:$A,$A60,[49]Base!$C:$C)</f>
        <v>0</v>
      </c>
      <c r="E60" s="8">
        <f>-SUMIF([50]Base!$A:$A,$A60,[50]Base!$C:$C)</f>
        <v>0</v>
      </c>
      <c r="F60" s="8">
        <f>-SUMIF([51]Base!$A:$A,$A60,[51]Base!$C:$C)</f>
        <v>0</v>
      </c>
      <c r="G60" s="8">
        <f>-SUMIF([52]Base!$A:$A,$A60,[52]Base!$C:$C)</f>
        <v>0</v>
      </c>
      <c r="H60" s="8">
        <f>-SUMIF([53]Base!$A:$A,$A60,[53]Base!$C:$C)</f>
        <v>0</v>
      </c>
      <c r="I60" s="8">
        <f>-SUMIF([54]Base!$A:$A,$A60,[54]Base!$C:$C)</f>
        <v>0</v>
      </c>
      <c r="J60" s="8">
        <f>-SUMIF([55]Base!$A:$A,$A60,[55]Base!$C:$C)</f>
        <v>0</v>
      </c>
      <c r="K60" s="8">
        <f>-SUMIF([56]BASE!$A:$A,$A60,[56]BASE!$C:$C)</f>
        <v>0</v>
      </c>
      <c r="L60" s="8">
        <f>-SUMIF([57]Base!$A:$A,$A60,[57]Base!$C:$C)</f>
        <v>0</v>
      </c>
      <c r="M60" s="8">
        <f>-SUMIF([58]Base!$A:$A,$A60,[58]Base!$C:$C)</f>
        <v>0</v>
      </c>
      <c r="N60" s="42">
        <f t="shared" si="20"/>
        <v>-50</v>
      </c>
      <c r="O60" s="82"/>
      <c r="P60" s="76"/>
    </row>
    <row r="61" spans="1:16" s="15" customFormat="1" outlineLevel="1" x14ac:dyDescent="0.25">
      <c r="A61" s="48">
        <v>20412</v>
      </c>
      <c r="B61" s="7" t="s">
        <v>152</v>
      </c>
      <c r="C61" s="8">
        <f>-SUMIF([48]Base!$A:$A,$A61,[48]Base!$C:$C)</f>
        <v>0</v>
      </c>
      <c r="D61" s="8">
        <f>-SUMIF([49]Base!$A:$A,$A61,[49]Base!$C:$C)</f>
        <v>0</v>
      </c>
      <c r="E61" s="8">
        <f>-SUMIF([50]Base!$A:$A,$A61,[50]Base!$C:$C)</f>
        <v>0</v>
      </c>
      <c r="F61" s="8">
        <f>-SUMIF([51]Base!$A:$A,$A61,[51]Base!$C:$C)</f>
        <v>-125.6</v>
      </c>
      <c r="G61" s="8">
        <f>-SUMIF([52]Base!$A:$A,$A61,[52]Base!$C:$C)</f>
        <v>-77</v>
      </c>
      <c r="H61" s="8">
        <f>-SUMIF([53]Base!$A:$A,$A61,[53]Base!$C:$C)</f>
        <v>0</v>
      </c>
      <c r="I61" s="8">
        <f>-SUMIF([54]Base!$A:$A,$A61,[54]Base!$C:$C)</f>
        <v>0</v>
      </c>
      <c r="J61" s="8">
        <f>-SUMIF([55]Base!$A:$A,$A61,[55]Base!$C:$C)</f>
        <v>-52.6</v>
      </c>
      <c r="K61" s="8">
        <f>-SUMIF([56]BASE!$A:$A,$A61,[56]BASE!$C:$C)</f>
        <v>0</v>
      </c>
      <c r="L61" s="8">
        <f>-SUMIF([57]Base!$A:$A,$A61,[57]Base!$C:$C)</f>
        <v>0</v>
      </c>
      <c r="M61" s="8">
        <f>-SUMIF([58]Base!$A:$A,$A61,[58]Base!$C:$C)</f>
        <v>0</v>
      </c>
      <c r="N61" s="42">
        <f t="shared" ref="N61" si="25">SUM(C61:M61)</f>
        <v>-255.2</v>
      </c>
      <c r="O61" s="82"/>
      <c r="P61" s="76"/>
    </row>
    <row r="62" spans="1:16" s="15" customFormat="1" outlineLevel="1" x14ac:dyDescent="0.25">
      <c r="A62" s="48">
        <v>2004012</v>
      </c>
      <c r="B62" s="7" t="s">
        <v>134</v>
      </c>
      <c r="C62" s="8">
        <f>-SUMIF([48]Base!$A:$A,$A62,[48]Base!$C:$C)</f>
        <v>0</v>
      </c>
      <c r="D62" s="8">
        <f>-SUMIF([49]Base!$A:$A,$A62,[49]Base!$C:$C)</f>
        <v>0</v>
      </c>
      <c r="E62" s="8">
        <f>-SUMIF([50]Base!$A:$A,$A62,[50]Base!$C:$C)</f>
        <v>0</v>
      </c>
      <c r="F62" s="8">
        <f>-SUMIF([51]Base!$A:$A,$A62,[51]Base!$C:$C)</f>
        <v>0</v>
      </c>
      <c r="G62" s="8">
        <f>-SUMIF([52]Base!$A:$A,$A62,[52]Base!$C:$C)</f>
        <v>0</v>
      </c>
      <c r="H62" s="8">
        <f>-SUMIF([53]Base!$A:$A,$A62,[53]Base!$C:$C)</f>
        <v>0</v>
      </c>
      <c r="I62" s="8">
        <f>-SUMIF([54]Base!$A:$A,$A62,[54]Base!$C:$C)</f>
        <v>0</v>
      </c>
      <c r="J62" s="8">
        <f>-SUMIF([55]Base!$A:$A,$A62,[55]Base!$C:$C)*1</f>
        <v>0</v>
      </c>
      <c r="K62" s="8">
        <f>-SUMIF([56]BASE!$A:$A,$A62,[56]BASE!$C:$C)</f>
        <v>0</v>
      </c>
      <c r="L62" s="8">
        <f>-SUMIF([57]Base!$A:$A,$A62,[57]Base!$C:$C)</f>
        <v>0</v>
      </c>
      <c r="M62" s="8">
        <f>-SUMIF([58]Base!$A:$A,$A62,[58]Base!$C:$C)</f>
        <v>0</v>
      </c>
      <c r="N62" s="42">
        <f t="shared" si="20"/>
        <v>0</v>
      </c>
      <c r="O62" s="82"/>
      <c r="P62" s="76"/>
    </row>
    <row r="63" spans="1:16" s="15" customFormat="1" outlineLevel="1" x14ac:dyDescent="0.25">
      <c r="A63" s="48">
        <v>2013007</v>
      </c>
      <c r="B63" s="7" t="s">
        <v>135</v>
      </c>
      <c r="C63" s="8">
        <f>-SUMIF([48]Base!$A:$A,$A63,[48]Base!$C:$C)</f>
        <v>0</v>
      </c>
      <c r="D63" s="8">
        <f>-SUMIF([49]Base!$A:$A,$A63,[49]Base!$C:$C)</f>
        <v>-42.48</v>
      </c>
      <c r="E63" s="8">
        <f>-SUMIF([50]Base!$A:$A,$A63,[50]Base!$C:$C)</f>
        <v>-30</v>
      </c>
      <c r="F63" s="8">
        <f>-SUMIF([51]Base!$A:$A,$A63,[51]Base!$C:$C)</f>
        <v>0</v>
      </c>
      <c r="G63" s="8">
        <f>-SUMIF([52]Base!$A:$A,$A63,[52]Base!$C:$C)</f>
        <v>-580</v>
      </c>
      <c r="H63" s="8">
        <f>-SUMIF([53]Base!$A:$A,$A63,[53]Base!$C:$C)</f>
        <v>0</v>
      </c>
      <c r="I63" s="8">
        <f>-SUMIF([54]Base!$A:$A,$A63,[54]Base!$C:$C)</f>
        <v>-84</v>
      </c>
      <c r="J63" s="8">
        <f>-SUMIF([55]Base!$A:$A,$A63,[55]Base!$C:$C)</f>
        <v>-138.57</v>
      </c>
      <c r="K63" s="8">
        <f>-SUMIF([56]BASE!$A:$A,$A63,[56]BASE!$C:$C)</f>
        <v>0</v>
      </c>
      <c r="L63" s="8">
        <f>-SUMIF([57]Base!$A:$A,$A63,[57]Base!$C:$C)</f>
        <v>-52.06</v>
      </c>
      <c r="M63" s="8">
        <f>-SUMIF([58]Base!$A:$A,$A63,[58]Base!$C:$C)</f>
        <v>-504.46</v>
      </c>
      <c r="N63" s="42">
        <f t="shared" ref="N63" si="26">SUM(C63:M63)</f>
        <v>-1431.57</v>
      </c>
      <c r="O63" s="82"/>
      <c r="P63" s="76"/>
    </row>
    <row r="64" spans="1:16" s="15" customFormat="1" outlineLevel="1" x14ac:dyDescent="0.25">
      <c r="A64" s="48">
        <v>2004085</v>
      </c>
      <c r="B64" s="7" t="s">
        <v>70</v>
      </c>
      <c r="C64" s="8">
        <f>-SUMIF([48]Base!$A:$A,$A64,[48]Base!$C:$C)</f>
        <v>0</v>
      </c>
      <c r="D64" s="8">
        <f>-SUMIF([49]Base!$A:$A,$A64,[49]Base!$C:$C)</f>
        <v>0</v>
      </c>
      <c r="E64" s="8">
        <f>-SUMIF([50]Base!$A:$A,$A64,[50]Base!$C:$C)</f>
        <v>0</v>
      </c>
      <c r="F64" s="8">
        <f>-SUMIF([51]Base!$A:$A,$A64,[51]Base!$C:$C)</f>
        <v>0</v>
      </c>
      <c r="G64" s="8">
        <f>-SUMIF([52]Base!$A:$A,$A64,[52]Base!$C:$C)</f>
        <v>-817.66</v>
      </c>
      <c r="H64" s="8">
        <f>-SUMIF([53]Base!$A:$A,$A64,[53]Base!$C:$C)</f>
        <v>0</v>
      </c>
      <c r="I64" s="8">
        <f>-SUMIF([54]Base!$A:$A,$A64,[54]Base!$C:$C)</f>
        <v>0</v>
      </c>
      <c r="J64" s="8">
        <f>-SUMIF([55]Base!$A:$A,$A64,[55]Base!$C:$C)</f>
        <v>0</v>
      </c>
      <c r="K64" s="8">
        <f>-SUMIF([56]BASE!$A:$A,$A64,[56]BASE!$C:$C)</f>
        <v>0</v>
      </c>
      <c r="L64" s="8">
        <f>-SUMIF([57]Base!$A:$A,$A64,[57]Base!$C:$C)</f>
        <v>0</v>
      </c>
      <c r="M64" s="8">
        <f>-SUMIF([58]Base!$A:$A,$A64,[58]Base!$C:$C)</f>
        <v>0</v>
      </c>
      <c r="N64" s="42">
        <f t="shared" si="20"/>
        <v>-817.66</v>
      </c>
      <c r="O64" s="82"/>
      <c r="P64" s="76"/>
    </row>
    <row r="65" spans="1:16" s="15" customFormat="1" outlineLevel="1" x14ac:dyDescent="0.25">
      <c r="A65" s="48">
        <v>2004062</v>
      </c>
      <c r="B65" s="7" t="s">
        <v>146</v>
      </c>
      <c r="C65" s="8">
        <f>-SUMIF([48]Base!$A:$A,$A65,[48]Base!$C:$C)</f>
        <v>0</v>
      </c>
      <c r="D65" s="8">
        <f>-SUMIF([49]Base!$A:$A,$A65,[49]Base!$C:$C)</f>
        <v>0</v>
      </c>
      <c r="E65" s="8">
        <f>-SUMIF([50]Base!$A:$A,$A65,[50]Base!$C:$C)</f>
        <v>0</v>
      </c>
      <c r="F65" s="8">
        <f>-SUMIF([51]Base!$A:$A,$A65,[51]Base!$C:$C)</f>
        <v>0</v>
      </c>
      <c r="G65" s="8">
        <f>-SUMIF([52]Base!$A:$A,$A65,[52]Base!$C:$C)</f>
        <v>-1506.52</v>
      </c>
      <c r="H65" s="8">
        <f>-SUMIF([53]Base!$A:$A,$A65,[53]Base!$C:$C)</f>
        <v>0</v>
      </c>
      <c r="I65" s="8">
        <f>-SUMIF([54]Base!$A:$A,$A65,[54]Base!$C:$C)</f>
        <v>0</v>
      </c>
      <c r="J65" s="8">
        <f>-SUMIF([55]Base!$A:$A,$A65,[55]Base!$C:$C)</f>
        <v>0</v>
      </c>
      <c r="K65" s="8">
        <f>-SUMIF([56]BASE!$A:$A,$A65,[56]BASE!$C:$C)</f>
        <v>0</v>
      </c>
      <c r="L65" s="8">
        <f>-SUMIF([57]Base!$A:$A,$A65,[57]Base!$C:$C)</f>
        <v>0</v>
      </c>
      <c r="M65" s="8">
        <f>-SUMIF([58]Base!$A:$A,$A65,[58]Base!$C:$C)</f>
        <v>0</v>
      </c>
      <c r="N65" s="42">
        <f t="shared" ref="N65" si="27">SUM(C65:M65)</f>
        <v>-1506.52</v>
      </c>
      <c r="O65" s="82"/>
      <c r="P65" s="76"/>
    </row>
    <row r="66" spans="1:16" s="15" customFormat="1" outlineLevel="1" x14ac:dyDescent="0.25">
      <c r="A66" s="48"/>
      <c r="B66" s="7" t="s">
        <v>54</v>
      </c>
      <c r="C66" s="8">
        <f>-SUMIF([48]Base!$A:$A,$A66,[48]Base!$C:$C)*1</f>
        <v>0</v>
      </c>
      <c r="D66" s="8">
        <f>-SUMIF([49]Base!$A:$A,$A66,[49]Base!$C:$C)</f>
        <v>0</v>
      </c>
      <c r="E66" s="8">
        <f>-SUMIF([50]Base!$A:$A,$A66,[50]Base!$C:$C)</f>
        <v>0</v>
      </c>
      <c r="F66" s="8">
        <f>-SUMIF([51]Base!$A:$A,$A66,[51]Base!$C:$C)</f>
        <v>0</v>
      </c>
      <c r="G66" s="8">
        <f>-SUMIF([52]Base!$A:$A,$A66,[52]Base!$C:$C)</f>
        <v>0</v>
      </c>
      <c r="H66" s="8">
        <f>-SUMIF([53]Base!$A:$A,$A66,[53]Base!$C:$C)*1</f>
        <v>0</v>
      </c>
      <c r="I66" s="8">
        <f>-SUMIF([54]Base!$A:$A,$A66,[54]Base!$C:$C)*1</f>
        <v>0</v>
      </c>
      <c r="J66" s="8">
        <f>-SUMIF([55]Base!$A:$A,$A66,[55]Base!$C:$C)*1</f>
        <v>0</v>
      </c>
      <c r="K66" s="8">
        <f>-SUMIF([56]BASE!$A:$A,$A66,[56]BASE!$C:$C)*1</f>
        <v>0</v>
      </c>
      <c r="L66" s="8">
        <f>-SUMIF([57]Base!$A:$A,$A66,[57]Base!$C:$C)*1</f>
        <v>0</v>
      </c>
      <c r="M66" s="8">
        <f>-SUMIF([58]Base!$A:$A,$A66,[58]Base!$C:$C)*1</f>
        <v>0</v>
      </c>
      <c r="N66" s="42">
        <f t="shared" si="20"/>
        <v>0</v>
      </c>
      <c r="O66" s="82"/>
      <c r="P66" s="76"/>
    </row>
    <row r="67" spans="1:16" s="15" customFormat="1" outlineLevel="1" x14ac:dyDescent="0.25">
      <c r="A67" s="48">
        <v>2002020</v>
      </c>
      <c r="B67" s="7" t="s">
        <v>145</v>
      </c>
      <c r="C67" s="8">
        <f>-SUMIF([48]Base!$A:$A,$A67,[48]Base!$C:$C)*1</f>
        <v>-412.9</v>
      </c>
      <c r="D67" s="8">
        <f>-SUMIF([49]Base!$A:$A,$A67,[49]Base!$C:$C)</f>
        <v>-847.7</v>
      </c>
      <c r="E67" s="8">
        <f>-SUMIF([50]Base!$A:$A,$A67,[50]Base!$C:$C)</f>
        <v>-1613.96</v>
      </c>
      <c r="F67" s="8">
        <f>-SUMIF([51]Base!$A:$A,$A67,[51]Base!$C:$C)</f>
        <v>0</v>
      </c>
      <c r="G67" s="8">
        <f>-SUMIF([52]Base!$A:$A,$A67,[52]Base!$C:$C)</f>
        <v>-2769.65</v>
      </c>
      <c r="H67" s="8">
        <f>-SUMIF([53]Base!$A:$A,$A67,[53]Base!$C:$C)*1</f>
        <v>-885.37</v>
      </c>
      <c r="I67" s="8">
        <f>-SUMIF([54]Base!$A:$A,$A67,[54]Base!$C:$C)*1</f>
        <v>-781.46</v>
      </c>
      <c r="J67" s="8">
        <f>-SUMIF([55]Base!$A:$A,$A67,[55]Base!$C:$C)*1</f>
        <v>-12628.11</v>
      </c>
      <c r="K67" s="8">
        <f>-SUMIF([56]BASE!$A:$A,$A67,[56]BASE!$C:$C)*1</f>
        <v>0</v>
      </c>
      <c r="L67" s="8">
        <f>-SUMIF([57]Base!$A:$A,$A67,[57]Base!$C:$C)*1</f>
        <v>0</v>
      </c>
      <c r="M67" s="8">
        <f>-SUMIF([58]Base!$A:$A,$A67,[58]Base!$C:$C)*1</f>
        <v>-826.58</v>
      </c>
      <c r="N67" s="42">
        <f t="shared" ref="N67" si="28">SUM(C67:M67)</f>
        <v>-20765.730000000003</v>
      </c>
      <c r="O67" s="82"/>
      <c r="P67" s="76"/>
    </row>
    <row r="68" spans="1:16" s="15" customFormat="1" outlineLevel="1" x14ac:dyDescent="0.25">
      <c r="A68" s="48">
        <v>2002022</v>
      </c>
      <c r="B68" s="7" t="s">
        <v>162</v>
      </c>
      <c r="C68" s="8">
        <f>-SUMIF([48]Base!$A:$A,$A68,[48]Base!$C:$C)*1</f>
        <v>0</v>
      </c>
      <c r="D68" s="8">
        <f>-SUMIF([49]Base!$A:$A,$A68,[49]Base!$C:$C)</f>
        <v>0</v>
      </c>
      <c r="E68" s="8">
        <f>-SUMIF([50]Base!$A:$A,$A68,[50]Base!$C:$C)</f>
        <v>0</v>
      </c>
      <c r="F68" s="8">
        <f>-SUMIF([51]Base!$A:$A,$A68,[51]Base!$C:$C)</f>
        <v>0</v>
      </c>
      <c r="G68" s="8">
        <f>-SUMIF([52]Base!$A:$A,$A68,[52]Base!$C:$C)</f>
        <v>0</v>
      </c>
      <c r="H68" s="8">
        <f>-SUMIF([53]Base!$A:$A,$A68,[53]Base!$C:$C)*1</f>
        <v>0</v>
      </c>
      <c r="I68" s="8">
        <f>-SUMIF([54]Base!$A:$A,$A68,[54]Base!$C:$C)*1</f>
        <v>0</v>
      </c>
      <c r="J68" s="8">
        <f>-SUMIF([55]Base!$A:$A,$A68,[55]Base!$C:$C)*1</f>
        <v>0</v>
      </c>
      <c r="K68" s="8">
        <f>-SUMIF([56]BASE!$A:$A,$A68,[56]BASE!$C:$C)*1</f>
        <v>0</v>
      </c>
      <c r="L68" s="8">
        <f>-SUMIF([57]Base!$A:$A,$A68,[57]Base!$C:$C)*1</f>
        <v>0</v>
      </c>
      <c r="M68" s="8">
        <f>-SUMIF([58]Base!$A:$A,$A68,[58]Base!$C:$C)*1</f>
        <v>0</v>
      </c>
      <c r="N68" s="42">
        <f t="shared" ref="N68" si="29">SUM(C68:M68)</f>
        <v>0</v>
      </c>
      <c r="O68" s="82"/>
      <c r="P68" s="76"/>
    </row>
    <row r="69" spans="1:16" s="15" customFormat="1" outlineLevel="1" x14ac:dyDescent="0.25">
      <c r="A69" s="48">
        <v>2013009</v>
      </c>
      <c r="B69" s="7" t="s">
        <v>141</v>
      </c>
      <c r="C69" s="8">
        <f>-SUMIF([48]Base!$A:$A,$A69,[48]Base!$C:$C)</f>
        <v>0</v>
      </c>
      <c r="D69" s="8">
        <f>-SUMIF([49]Base!$A:$A,$A69,[49]Base!$C:$C)</f>
        <v>0</v>
      </c>
      <c r="E69" s="8">
        <f>-SUMIF([50]Base!$A:$A,$A69,[50]Base!$C:$C)</f>
        <v>0</v>
      </c>
      <c r="F69" s="8">
        <f>-SUMIF([51]Base!$A:$A,$A69,[51]Base!$C:$C)</f>
        <v>0</v>
      </c>
      <c r="G69" s="8">
        <f>-SUMIF([52]Base!$A:$A,$A69,[52]Base!$C:$C)</f>
        <v>0</v>
      </c>
      <c r="H69" s="8">
        <f>-SUMIF([53]Base!$A:$A,$A69,[53]Base!$C:$C)</f>
        <v>0</v>
      </c>
      <c r="I69" s="8">
        <f>-SUMIF([54]Base!$A:$A,$A69,[54]Base!$C:$C)</f>
        <v>0</v>
      </c>
      <c r="J69" s="8">
        <f>-SUMIF([55]Base!$A:$A,$A69,[55]Base!$C:$C)*1</f>
        <v>0</v>
      </c>
      <c r="K69" s="8">
        <f>-SUMIF([56]BASE!$A:$A,$A69,[56]BASE!$C:$C)</f>
        <v>0</v>
      </c>
      <c r="L69" s="8">
        <f>-SUMIF([57]Base!$A:$A,$A69,[57]Base!$C:$C)</f>
        <v>0</v>
      </c>
      <c r="M69" s="8">
        <f>-SUMIF([58]Base!$A:$A,$A69,[58]Base!$C:$C)</f>
        <v>0</v>
      </c>
      <c r="N69" s="42">
        <f t="shared" si="20"/>
        <v>0</v>
      </c>
      <c r="O69" s="82"/>
      <c r="P69" s="76"/>
    </row>
    <row r="70" spans="1:16" s="15" customFormat="1" outlineLevel="1" x14ac:dyDescent="0.25">
      <c r="A70" s="48">
        <v>2012</v>
      </c>
      <c r="B70" s="7" t="s">
        <v>142</v>
      </c>
      <c r="C70" s="8">
        <f>-SUMIF([48]Base!$A:$A,$A70,[48]Base!$C:$C)</f>
        <v>-20</v>
      </c>
      <c r="D70" s="8">
        <f>-SUMIF([49]Base!$A:$A,$A70,[49]Base!$C:$C)</f>
        <v>0</v>
      </c>
      <c r="E70" s="8">
        <f>-SUMIF([50]Base!$A:$A,$A70,[50]Base!$C:$C)</f>
        <v>0</v>
      </c>
      <c r="F70" s="8">
        <f>-SUMIF([51]Base!$A:$A,$A70,[51]Base!$C:$C)</f>
        <v>0</v>
      </c>
      <c r="G70" s="8">
        <f>-SUMIF([52]Base!$A:$A,$A70,[52]Base!$C:$C)</f>
        <v>0</v>
      </c>
      <c r="H70" s="8">
        <f>-SUMIF([53]Base!$A:$A,$A70,[53]Base!$C:$C)</f>
        <v>0</v>
      </c>
      <c r="I70" s="8">
        <f>-SUMIF([54]Base!$A:$A,$A70,[54]Base!$C:$C)</f>
        <v>0</v>
      </c>
      <c r="J70" s="8">
        <f>-SUMIF([55]Base!$A:$A,$A70,[55]Base!$C:$C)*1</f>
        <v>0</v>
      </c>
      <c r="K70" s="8">
        <f>-SUMIF([56]BASE!$A:$A,$A70,[56]BASE!$C:$C)</f>
        <v>0</v>
      </c>
      <c r="L70" s="8">
        <f>-SUMIF([57]Base!$A:$A,$A70,[57]Base!$C:$C)</f>
        <v>0</v>
      </c>
      <c r="M70" s="8">
        <f>-SUMIF([58]Base!$A:$A,$A70,[58]Base!$C:$C)</f>
        <v>0</v>
      </c>
      <c r="N70" s="42">
        <f t="shared" ref="N70" si="30">SUM(C70:M70)</f>
        <v>-20</v>
      </c>
      <c r="O70" s="82"/>
      <c r="P70" s="76"/>
    </row>
    <row r="71" spans="1:16" s="15" customFormat="1" outlineLevel="1" x14ac:dyDescent="0.25">
      <c r="A71" s="48">
        <v>2004069</v>
      </c>
      <c r="B71" s="7" t="s">
        <v>72</v>
      </c>
      <c r="C71" s="8">
        <f>-SUMIF([48]Base!$A:$A,$A71,[48]Base!$C:$C)</f>
        <v>0</v>
      </c>
      <c r="D71" s="8">
        <f>-SUMIF([49]Base!$A:$A,$A71,[49]Base!$C:$C)</f>
        <v>0</v>
      </c>
      <c r="E71" s="8">
        <f>-SUMIF([50]Base!$A:$A,$A71,[50]Base!$C:$C)</f>
        <v>0</v>
      </c>
      <c r="F71" s="8">
        <f>-SUMIF([51]Base!$A:$A,$A71,[51]Base!$C:$C)</f>
        <v>0</v>
      </c>
      <c r="G71" s="8">
        <f>-SUMIF([52]Base!$A:$A,$A71,[52]Base!$C:$C)</f>
        <v>0</v>
      </c>
      <c r="H71" s="8">
        <f>-SUMIF([53]Base!$A:$A,$A71,[53]Base!$C:$C)</f>
        <v>0</v>
      </c>
      <c r="I71" s="8">
        <f>-SUMIF([54]Base!$A:$A,$A71,[54]Base!$C:$C)</f>
        <v>0</v>
      </c>
      <c r="J71" s="8">
        <f>-SUMIF([55]Base!$A:$A,$A71,[55]Base!$C:$C)*1</f>
        <v>0</v>
      </c>
      <c r="K71" s="8">
        <f>-SUMIF([56]BASE!$A:$A,$A71,[56]BASE!$C:$C)</f>
        <v>0</v>
      </c>
      <c r="L71" s="8">
        <f>-SUMIF([57]Base!$A:$A,$A71,[57]Base!$C:$C)</f>
        <v>0</v>
      </c>
      <c r="M71" s="8">
        <f>-SUMIF([58]Base!$A:$A,$A71,[58]Base!$C:$C)</f>
        <v>0</v>
      </c>
      <c r="N71" s="42">
        <f t="shared" si="20"/>
        <v>0</v>
      </c>
      <c r="O71" s="82"/>
      <c r="P71" s="76"/>
    </row>
    <row r="72" spans="1:16" s="15" customFormat="1" outlineLevel="1" x14ac:dyDescent="0.25">
      <c r="A72" s="48">
        <v>2004011</v>
      </c>
      <c r="B72" s="7" t="s">
        <v>37</v>
      </c>
      <c r="C72" s="8">
        <f>-SUMIF([48]Base!$A:$A,$A72,[48]Base!$C:$C)*1</f>
        <v>0</v>
      </c>
      <c r="D72" s="8">
        <f>-SUMIF([49]Base!$A:$A,$A72,[49]Base!$C:$C)</f>
        <v>0</v>
      </c>
      <c r="E72" s="8">
        <f>-SUMIF([50]Base!$A:$A,$A72,[50]Base!$C:$C)</f>
        <v>0</v>
      </c>
      <c r="F72" s="8">
        <f>-SUMIF([51]Base!$A:$A,$A72,[51]Base!$C:$C)</f>
        <v>0</v>
      </c>
      <c r="G72" s="8">
        <f>-SUMIF([52]Base!$A:$A,$A72,[52]Base!$C:$C)</f>
        <v>0</v>
      </c>
      <c r="H72" s="8">
        <f>-SUMIF([53]Base!$A:$A,$A72,[53]Base!$C:$C)*1</f>
        <v>0</v>
      </c>
      <c r="I72" s="8">
        <f>-SUMIF([54]Base!$A:$A,$A72,[54]Base!$C:$C)*1</f>
        <v>0</v>
      </c>
      <c r="J72" s="8">
        <f>-SUMIF([55]Base!$A:$A,$A72,[55]Base!$C:$C)*1</f>
        <v>0</v>
      </c>
      <c r="K72" s="8">
        <f>-SUMIF([56]BASE!$A:$A,$A72,[56]BASE!$C:$C)*1</f>
        <v>0</v>
      </c>
      <c r="L72" s="8">
        <f>-SUMIF([57]Base!$A:$A,$A72,[57]Base!$C:$C)*1</f>
        <v>0</v>
      </c>
      <c r="M72" s="8">
        <f>-SUMIF([58]Base!$A:$A,$A72,[58]Base!$C:$C)*1</f>
        <v>0</v>
      </c>
      <c r="N72" s="42">
        <f t="shared" si="20"/>
        <v>0</v>
      </c>
      <c r="O72" s="82"/>
      <c r="P72" s="76"/>
    </row>
    <row r="73" spans="1:16" s="15" customFormat="1" outlineLevel="1" x14ac:dyDescent="0.25">
      <c r="A73" s="48">
        <v>20425</v>
      </c>
      <c r="B73" s="7" t="s">
        <v>147</v>
      </c>
      <c r="C73" s="8">
        <f>-SUMIF([48]Base!$A:$A,$A73,[48]Base!$C:$C)*1</f>
        <v>0</v>
      </c>
      <c r="D73" s="8">
        <f>-SUMIF([49]Base!$A:$A,$A73,[49]Base!$C:$C)</f>
        <v>0</v>
      </c>
      <c r="E73" s="8">
        <f>-SUMIF([50]Base!$A:$A,$A73,[50]Base!$C:$C)</f>
        <v>0</v>
      </c>
      <c r="F73" s="8">
        <f>-SUMIF([51]Base!$A:$A,$A73,[51]Base!$C:$C)</f>
        <v>0</v>
      </c>
      <c r="G73" s="8">
        <f>-SUMIF([52]Base!$A:$A,$A73,[52]Base!$C:$C)</f>
        <v>0</v>
      </c>
      <c r="H73" s="8">
        <f>-SUMIF([53]Base!$A:$A,$A73,[53]Base!$C:$C)*1</f>
        <v>0</v>
      </c>
      <c r="I73" s="8">
        <f>-SUMIF([54]Base!$A:$A,$A73,[54]Base!$C:$C)*1</f>
        <v>0</v>
      </c>
      <c r="J73" s="8">
        <f>-SUMIF([55]Base!$A:$A,$A73,[55]Base!$C:$C)*1</f>
        <v>0</v>
      </c>
      <c r="K73" s="8">
        <f>-SUMIF([56]BASE!$A:$A,$A73,[56]BASE!$C:$C)*1</f>
        <v>0</v>
      </c>
      <c r="L73" s="8">
        <f>-SUMIF([57]Base!$A:$A,$A73,[57]Base!$C:$C)*1</f>
        <v>0</v>
      </c>
      <c r="M73" s="8">
        <f>-SUMIF([58]Base!$A:$A,$A73,[58]Base!$C:$C)*1</f>
        <v>0</v>
      </c>
      <c r="N73" s="42">
        <f t="shared" ref="N73" si="31">SUM(C73:M73)</f>
        <v>0</v>
      </c>
      <c r="O73" s="82"/>
      <c r="P73" s="76"/>
    </row>
    <row r="74" spans="1:16" s="15" customFormat="1" outlineLevel="1" x14ac:dyDescent="0.25">
      <c r="A74" s="48">
        <v>2004044</v>
      </c>
      <c r="B74" s="7" t="s">
        <v>64</v>
      </c>
      <c r="C74" s="8">
        <f>-SUMIF([48]Base!$A:$A,$A74,[48]Base!$C:$C)*1</f>
        <v>-100</v>
      </c>
      <c r="D74" s="8">
        <f>-SUMIF([49]Base!$A:$A,$A74,[49]Base!$C:$C)</f>
        <v>-400</v>
      </c>
      <c r="E74" s="8">
        <f>-SUMIF([50]Base!$A:$A,$A74,[50]Base!$C:$C)</f>
        <v>-200</v>
      </c>
      <c r="F74" s="8">
        <f>-SUMIF([51]Base!$A:$A,$A74,[51]Base!$C:$C)</f>
        <v>0</v>
      </c>
      <c r="G74" s="8">
        <f>-SUMIF([52]Base!$A:$A,$A74,[52]Base!$C:$C)</f>
        <v>0</v>
      </c>
      <c r="H74" s="8">
        <f>-SUMIF([53]Base!$A:$A,$A74,[53]Base!$C:$C)*1</f>
        <v>-200</v>
      </c>
      <c r="I74" s="8">
        <f>-SUMIF([54]Base!$A:$A,$A74,[54]Base!$C:$C)*1</f>
        <v>-200</v>
      </c>
      <c r="J74" s="8">
        <f>-SUMIF([55]Base!$A:$A,$A74,[55]Base!$C:$C)*1</f>
        <v>0</v>
      </c>
      <c r="K74" s="8">
        <f>-SUMIF([56]BASE!$A:$A,$A74,[56]BASE!$C:$C)*1</f>
        <v>0</v>
      </c>
      <c r="L74" s="8">
        <f>-SUMIF([57]Base!$A:$A,$A74,[57]Base!$C:$C)*1</f>
        <v>0</v>
      </c>
      <c r="M74" s="8">
        <f>-SUMIF([58]Base!$A:$A,$A74,[58]Base!$C:$C)*1</f>
        <v>-100</v>
      </c>
      <c r="N74" s="42">
        <f t="shared" si="20"/>
        <v>-1200</v>
      </c>
      <c r="O74" s="82"/>
      <c r="P74" s="76"/>
    </row>
    <row r="75" spans="1:16" s="15" customFormat="1" outlineLevel="1" x14ac:dyDescent="0.25">
      <c r="A75" s="48">
        <v>2004032</v>
      </c>
      <c r="B75" s="54" t="s">
        <v>139</v>
      </c>
      <c r="C75" s="8">
        <f>-SUMIF([48]Base!$A:$A,$A75,[48]Base!$C:$C)</f>
        <v>0</v>
      </c>
      <c r="D75" s="8">
        <f>-SUMIF([49]Base!$A:$A,$A75,[49]Base!$C:$C)</f>
        <v>0</v>
      </c>
      <c r="E75" s="8">
        <f>-SUMIF([50]Base!$A:$A,$A75,[50]Base!$C:$C)</f>
        <v>0</v>
      </c>
      <c r="F75" s="8">
        <f>-SUMIF([51]Base!$A:$A,$A75,[51]Base!$C:$C)</f>
        <v>0</v>
      </c>
      <c r="G75" s="8">
        <f>-SUMIF([52]Base!$A:$A,$A75,[52]Base!$C:$C)</f>
        <v>0</v>
      </c>
      <c r="H75" s="8">
        <f>-SUMIF([53]Base!$A:$A,$A75,[53]Base!$C:$C)</f>
        <v>0</v>
      </c>
      <c r="I75" s="8">
        <f>-SUMIF([54]Base!$A:$A,$A75,[54]Base!$C:$C)</f>
        <v>0</v>
      </c>
      <c r="J75" s="8">
        <f>-SUMIF([55]Base!$A:$A,$A75,[55]Base!$C:$C)*1</f>
        <v>0</v>
      </c>
      <c r="K75" s="8">
        <f>-SUMIF([56]BASE!$A:$A,$A75,[56]BASE!$C:$C)</f>
        <v>0</v>
      </c>
      <c r="L75" s="8">
        <f>-SUMIF([57]Base!$A:$A,$A75,[57]Base!$C:$C)</f>
        <v>0</v>
      </c>
      <c r="M75" s="8">
        <f>-SUMIF([58]Base!$A:$A,$A75,[58]Base!$C:$C)</f>
        <v>0</v>
      </c>
      <c r="N75" s="42">
        <f t="shared" si="20"/>
        <v>0</v>
      </c>
      <c r="O75" s="82"/>
      <c r="P75" s="76"/>
    </row>
    <row r="76" spans="1:16" s="15" customFormat="1" outlineLevel="1" x14ac:dyDescent="0.25">
      <c r="A76" s="48">
        <v>20434</v>
      </c>
      <c r="B76" s="54" t="s">
        <v>140</v>
      </c>
      <c r="C76" s="8">
        <f>-SUMIF([48]Base!$A:$A,$A76,[48]Base!$C:$C)</f>
        <v>0</v>
      </c>
      <c r="D76" s="8">
        <f>-SUMIF([49]Base!$A:$A,$A76,[49]Base!$C:$C)</f>
        <v>0</v>
      </c>
      <c r="E76" s="8">
        <f>-SUMIF([50]Base!$A:$A,$A76,[50]Base!$C:$C)</f>
        <v>0</v>
      </c>
      <c r="F76" s="8">
        <f>-SUMIF([51]Base!$A:$A,$A76,[51]Base!$C:$C)</f>
        <v>0</v>
      </c>
      <c r="G76" s="8">
        <f>-SUMIF([52]Base!$A:$A,$A76,[52]Base!$C:$C)</f>
        <v>0</v>
      </c>
      <c r="H76" s="8">
        <f>-SUMIF([53]Base!$A:$A,$A76,[53]Base!$C:$C)</f>
        <v>0</v>
      </c>
      <c r="I76" s="8">
        <f>-SUMIF([54]Base!$A:$A,$A76,[54]Base!$C:$C)</f>
        <v>0</v>
      </c>
      <c r="J76" s="8">
        <f>-SUMIF([55]Base!$A:$A,$A76,[55]Base!$C:$C)*1</f>
        <v>0</v>
      </c>
      <c r="K76" s="8">
        <f>-SUMIF([56]BASE!$A:$A,$A76,[56]BASE!$C:$C)</f>
        <v>-494.66</v>
      </c>
      <c r="L76" s="8">
        <f>-SUMIF([57]Base!$A:$A,$A76,[57]Base!$C:$C)</f>
        <v>0</v>
      </c>
      <c r="M76" s="8">
        <f>-SUMIF([58]Base!$A:$A,$A76,[58]Base!$C:$C)</f>
        <v>0</v>
      </c>
      <c r="N76" s="42">
        <f t="shared" si="20"/>
        <v>-494.66</v>
      </c>
      <c r="O76" s="82"/>
      <c r="P76" s="76"/>
    </row>
    <row r="77" spans="1:16" s="15" customFormat="1" outlineLevel="1" x14ac:dyDescent="0.25">
      <c r="A77" s="48">
        <v>2004065</v>
      </c>
      <c r="B77" s="7" t="s">
        <v>59</v>
      </c>
      <c r="C77" s="8">
        <f>-SUMIF([48]Base!$A:$A,$A77,[48]Base!$C:$C)</f>
        <v>0</v>
      </c>
      <c r="D77" s="8">
        <f>-SUMIF([49]Base!$A:$A,$A77,[49]Base!$C:$C)</f>
        <v>0</v>
      </c>
      <c r="E77" s="8">
        <f>-SUMIF([50]Base!$A:$A,$A77,[50]Base!$C:$C)</f>
        <v>0</v>
      </c>
      <c r="F77" s="8">
        <f>-SUMIF([51]Base!$A:$A,$A77,[51]Base!$C:$C)</f>
        <v>0</v>
      </c>
      <c r="G77" s="8">
        <f>-SUMIF([52]Base!$A:$A,$A77,[52]Base!$C:$C)</f>
        <v>0</v>
      </c>
      <c r="H77" s="8">
        <f>-SUMIF([53]Base!$A:$A,$A77,[53]Base!$C:$C)</f>
        <v>0</v>
      </c>
      <c r="I77" s="8">
        <f>-SUMIF([54]Base!$A:$A,$A77,[54]Base!$C:$C)</f>
        <v>0</v>
      </c>
      <c r="J77" s="8">
        <f>-SUMIF([55]Base!$A:$A,$A77,[55]Base!$C:$C)*1</f>
        <v>0</v>
      </c>
      <c r="K77" s="8">
        <f>-SUMIF([56]BASE!$A:$A,$A77,[56]BASE!$C:$C)</f>
        <v>0</v>
      </c>
      <c r="L77" s="8">
        <f>-SUMIF([57]Base!$A:$A,$A77,[57]Base!$C:$C)</f>
        <v>0</v>
      </c>
      <c r="M77" s="8">
        <f>-SUMIF([58]Base!$A:$A,$A77,[58]Base!$C:$C)</f>
        <v>0</v>
      </c>
      <c r="N77" s="42">
        <f t="shared" si="20"/>
        <v>0</v>
      </c>
      <c r="O77" s="82"/>
      <c r="P77" s="76"/>
    </row>
    <row r="78" spans="1:16" s="15" customFormat="1" outlineLevel="1" x14ac:dyDescent="0.25">
      <c r="A78" s="48">
        <v>2006</v>
      </c>
      <c r="B78" s="7" t="s">
        <v>153</v>
      </c>
      <c r="C78" s="8">
        <f>-SUMIF([48]Base!$A:$A,$A78,[48]Base!$C:$C)</f>
        <v>0</v>
      </c>
      <c r="D78" s="8">
        <f>-SUMIF([49]Base!$A:$A,$A78,[49]Base!$C:$C)</f>
        <v>0</v>
      </c>
      <c r="E78" s="8">
        <f>-SUMIF([50]Base!$A:$A,$A78,[50]Base!$C:$C)</f>
        <v>0</v>
      </c>
      <c r="F78" s="8">
        <f>-SUMIF([51]Base!$A:$A,$A78,[51]Base!$C:$C)</f>
        <v>0</v>
      </c>
      <c r="G78" s="8">
        <f>-SUMIF([52]Base!$A:$A,$A78,[52]Base!$C:$C)</f>
        <v>0</v>
      </c>
      <c r="H78" s="8">
        <f>-SUMIF([53]Base!$A:$A,$A78,[53]Base!$C:$C)</f>
        <v>0</v>
      </c>
      <c r="I78" s="8">
        <f>-SUMIF([54]Base!$A:$A,$A78,[54]Base!$C:$C)</f>
        <v>-30</v>
      </c>
      <c r="J78" s="8">
        <f>-SUMIF([55]Base!$A:$A,$A78,[55]Base!$C:$C)*1</f>
        <v>0</v>
      </c>
      <c r="K78" s="8">
        <f>-SUMIF([56]BASE!$A:$A,$A78,[56]BASE!$C:$C)</f>
        <v>0</v>
      </c>
      <c r="L78" s="8">
        <f>-SUMIF([57]Base!$A:$A,$A78,[57]Base!$C:$C)</f>
        <v>0</v>
      </c>
      <c r="M78" s="8">
        <f>-SUMIF([58]Base!$A:$A,$A78,[58]Base!$C:$C)</f>
        <v>0</v>
      </c>
      <c r="N78" s="42">
        <f t="shared" ref="N78" si="32">SUM(C78:M78)</f>
        <v>-30</v>
      </c>
      <c r="O78" s="82"/>
      <c r="P78" s="76"/>
    </row>
    <row r="79" spans="1:16" s="15" customFormat="1" outlineLevel="1" x14ac:dyDescent="0.25">
      <c r="A79" s="48">
        <v>2013027</v>
      </c>
      <c r="B79" s="7" t="s">
        <v>155</v>
      </c>
      <c r="C79" s="8">
        <f>-SUMIF([48]Base!$A:$A,$A79,[48]Base!$C:$C)</f>
        <v>0</v>
      </c>
      <c r="D79" s="8">
        <f>-SUMIF([49]Base!$A:$A,$A79,[49]Base!$C:$C)</f>
        <v>0</v>
      </c>
      <c r="E79" s="8">
        <f>-SUMIF([50]Base!$A:$A,$A79,[50]Base!$C:$C)</f>
        <v>-10</v>
      </c>
      <c r="F79" s="8">
        <f>-SUMIF([51]Base!$A:$A,$A79,[51]Base!$C:$C)</f>
        <v>0</v>
      </c>
      <c r="G79" s="8">
        <f>-SUMIF([52]Base!$A:$A,$A79,[52]Base!$C:$C)</f>
        <v>0</v>
      </c>
      <c r="H79" s="8">
        <f>-SUMIF([53]Base!$A:$A,$A79,[53]Base!$C:$C)</f>
        <v>0</v>
      </c>
      <c r="I79" s="8">
        <f>-SUMIF([54]Base!$A:$A,$A79,[54]Base!$C:$C)</f>
        <v>0</v>
      </c>
      <c r="J79" s="8">
        <f>-SUMIF([55]Base!$A:$A,$A79,[55]Base!$C:$C)*1</f>
        <v>0</v>
      </c>
      <c r="K79" s="8">
        <f>-SUMIF([56]BASE!$A:$A,$A79,[56]BASE!$C:$C)</f>
        <v>0</v>
      </c>
      <c r="L79" s="8">
        <f>-SUMIF([57]Base!$A:$A,$A79,[57]Base!$C:$C)</f>
        <v>0</v>
      </c>
      <c r="M79" s="8">
        <f>-SUMIF([58]Base!$A:$A,$A79,[58]Base!$C:$C)</f>
        <v>0</v>
      </c>
      <c r="N79" s="42">
        <f t="shared" ref="N79" si="33">SUM(C79:M79)</f>
        <v>-10</v>
      </c>
      <c r="O79" s="82"/>
      <c r="P79" s="76"/>
    </row>
    <row r="80" spans="1:16" s="15" customFormat="1" outlineLevel="1" x14ac:dyDescent="0.25">
      <c r="A80" s="48">
        <v>2004014</v>
      </c>
      <c r="B80" s="49" t="s">
        <v>74</v>
      </c>
      <c r="C80" s="8">
        <f>-SUMIF([48]Base!$A:$A,$A80,[48]Base!$C:$C)*C117</f>
        <v>-105.72250000000001</v>
      </c>
      <c r="D80" s="8">
        <f>-SUMIF([49]Base!$A:$A,$A80,[49]Base!$C:$C)*D117</f>
        <v>0</v>
      </c>
      <c r="E80" s="8">
        <f>-SUMIF([50]Base!$A:$A,$A80,[50]Base!$C:$C)*E117</f>
        <v>0</v>
      </c>
      <c r="F80" s="8">
        <f>-SUMIF([51]Base!$A:$A,$A80,[51]Base!$C:$C)</f>
        <v>0</v>
      </c>
      <c r="G80" s="8">
        <f>-SUMIF([52]Base!$A:$A,$A80,[52]Base!$C:$C)</f>
        <v>0</v>
      </c>
      <c r="H80" s="8">
        <f>-SUMIF([53]Base!$A:$A,$A80,[53]Base!$C:$C)*H117</f>
        <v>-128.75200000000001</v>
      </c>
      <c r="I80" s="8">
        <f>-SUMIF([54]Base!$A:$A,$A80,[54]Base!$C:$C)*I117</f>
        <v>-215.61150000000001</v>
      </c>
      <c r="J80" s="8">
        <f>-SUMIF([55]Base!$A:$A,$A80,[55]Base!$C:$C)*J117</f>
        <v>0</v>
      </c>
      <c r="K80" s="8">
        <f>-SUMIF([56]BASE!$A:$A,$A80,[56]BASE!$C:$C)</f>
        <v>0</v>
      </c>
      <c r="L80" s="8">
        <f>-SUMIF([57]Base!$A:$A,$A80,[57]Base!$C:$C)*L117</f>
        <v>0</v>
      </c>
      <c r="M80" s="8">
        <f>-SUMIF([58]Base!$A:$A,$A80,[58]Base!$C:$C)*M117</f>
        <v>-259.50600000000003</v>
      </c>
      <c r="N80" s="42">
        <f t="shared" ref="N80" si="34">SUM(C80:M80)</f>
        <v>-709.5920000000001</v>
      </c>
      <c r="O80" s="82"/>
      <c r="P80" s="76"/>
    </row>
    <row r="81" spans="1:16" s="15" customFormat="1" outlineLevel="1" x14ac:dyDescent="0.25">
      <c r="A81" s="48">
        <v>20109</v>
      </c>
      <c r="B81" s="7" t="s">
        <v>151</v>
      </c>
      <c r="C81" s="8">
        <f>-SUMIF([48]Base!$A:$A,$A81,[48]Base!$C:$C)*C118</f>
        <v>0</v>
      </c>
      <c r="D81" s="8">
        <f>-SUMIF([49]Base!$A:$A,$A81,[49]Base!$C:$C)*D118</f>
        <v>0</v>
      </c>
      <c r="E81" s="8">
        <f>-SUMIF([50]Base!$A:$A,$A81,[50]Base!$C:$C)</f>
        <v>-100.8</v>
      </c>
      <c r="F81" s="8">
        <f>-SUMIF([51]Base!$A:$A,$A81,[51]Base!$C:$C)</f>
        <v>0</v>
      </c>
      <c r="G81" s="8">
        <f>-SUMIF([52]Base!$A:$A,$A81,[52]Base!$C:$C)</f>
        <v>-4512</v>
      </c>
      <c r="H81" s="8">
        <f>-SUMIF([53]Base!$A:$A,$A81,[53]Base!$C:$C)*H118</f>
        <v>0</v>
      </c>
      <c r="I81" s="8">
        <f>-SUMIF([54]Base!$A:$A,$A81,[54]Base!$C:$C)*I118</f>
        <v>0</v>
      </c>
      <c r="J81" s="8">
        <f>-SUMIF([55]Base!$A:$A,$A81,[55]Base!$C:$C)*1</f>
        <v>-100.8</v>
      </c>
      <c r="K81" s="8">
        <f>-SUMIF([56]BASE!$A:$A,$A81,[56]BASE!$C:$C)</f>
        <v>0</v>
      </c>
      <c r="L81" s="8">
        <f>-SUMIF([57]Base!$A:$A,$A81,[57]Base!$C:$C)*1</f>
        <v>-403.2</v>
      </c>
      <c r="M81" s="8">
        <f>-SUMIF([58]Base!$A:$A,$A81,[58]Base!$C:$C)*1</f>
        <v>0</v>
      </c>
      <c r="N81" s="42">
        <f t="shared" ref="N81" si="35">SUM(C81:M81)</f>
        <v>-5116.8</v>
      </c>
      <c r="O81" s="82"/>
      <c r="P81" s="76"/>
    </row>
    <row r="82" spans="1:16" s="15" customFormat="1" outlineLevel="1" x14ac:dyDescent="0.25">
      <c r="A82" s="48">
        <v>2013001</v>
      </c>
      <c r="B82" s="7" t="s">
        <v>26</v>
      </c>
      <c r="C82" s="8">
        <f>-SUMIF([48]Base!$A:$A,$A82,[48]Base!$C:$C)*1</f>
        <v>0</v>
      </c>
      <c r="D82" s="8">
        <f>-SUMIF([49]Base!$A:$A,$A82,[49]Base!$C:$C)*D118</f>
        <v>0</v>
      </c>
      <c r="E82" s="8">
        <f>-SUMIF([50]Base!$A:$A,$A82,[50]Base!$C:$C)</f>
        <v>-134.61000000000001</v>
      </c>
      <c r="F82" s="8">
        <f>-SUMIF([51]Base!$A:$A,$A82,[51]Base!$C:$C)</f>
        <v>0</v>
      </c>
      <c r="G82" s="8">
        <f>-SUMIF([52]Base!$A:$A,$A82,[52]Base!$C:$C)</f>
        <v>-67</v>
      </c>
      <c r="H82" s="8">
        <f>-SUMIF([53]Base!$A:$A,$A82,[53]Base!$C:$C)*1</f>
        <v>0</v>
      </c>
      <c r="I82" s="8">
        <f>-SUMIF([54]Base!$A:$A,$A82,[54]Base!$C:$C)*1</f>
        <v>-13</v>
      </c>
      <c r="J82" s="8">
        <f>-SUMIF([55]Base!$A:$A,$A82,[55]Base!$C:$C)*1</f>
        <v>0</v>
      </c>
      <c r="K82" s="8">
        <f>-SUMIF([56]BASE!$A:$A,$A82,[56]BASE!$C:$C)*1</f>
        <v>0</v>
      </c>
      <c r="L82" s="8">
        <f>-SUMIF([57]Base!$A:$A,$A82,[57]Base!$C:$C)*1</f>
        <v>-52.51</v>
      </c>
      <c r="M82" s="8">
        <f>-SUMIF([58]Base!$A:$A,$A82,[58]Base!$C:$C)*1</f>
        <v>0</v>
      </c>
      <c r="N82" s="42">
        <f t="shared" si="20"/>
        <v>-267.12</v>
      </c>
      <c r="O82" s="82"/>
      <c r="P82" s="76"/>
    </row>
    <row r="83" spans="1:16" s="15" customFormat="1" outlineLevel="1" x14ac:dyDescent="0.25">
      <c r="A83" s="48">
        <v>21301</v>
      </c>
      <c r="B83" s="7" t="s">
        <v>143</v>
      </c>
      <c r="C83" s="8">
        <f>-SUMIF([48]Base!$A:$A,$A83,[48]Base!$C:$C)*1</f>
        <v>0</v>
      </c>
      <c r="D83" s="8">
        <f>-SUMIF([49]Base!$A:$A,$A83,[49]Base!$C:$C)*D119</f>
        <v>0</v>
      </c>
      <c r="E83" s="8">
        <f>-SUMIF([50]Base!$A:$A,$A83,[50]Base!$C:$C)</f>
        <v>0</v>
      </c>
      <c r="F83" s="8">
        <f>-SUMIF([51]Base!$A:$A,$A83,[51]Base!$C:$C)</f>
        <v>0</v>
      </c>
      <c r="G83" s="8">
        <f>-SUMIF([52]Base!$A:$A,$A83,[52]Base!$C:$C)</f>
        <v>0</v>
      </c>
      <c r="H83" s="8">
        <f>-SUMIF([53]Base!$A:$A,$A83,[53]Base!$C:$C)*1</f>
        <v>0</v>
      </c>
      <c r="I83" s="8">
        <f>-SUMIF([54]Base!$A:$A,$A83,[54]Base!$C:$C)*1</f>
        <v>0</v>
      </c>
      <c r="J83" s="8">
        <f>-SUMIF([55]Base!$A:$A,$A83,[55]Base!$C:$C)*1</f>
        <v>0</v>
      </c>
      <c r="K83" s="8">
        <f>-SUMIF([56]BASE!$A:$A,$A83,[56]BASE!$C:$C)*1</f>
        <v>0</v>
      </c>
      <c r="L83" s="8">
        <f>-SUMIF([57]Base!$A:$A,$A83,[57]Base!$C:$C)*1</f>
        <v>0</v>
      </c>
      <c r="M83" s="8">
        <f>-SUMIF([58]Base!$A:$A,$A83,[58]Base!$C:$C)*1</f>
        <v>0</v>
      </c>
      <c r="N83" s="42">
        <f t="shared" ref="N83" si="36">SUM(C83:M83)</f>
        <v>0</v>
      </c>
      <c r="O83" s="82"/>
      <c r="P83" s="76"/>
    </row>
    <row r="84" spans="1:16" s="15" customFormat="1" outlineLevel="1" x14ac:dyDescent="0.25">
      <c r="A84">
        <v>2004083</v>
      </c>
      <c r="B84" s="7" t="s">
        <v>157</v>
      </c>
      <c r="C84" s="8">
        <f>-SUMIF([48]Base!$A:$A,$A84,[48]Base!$C:$C)</f>
        <v>0</v>
      </c>
      <c r="D84" s="8">
        <f>-SUMIF([49]Base!$A:$A,$A84,[49]Base!$C:$C)</f>
        <v>0</v>
      </c>
      <c r="E84" s="8">
        <f>-SUMIF([50]Base!$A:$A,$A84,[50]Base!$C:$C)</f>
        <v>0</v>
      </c>
      <c r="F84" s="8">
        <f>-SUMIF([51]Base!$A:$A,$A84,[51]Base!$C:$C)</f>
        <v>0</v>
      </c>
      <c r="G84" s="8">
        <f>-SUMIF([52]Base!$A:$A,$A84,[52]Base!$C:$C)</f>
        <v>0</v>
      </c>
      <c r="H84" s="8">
        <f>-SUMIF([53]Base!$A:$A,$A84,[53]Base!$C:$C)</f>
        <v>0</v>
      </c>
      <c r="I84" s="8">
        <f>-SUMIF([54]Base!$A:$A,$A84,[54]Base!$C:$C)</f>
        <v>0</v>
      </c>
      <c r="J84" s="8">
        <f>-SUMIF([55]Base!$A:$A,$A84,[55]Base!$C:$C)*1</f>
        <v>0</v>
      </c>
      <c r="K84" s="8">
        <f>-SUMIF([56]BASE!$A:$A,$A84,[56]BASE!$C:$C)</f>
        <v>0</v>
      </c>
      <c r="L84" s="8">
        <f>-SUMIF([57]Base!$A:$A,$A84,[57]Base!$C:$C)</f>
        <v>-202.35</v>
      </c>
      <c r="M84" s="8">
        <f>-SUMIF([58]Base!$A:$A,$A84,[58]Base!$C:$C)</f>
        <v>0</v>
      </c>
      <c r="N84" s="42">
        <f t="shared" ref="N84" si="37">SUM(C84:M84)</f>
        <v>-202.35</v>
      </c>
      <c r="O84" s="82"/>
      <c r="P84" s="76"/>
    </row>
    <row r="85" spans="1:16" s="15" customFormat="1" outlineLevel="1" x14ac:dyDescent="0.25">
      <c r="A85" s="48">
        <v>2004015</v>
      </c>
      <c r="B85" s="7" t="s">
        <v>62</v>
      </c>
      <c r="C85" s="8">
        <f>-SUMIF([48]Base!$A:$A,$A85,[48]Base!$C:$C)</f>
        <v>0</v>
      </c>
      <c r="D85" s="8">
        <f>-SUMIF([49]Base!$A:$A,$A85,[49]Base!$C:$C)</f>
        <v>-115.99</v>
      </c>
      <c r="E85" s="8">
        <f>-SUMIF([50]Base!$A:$A,$A85,[50]Base!$C:$C)</f>
        <v>0</v>
      </c>
      <c r="F85" s="8">
        <f>-SUMIF([51]Base!$A:$A,$A85,[51]Base!$C:$C)</f>
        <v>0</v>
      </c>
      <c r="G85" s="8">
        <f>-SUMIF([52]Base!$A:$A,$A85,[52]Base!$C:$C)</f>
        <v>0</v>
      </c>
      <c r="H85" s="8">
        <f>-SUMIF([53]Base!$A:$A,$A85,[53]Base!$C:$C)</f>
        <v>0</v>
      </c>
      <c r="I85" s="8">
        <f>-SUMIF([54]Base!$A:$A,$A85,[54]Base!$C:$C)</f>
        <v>0</v>
      </c>
      <c r="J85" s="8">
        <f>-SUMIF([55]Base!$A:$A,$A85,[55]Base!$C:$C)*1</f>
        <v>0</v>
      </c>
      <c r="K85" s="8">
        <f>-SUMIF([56]BASE!$A:$A,$A85,[56]BASE!$C:$C)</f>
        <v>0</v>
      </c>
      <c r="L85" s="8">
        <f>-SUMIF([57]Base!$A:$A,$A85,[57]Base!$C:$C)</f>
        <v>0</v>
      </c>
      <c r="M85" s="8">
        <f>-SUMIF([58]Base!$A:$A,$A85,[58]Base!$C:$C)</f>
        <v>0</v>
      </c>
      <c r="N85" s="42">
        <f t="shared" si="20"/>
        <v>-115.99</v>
      </c>
      <c r="O85" s="82"/>
      <c r="P85" s="76"/>
    </row>
    <row r="86" spans="1:16" s="15" customFormat="1" outlineLevel="1" x14ac:dyDescent="0.25">
      <c r="A86" s="48">
        <v>2004096</v>
      </c>
      <c r="B86" s="7" t="s">
        <v>164</v>
      </c>
      <c r="C86" s="8">
        <f>-SUMIF([48]Base!$A:$A,$A86,[48]Base!$C:$C)</f>
        <v>0</v>
      </c>
      <c r="D86" s="8">
        <f>-SUMIF([49]Base!$A:$A,$A86,[49]Base!$C:$C)</f>
        <v>0</v>
      </c>
      <c r="E86" s="8">
        <f>-SUMIF([50]Base!$A:$A,$A86,[50]Base!$C:$C)</f>
        <v>0</v>
      </c>
      <c r="F86" s="8">
        <f>-SUMIF([51]Base!$A:$A,$A86,[51]Base!$C:$C)</f>
        <v>0</v>
      </c>
      <c r="G86" s="8">
        <f>-SUMIF([52]Base!$A:$A,$A86,[52]Base!$C:$C)</f>
        <v>-1281.5</v>
      </c>
      <c r="H86" s="8">
        <f>-SUMIF([53]Base!$A:$A,$A86,[53]Base!$C:$C)</f>
        <v>0</v>
      </c>
      <c r="I86" s="8">
        <f>-SUMIF([54]Base!$A:$A,$A86,[54]Base!$C:$C)</f>
        <v>0</v>
      </c>
      <c r="J86" s="8">
        <f>-SUMIF([55]Base!$A:$A,$A86,[55]Base!$C:$C)*1</f>
        <v>0</v>
      </c>
      <c r="K86" s="8">
        <f>-SUMIF([56]BASE!$A:$A,$A86,[56]BASE!$C:$C)</f>
        <v>0</v>
      </c>
      <c r="L86" s="8">
        <f>-SUMIF([57]Base!$A:$A,$A86,[57]Base!$C:$C)</f>
        <v>0</v>
      </c>
      <c r="M86" s="8">
        <f>-SUMIF([58]Base!$A:$A,$A86,[58]Base!$C:$C)</f>
        <v>0</v>
      </c>
      <c r="N86" s="42">
        <f t="shared" ref="N86:N87" si="38">SUM(C86:M86)</f>
        <v>-1281.5</v>
      </c>
      <c r="O86" s="82"/>
      <c r="P86" s="76"/>
    </row>
    <row r="87" spans="1:16" s="15" customFormat="1" outlineLevel="1" x14ac:dyDescent="0.25">
      <c r="A87" s="48">
        <v>2004097</v>
      </c>
      <c r="B87" s="7" t="s">
        <v>165</v>
      </c>
      <c r="C87" s="8">
        <f>-SUMIF([48]Base!$A:$A,$A87,[48]Base!$C:$C)</f>
        <v>0</v>
      </c>
      <c r="D87" s="8">
        <f>-SUMIF([49]Base!$A:$A,$A87,[49]Base!$C:$C)</f>
        <v>0</v>
      </c>
      <c r="E87" s="8">
        <f>-SUMIF([50]Base!$A:$A,$A87,[50]Base!$C:$C)</f>
        <v>0</v>
      </c>
      <c r="F87" s="8">
        <f>-SUMIF([51]Base!$A:$A,$A87,[51]Base!$C:$C)</f>
        <v>0</v>
      </c>
      <c r="G87" s="8">
        <f>-SUMIF([52]Base!$A:$A,$A87,[52]Base!$C:$C)</f>
        <v>0</v>
      </c>
      <c r="H87" s="8">
        <f>-SUMIF([53]Base!$A:$A,$A87,[53]Base!$C:$C)</f>
        <v>0</v>
      </c>
      <c r="I87" s="8">
        <f>-SUMIF([54]Base!$A:$A,$A87,[54]Base!$C:$C)</f>
        <v>0</v>
      </c>
      <c r="J87" s="8">
        <f>-SUMIF([55]Base!$A:$A,$A87,[55]Base!$C:$C)*1</f>
        <v>0</v>
      </c>
      <c r="K87" s="8">
        <f>-SUMIF([56]BASE!$A:$A,$A87,[56]BASE!$C:$C)</f>
        <v>0</v>
      </c>
      <c r="L87" s="8">
        <f>-SUMIF([57]Base!$A:$A,$A87,[57]Base!$C:$C)</f>
        <v>0</v>
      </c>
      <c r="M87" s="8">
        <f>-SUMIF([58]Base!$A:$A,$A87,[58]Base!$C:$C)</f>
        <v>0</v>
      </c>
      <c r="N87" s="42">
        <f t="shared" si="38"/>
        <v>0</v>
      </c>
      <c r="O87" s="82"/>
      <c r="P87" s="76"/>
    </row>
    <row r="88" spans="1:16" s="15" customFormat="1" outlineLevel="1" x14ac:dyDescent="0.25">
      <c r="A88" s="48"/>
      <c r="B88" s="11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42"/>
      <c r="P88" s="76"/>
    </row>
    <row r="89" spans="1:16" s="15" customFormat="1" x14ac:dyDescent="0.25">
      <c r="A89" s="48"/>
      <c r="B89" s="4" t="s">
        <v>1</v>
      </c>
      <c r="C89" s="5">
        <f t="shared" ref="C89:N89" si="39">SUM(C13:C14)</f>
        <v>18576.110512862426</v>
      </c>
      <c r="D89" s="5">
        <f t="shared" si="39"/>
        <v>60449.952492365061</v>
      </c>
      <c r="E89" s="5">
        <f t="shared" si="39"/>
        <v>50888.754194322028</v>
      </c>
      <c r="F89" s="5">
        <f t="shared" si="39"/>
        <v>42829.978497359742</v>
      </c>
      <c r="G89" s="5">
        <f t="shared" si="39"/>
        <v>31475.791666460107</v>
      </c>
      <c r="H89" s="5">
        <f t="shared" si="39"/>
        <v>27055.881874379163</v>
      </c>
      <c r="I89" s="5">
        <f t="shared" si="39"/>
        <v>49019.147249020294</v>
      </c>
      <c r="J89" s="5">
        <f t="shared" si="39"/>
        <v>51601.210821697823</v>
      </c>
      <c r="K89" s="5">
        <f t="shared" si="39"/>
        <v>51269.089268891752</v>
      </c>
      <c r="L89" s="5">
        <f t="shared" si="39"/>
        <v>41171.792224473815</v>
      </c>
      <c r="M89" s="5">
        <f t="shared" si="39"/>
        <v>64639.74256034648</v>
      </c>
      <c r="N89" s="16">
        <f t="shared" si="39"/>
        <v>488977.45136217849</v>
      </c>
      <c r="P89" s="76"/>
    </row>
    <row r="90" spans="1:16" s="15" customFormat="1" x14ac:dyDescent="0.25">
      <c r="A90" s="48"/>
      <c r="B90" s="4" t="s">
        <v>41</v>
      </c>
      <c r="C90" s="5">
        <f t="shared" ref="C90:N90" si="40">SUM(C91:C93)</f>
        <v>0</v>
      </c>
      <c r="D90" s="5">
        <f t="shared" si="40"/>
        <v>0</v>
      </c>
      <c r="E90" s="5">
        <f t="shared" si="40"/>
        <v>0</v>
      </c>
      <c r="F90" s="5">
        <f t="shared" si="40"/>
        <v>0</v>
      </c>
      <c r="G90" s="5">
        <f>SUM(G91:G93)</f>
        <v>0</v>
      </c>
      <c r="H90" s="5">
        <f t="shared" ref="H90:M90" si="41">SUM(H91:H93)</f>
        <v>0</v>
      </c>
      <c r="I90" s="5">
        <f t="shared" si="41"/>
        <v>0</v>
      </c>
      <c r="J90" s="5">
        <f t="shared" si="41"/>
        <v>0</v>
      </c>
      <c r="K90" s="5">
        <f t="shared" si="41"/>
        <v>0</v>
      </c>
      <c r="L90" s="5">
        <f t="shared" ref="L90" si="42">SUM(L91:L93)</f>
        <v>0</v>
      </c>
      <c r="M90" s="5">
        <f t="shared" si="41"/>
        <v>0</v>
      </c>
      <c r="N90" s="16">
        <f t="shared" si="40"/>
        <v>0</v>
      </c>
      <c r="P90" s="76"/>
    </row>
    <row r="91" spans="1:16" s="15" customFormat="1" outlineLevel="1" x14ac:dyDescent="0.25">
      <c r="A91" s="48"/>
      <c r="B91" s="7" t="s">
        <v>44</v>
      </c>
      <c r="C91" s="8">
        <f>-SUMIF([48]Base!$A:$A,$A91,[48]Base!$C:$C)</f>
        <v>0</v>
      </c>
      <c r="D91" s="8">
        <f>-SUMIF([49]Base!$A:$A,$A91,[49]Base!$C:$C)</f>
        <v>0</v>
      </c>
      <c r="E91" s="8">
        <f>-SUMIF([50]Base!$A:$A,$A91,[50]Base!$C:$C)</f>
        <v>0</v>
      </c>
      <c r="F91" s="8">
        <f>-SUMIF([51]Base!$A:$A,$A91,[51]Base!$C:$C)</f>
        <v>0</v>
      </c>
      <c r="G91" s="8">
        <f>-SUMIF([52]Base!$A:$A,$A91,[52]Base!$C:$C)</f>
        <v>0</v>
      </c>
      <c r="H91" s="8">
        <f>-SUMIF([53]Base!$A:$A,$A91,[53]Base!$C:$C)</f>
        <v>0</v>
      </c>
      <c r="I91" s="8">
        <f>-SUMIF([54]Base!$A:$A,$A91,[54]Base!$C:$C)</f>
        <v>0</v>
      </c>
      <c r="J91" s="8">
        <f>-SUMIF([55]Base!$A:$A,$A91,[55]Base!$C:$C)</f>
        <v>0</v>
      </c>
      <c r="K91" s="8">
        <f>-SUMIF([56]BASE!$A:$A,$A91,[56]BASE!$C:$C)</f>
        <v>0</v>
      </c>
      <c r="L91" s="8">
        <f>-SUMIF([57]Base!$A:$A,$A91,[57]Base!$C:$C)</f>
        <v>0</v>
      </c>
      <c r="M91" s="8">
        <f>-SUMIF([58]Base!$A:$A,$A91,[58]Base!$C:$C)</f>
        <v>0</v>
      </c>
      <c r="N91" s="42">
        <f>SUM(C91:M91)</f>
        <v>0</v>
      </c>
      <c r="P91" s="76"/>
    </row>
    <row r="92" spans="1:16" outlineLevel="1" x14ac:dyDescent="0.25">
      <c r="A92" s="48">
        <v>2004080</v>
      </c>
      <c r="B92" s="7" t="s">
        <v>23</v>
      </c>
      <c r="C92" s="8">
        <f>-SUMIF([48]Base!$A:$A,$A92,[48]Base!$C:$C)</f>
        <v>0</v>
      </c>
      <c r="D92" s="8">
        <f>-SUMIF([49]Base!$A:$A,$A92,[49]Base!$C:$C)</f>
        <v>0</v>
      </c>
      <c r="E92" s="8">
        <f>-SUMIF([50]Base!$A:$A,$A92,[50]Base!$C:$C)</f>
        <v>0</v>
      </c>
      <c r="F92" s="8">
        <f>-SUMIF([51]Base!$A:$A,$A92,[51]Base!$C:$C)</f>
        <v>0</v>
      </c>
      <c r="G92" s="8">
        <f>-SUMIF([52]Base!$A:$A,$A92,[52]Base!$C:$C)</f>
        <v>0</v>
      </c>
      <c r="H92" s="8">
        <f>-SUMIF([53]Base!$A:$A,$A92,[53]Base!$C:$C)</f>
        <v>0</v>
      </c>
      <c r="I92" s="8">
        <f>-SUMIF([54]Base!$A:$A,$A92,[54]Base!$C:$C)</f>
        <v>0</v>
      </c>
      <c r="J92" s="8">
        <f>-SUMIF([55]Base!$A:$A,$A92,[55]Base!$C:$C)</f>
        <v>0</v>
      </c>
      <c r="K92" s="8">
        <f>-SUMIF([56]BASE!$A:$A,$A92,[56]BASE!$C:$C)</f>
        <v>0</v>
      </c>
      <c r="L92" s="8">
        <f>-SUMIF([57]Base!$A:$A,$A92,[57]Base!$C:$C)</f>
        <v>0</v>
      </c>
      <c r="M92" s="8">
        <f>-SUMIF([58]Base!$A:$A,$A92,[58]Base!$C:$C)</f>
        <v>0</v>
      </c>
      <c r="N92" s="42">
        <f>SUM(C92:M92)</f>
        <v>0</v>
      </c>
    </row>
    <row r="93" spans="1:16" outlineLevel="1" x14ac:dyDescent="0.25">
      <c r="B93" s="11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42"/>
    </row>
    <row r="94" spans="1:16" x14ac:dyDescent="0.25">
      <c r="B94" s="4" t="s">
        <v>42</v>
      </c>
      <c r="C94" s="5">
        <f t="shared" ref="C94:N94" si="43">SUM(C95:C101)</f>
        <v>-104.9</v>
      </c>
      <c r="D94" s="5">
        <f t="shared" si="43"/>
        <v>-150.4</v>
      </c>
      <c r="E94" s="5">
        <f t="shared" si="43"/>
        <v>-104.9</v>
      </c>
      <c r="F94" s="5">
        <f t="shared" si="43"/>
        <v>-111</v>
      </c>
      <c r="G94" s="5">
        <f t="shared" si="43"/>
        <v>-126.64</v>
      </c>
      <c r="H94" s="5">
        <f t="shared" si="43"/>
        <v>-104.9</v>
      </c>
      <c r="I94" s="5">
        <f t="shared" si="43"/>
        <v>0</v>
      </c>
      <c r="J94" s="5">
        <f t="shared" si="43"/>
        <v>-104.9</v>
      </c>
      <c r="K94" s="5">
        <f t="shared" si="43"/>
        <v>-81.599999999999994</v>
      </c>
      <c r="L94" s="5">
        <f t="shared" ref="L94" si="44">SUM(L95:L101)</f>
        <v>0</v>
      </c>
      <c r="M94" s="5">
        <f t="shared" si="43"/>
        <v>-209.8</v>
      </c>
      <c r="N94" s="16">
        <f t="shared" si="43"/>
        <v>-1099.04</v>
      </c>
    </row>
    <row r="95" spans="1:16" outlineLevel="1" x14ac:dyDescent="0.25">
      <c r="B95" s="7" t="s">
        <v>52</v>
      </c>
      <c r="C95" s="8">
        <f>-SUMIF([48]Base!$A:$A,$A95,[48]Base!$C:$C)</f>
        <v>0</v>
      </c>
      <c r="D95" s="8">
        <f>-SUMIF([49]Base!$A:$A,$A95,[49]Base!$C:$C)</f>
        <v>0</v>
      </c>
      <c r="E95" s="8">
        <f>-SUMIF([50]Base!$A:$A,$A95,[50]Base!$C:$C)</f>
        <v>0</v>
      </c>
      <c r="F95" s="8">
        <f>-SUMIF([51]Base!$A:$A,$A95,[51]Base!$C:$C)</f>
        <v>0</v>
      </c>
      <c r="G95" s="8">
        <f>-SUMIF([52]Base!$A:$A,$A95,[52]Base!$C:$C)</f>
        <v>0</v>
      </c>
      <c r="H95" s="8">
        <f>-SUMIF([53]Base!$A:$A,$A95,[53]Base!$C:$C)</f>
        <v>0</v>
      </c>
      <c r="I95" s="8">
        <f>-SUMIF([54]Base!$A:$A,$A95,[54]Base!$C:$C)</f>
        <v>0</v>
      </c>
      <c r="J95" s="8">
        <f>-SUMIF([55]Base!$A:$A,$A95,[55]Base!$C:$C)</f>
        <v>0</v>
      </c>
      <c r="K95" s="8">
        <f>-SUMIF([56]BASE!$A:$A,$A95,[56]BASE!$C:$C)</f>
        <v>0</v>
      </c>
      <c r="L95" s="8">
        <f>-SUMIF([57]Base!$A:$A,$A95,[57]Base!$C:$C)</f>
        <v>0</v>
      </c>
      <c r="M95" s="8">
        <f>-SUMIF([58]Base!$A:$A,$A95,[58]Base!$C:$C)</f>
        <v>0</v>
      </c>
      <c r="N95" s="42">
        <f>SUM(C95:M95)</f>
        <v>0</v>
      </c>
    </row>
    <row r="96" spans="1:16" outlineLevel="1" x14ac:dyDescent="0.25">
      <c r="A96" s="48">
        <v>2004049</v>
      </c>
      <c r="B96" s="7" t="s">
        <v>138</v>
      </c>
      <c r="C96" s="8">
        <f>-SUMIF([48]Base!$A:$A,$A96,[48]Base!$C:$C)</f>
        <v>-104.9</v>
      </c>
      <c r="D96" s="8">
        <f>-SUMIF([49]Base!$A:$A,$A96,[49]Base!$C:$C)</f>
        <v>-150.4</v>
      </c>
      <c r="E96" s="8">
        <f>-SUMIF([50]Base!$A:$A,$A96,[50]Base!$C:$C)</f>
        <v>-104.9</v>
      </c>
      <c r="F96" s="8">
        <f>-SUMIF([51]Base!$A:$A,$A96,[51]Base!$C:$C)</f>
        <v>0</v>
      </c>
      <c r="G96" s="8">
        <f>-SUMIF([52]Base!$A:$A,$A96,[52]Base!$C:$C)</f>
        <v>-5.94</v>
      </c>
      <c r="H96" s="8">
        <f>-SUMIF([53]Base!$A:$A,$A96,[53]Base!$C:$C)</f>
        <v>-104.9</v>
      </c>
      <c r="I96" s="8">
        <f>-SUMIF([54]Base!$A:$A,$A96,[54]Base!$C:$C)</f>
        <v>0</v>
      </c>
      <c r="J96" s="8">
        <f>-SUMIF([55]Base!$A:$A,$A96,[55]Base!$C:$C)</f>
        <v>-104.9</v>
      </c>
      <c r="K96" s="8">
        <f>-SUMIF([56]BASE!$A:$A,$A96,[56]BASE!$C:$C)</f>
        <v>0</v>
      </c>
      <c r="L96" s="8">
        <f>-SUMIF([57]Base!$A:$A,$A96,[57]Base!$C:$C)</f>
        <v>0</v>
      </c>
      <c r="M96" s="8">
        <f>-SUMIF([58]Base!$A:$A,$A96,[58]Base!$C:$C)</f>
        <v>-209.8</v>
      </c>
      <c r="N96" s="42">
        <f t="shared" ref="N96" si="45">SUM(C96:M96)</f>
        <v>-785.74</v>
      </c>
    </row>
    <row r="97" spans="1:16" outlineLevel="1" x14ac:dyDescent="0.25">
      <c r="A97" s="48">
        <v>2013015</v>
      </c>
      <c r="B97" s="7" t="s">
        <v>137</v>
      </c>
      <c r="C97" s="8">
        <f>-SUMIF([48]Base!$A:$A,$A97,[48]Base!$C:$C)</f>
        <v>0</v>
      </c>
      <c r="D97" s="8">
        <f>-SUMIF([49]Base!$A:$A,$A97,[49]Base!$C:$C)</f>
        <v>0</v>
      </c>
      <c r="E97" s="8">
        <f>-SUMIF([50]Base!$A:$A,$A97,[50]Base!$C:$C)</f>
        <v>0</v>
      </c>
      <c r="F97" s="8">
        <f>-SUMIF([51]Base!$A:$A,$A97,[51]Base!$C:$C)</f>
        <v>0</v>
      </c>
      <c r="G97" s="8">
        <f>-SUMIF([52]Base!$A:$A,$A97,[52]Base!$C:$C)</f>
        <v>-109</v>
      </c>
      <c r="H97" s="8">
        <f>-SUMIF([53]Base!$A:$A,$A97,[53]Base!$C:$C)</f>
        <v>0</v>
      </c>
      <c r="I97" s="8">
        <f>-SUMIF([54]Base!$A:$A,$A97,[54]Base!$C:$C)</f>
        <v>0</v>
      </c>
      <c r="J97" s="8">
        <f>-SUMIF([55]Base!$A:$A,$A97,[55]Base!$C:$C)</f>
        <v>0</v>
      </c>
      <c r="K97" s="8">
        <f>-SUMIF([56]BASE!$A:$A,$A97,[56]BASE!$C:$C)</f>
        <v>0</v>
      </c>
      <c r="L97" s="8">
        <f>-SUMIF([57]Base!$A:$A,$A97,[57]Base!$C:$C)</f>
        <v>0</v>
      </c>
      <c r="M97" s="8">
        <f>-SUMIF([58]Base!$A:$A,$A97,[58]Base!$C:$C)</f>
        <v>0</v>
      </c>
      <c r="N97" s="42">
        <f t="shared" ref="N97:N99" si="46">SUM(C97:M97)</f>
        <v>-109</v>
      </c>
    </row>
    <row r="98" spans="1:16" outlineLevel="1" x14ac:dyDescent="0.25">
      <c r="A98">
        <v>2006005001</v>
      </c>
      <c r="B98" s="7" t="s">
        <v>154</v>
      </c>
      <c r="C98" s="8">
        <f>-SUMIF([48]Base!$A:$A,$A98,[48]Base!$C:$C)</f>
        <v>0</v>
      </c>
      <c r="D98" s="8">
        <f>-SUMIF([49]Base!$A:$A,$A98,[49]Base!$C:$C)</f>
        <v>0</v>
      </c>
      <c r="E98" s="8">
        <f>-SUMIF([50]Base!$A:$A,$A98,[50]Base!$C:$C)</f>
        <v>0</v>
      </c>
      <c r="F98" s="8">
        <f>-SUMIF([51]Base!$A:$A,$A98,[51]Base!$C:$C)</f>
        <v>-111</v>
      </c>
      <c r="G98" s="8">
        <f>-SUMIF([52]Base!$A:$A,$A98,[52]Base!$C:$C)</f>
        <v>0</v>
      </c>
      <c r="H98" s="8">
        <f>-SUMIF([53]Base!$A:$A,$A98,[53]Base!$C:$C)</f>
        <v>0</v>
      </c>
      <c r="I98" s="8">
        <f>-SUMIF([54]Base!$A:$A,$A98,[54]Base!$C:$C)</f>
        <v>0</v>
      </c>
      <c r="J98" s="8">
        <f>-SUMIF([55]Base!$A:$A,$A98,[55]Base!$C:$C)</f>
        <v>0</v>
      </c>
      <c r="K98" s="8">
        <f>-SUMIF([56]BASE!$A:$A,$A98,[56]BASE!$C:$C)</f>
        <v>0</v>
      </c>
      <c r="L98" s="8">
        <f>-SUMIF([57]Base!$A:$A,$A98,[57]Base!$C:$C)</f>
        <v>0</v>
      </c>
      <c r="M98" s="8">
        <f>-SUMIF([58]Base!$A:$A,$A98,[58]Base!$C:$C)</f>
        <v>0</v>
      </c>
      <c r="N98" s="42">
        <f t="shared" ref="N98" si="47">SUM(C98:M98)</f>
        <v>-111</v>
      </c>
    </row>
    <row r="99" spans="1:16" outlineLevel="1" x14ac:dyDescent="0.25">
      <c r="A99" s="48">
        <v>2004023</v>
      </c>
      <c r="B99" s="7" t="s">
        <v>77</v>
      </c>
      <c r="C99" s="8">
        <f>-SUMIF([48]Base!$A:$A,$A99,[48]Base!$C:$C)</f>
        <v>0</v>
      </c>
      <c r="D99" s="8">
        <f>-SUMIF([49]Base!$A:$A,$A99,[49]Base!$C:$C)</f>
        <v>0</v>
      </c>
      <c r="E99" s="8">
        <f>-SUMIF([50]Base!$A:$A,$A99,[50]Base!$C:$C)</f>
        <v>0</v>
      </c>
      <c r="F99" s="8">
        <f>-SUMIF([51]Base!$A:$A,$A99,[51]Base!$C:$C)</f>
        <v>0</v>
      </c>
      <c r="G99" s="8">
        <f>-SUMIF([52]Base!$A:$A,$A99,[52]Base!$C:$C)</f>
        <v>-11.7</v>
      </c>
      <c r="H99" s="8">
        <f>-SUMIF([53]Base!$A:$A,$A99,[53]Base!$C:$C)</f>
        <v>0</v>
      </c>
      <c r="I99" s="8">
        <f>-SUMIF([54]Base!$A:$A,$A99,[54]Base!$C:$C)</f>
        <v>0</v>
      </c>
      <c r="J99" s="8">
        <f>-SUMIF([55]Base!$A:$A,$A99,[55]Base!$C:$C)</f>
        <v>0</v>
      </c>
      <c r="K99" s="8">
        <f>-SUMIF([56]BASE!$A:$A,$A99,[56]BASE!$C:$C)</f>
        <v>-81.599999999999994</v>
      </c>
      <c r="L99" s="8">
        <f>-SUMIF([57]Base!$A:$A,$A99,[57]Base!$C:$C)</f>
        <v>0</v>
      </c>
      <c r="M99" s="8">
        <f>-SUMIF([58]Base!$A:$A,$A99,[58]Base!$C:$C)</f>
        <v>0</v>
      </c>
      <c r="N99" s="42">
        <f t="shared" si="46"/>
        <v>-93.3</v>
      </c>
    </row>
    <row r="100" spans="1:16" outlineLevel="1" x14ac:dyDescent="0.25">
      <c r="A100">
        <v>2004098</v>
      </c>
      <c r="B100" s="7" t="s">
        <v>167</v>
      </c>
      <c r="C100" s="8">
        <f>-SUMIF([48]Base!$A:$A,$A100,[48]Base!$C:$C)</f>
        <v>0</v>
      </c>
      <c r="D100" s="8">
        <f>-SUMIF([49]Base!$A:$A,$A100,[49]Base!$C:$C)</f>
        <v>0</v>
      </c>
      <c r="E100" s="8">
        <f>-SUMIF([50]Base!$A:$A,$A100,[50]Base!$C:$C)</f>
        <v>0</v>
      </c>
      <c r="F100" s="8">
        <f>-SUMIF([51]Base!$A:$A,$A100,[51]Base!$C:$C)</f>
        <v>0</v>
      </c>
      <c r="G100" s="8">
        <f>-SUMIF([52]Base!$A:$A,$A100,[52]Base!$C:$C)</f>
        <v>0</v>
      </c>
      <c r="H100" s="8">
        <f>-SUMIF([53]Base!$A:$A,$A100,[53]Base!$C:$C)</f>
        <v>0</v>
      </c>
      <c r="I100" s="8">
        <f>-SUMIF([54]Base!$A:$A,$A100,[54]Base!$C:$C)</f>
        <v>0</v>
      </c>
      <c r="J100" s="8">
        <f>-SUMIF([55]Base!$A:$A,$A100,[55]Base!$C:$C)</f>
        <v>0</v>
      </c>
      <c r="K100" s="8">
        <f>-SUMIF([56]BASE!$A:$A,$A100,[56]BASE!$C:$C)</f>
        <v>0</v>
      </c>
      <c r="L100" s="8">
        <f>-SUMIF([57]Base!$A:$A,$A100,[57]Base!$C:$C)</f>
        <v>0</v>
      </c>
      <c r="M100" s="8">
        <f>-SUMIF([58]Base!$A:$A,$A100,[58]Base!$C:$C)</f>
        <v>0</v>
      </c>
      <c r="N100" s="42">
        <f t="shared" ref="N100" si="48">SUM(C100:M100)</f>
        <v>0</v>
      </c>
    </row>
    <row r="101" spans="1:16" outlineLevel="1" x14ac:dyDescent="0.25"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42"/>
    </row>
    <row r="102" spans="1:16" outlineLevel="1" x14ac:dyDescent="0.25">
      <c r="B102" s="4" t="s">
        <v>2</v>
      </c>
      <c r="C102" s="5">
        <f t="shared" ref="C102:N102" si="49">C89+C90+C94</f>
        <v>18471.210512862424</v>
      </c>
      <c r="D102" s="5">
        <f t="shared" si="49"/>
        <v>60299.552492365059</v>
      </c>
      <c r="E102" s="5">
        <f t="shared" si="49"/>
        <v>50783.854194322026</v>
      </c>
      <c r="F102" s="5">
        <f t="shared" si="49"/>
        <v>42718.978497359742</v>
      </c>
      <c r="G102" s="5">
        <f t="shared" si="49"/>
        <v>31349.151666460108</v>
      </c>
      <c r="H102" s="5">
        <f t="shared" si="49"/>
        <v>26950.981874379162</v>
      </c>
      <c r="I102" s="5">
        <f t="shared" si="49"/>
        <v>49019.147249020294</v>
      </c>
      <c r="J102" s="5">
        <f t="shared" si="49"/>
        <v>51496.310821697822</v>
      </c>
      <c r="K102" s="5">
        <f t="shared" si="49"/>
        <v>51187.489268891753</v>
      </c>
      <c r="L102" s="5">
        <f t="shared" ref="L102" si="50">L89+L90+L94</f>
        <v>41171.792224473815</v>
      </c>
      <c r="M102" s="5">
        <f t="shared" si="49"/>
        <v>64429.942560346477</v>
      </c>
      <c r="N102" s="16">
        <f t="shared" si="49"/>
        <v>487878.41136217851</v>
      </c>
      <c r="O102" s="45"/>
      <c r="P102" s="79"/>
    </row>
    <row r="103" spans="1:16" x14ac:dyDescent="0.25">
      <c r="N103" s="57"/>
    </row>
    <row r="104" spans="1:16" s="15" customFormat="1" x14ac:dyDescent="0.25">
      <c r="A104" s="48"/>
      <c r="B104" s="1" t="s">
        <v>117</v>
      </c>
      <c r="C104" s="50"/>
      <c r="D104" s="51"/>
      <c r="E104" s="51"/>
      <c r="F104" s="51"/>
      <c r="G104" s="50"/>
      <c r="H104" s="50"/>
      <c r="I104" s="51"/>
      <c r="J104" s="51"/>
      <c r="K104" s="51"/>
      <c r="L104" s="51"/>
      <c r="M104" s="51"/>
      <c r="N104" s="58"/>
      <c r="P104" s="79"/>
    </row>
    <row r="105" spans="1:16" s="6" customFormat="1" x14ac:dyDescent="0.25">
      <c r="A105" s="48"/>
      <c r="B105" s="4" t="s">
        <v>121</v>
      </c>
      <c r="C105" s="37">
        <v>1</v>
      </c>
      <c r="D105" s="37">
        <v>1</v>
      </c>
      <c r="E105" s="37">
        <v>1</v>
      </c>
      <c r="F105" s="37">
        <v>1</v>
      </c>
      <c r="G105" s="37">
        <v>1</v>
      </c>
      <c r="H105" s="37">
        <v>1</v>
      </c>
      <c r="I105" s="37">
        <v>1</v>
      </c>
      <c r="J105" s="37">
        <v>1</v>
      </c>
      <c r="K105" s="37">
        <v>1</v>
      </c>
      <c r="L105" s="37">
        <v>1</v>
      </c>
      <c r="M105" s="37">
        <v>1</v>
      </c>
      <c r="N105" s="59">
        <v>1</v>
      </c>
      <c r="O105" s="41"/>
      <c r="P105" s="78"/>
    </row>
    <row r="106" spans="1:16" s="6" customFormat="1" x14ac:dyDescent="0.25">
      <c r="A106" s="48"/>
      <c r="B106" s="4" t="s">
        <v>93</v>
      </c>
      <c r="C106" s="37">
        <f t="shared" ref="C106:N106" si="51">C10/C$9</f>
        <v>-0.49675295766381372</v>
      </c>
      <c r="D106" s="37">
        <f t="shared" si="51"/>
        <v>-0.48962308210102456</v>
      </c>
      <c r="E106" s="37">
        <f t="shared" si="51"/>
        <v>-0.47239244881517478</v>
      </c>
      <c r="F106" s="37">
        <f t="shared" si="51"/>
        <v>-0.45067266407880868</v>
      </c>
      <c r="G106" s="37">
        <f t="shared" si="51"/>
        <v>-0.49505674116058834</v>
      </c>
      <c r="H106" s="37">
        <f t="shared" si="51"/>
        <v>-0.46586911486578636</v>
      </c>
      <c r="I106" s="37">
        <f t="shared" si="51"/>
        <v>-0.45681377046294347</v>
      </c>
      <c r="J106" s="37">
        <f t="shared" si="51"/>
        <v>-0.450784185574088</v>
      </c>
      <c r="K106" s="37">
        <f t="shared" si="51"/>
        <v>-0.47785310649460006</v>
      </c>
      <c r="L106" s="37">
        <f t="shared" si="51"/>
        <v>-0.47394081130504273</v>
      </c>
      <c r="M106" s="37">
        <f t="shared" si="51"/>
        <v>-0.46439952447970706</v>
      </c>
      <c r="N106" s="59">
        <f t="shared" si="51"/>
        <v>-0.47171086016885694</v>
      </c>
      <c r="O106" s="41"/>
      <c r="P106" s="78"/>
    </row>
    <row r="107" spans="1:16" s="6" customFormat="1" x14ac:dyDescent="0.25">
      <c r="A107" s="48"/>
      <c r="B107" s="4" t="s">
        <v>94</v>
      </c>
      <c r="C107" s="37">
        <f t="shared" ref="C107:N107" si="52">C13/C$9</f>
        <v>0.50324704233618622</v>
      </c>
      <c r="D107" s="37">
        <f t="shared" si="52"/>
        <v>0.51037691789897544</v>
      </c>
      <c r="E107" s="37">
        <f t="shared" si="52"/>
        <v>0.52760755118482527</v>
      </c>
      <c r="F107" s="37">
        <f t="shared" si="52"/>
        <v>0.54932733592119132</v>
      </c>
      <c r="G107" s="37">
        <f t="shared" si="52"/>
        <v>0.50494325883941171</v>
      </c>
      <c r="H107" s="37">
        <f t="shared" si="52"/>
        <v>0.53413088513421358</v>
      </c>
      <c r="I107" s="37">
        <f t="shared" si="52"/>
        <v>0.54318622953705653</v>
      </c>
      <c r="J107" s="37">
        <f t="shared" si="52"/>
        <v>0.54921581442591194</v>
      </c>
      <c r="K107" s="37">
        <f t="shared" si="52"/>
        <v>0.5221468935054</v>
      </c>
      <c r="L107" s="37">
        <f t="shared" si="52"/>
        <v>0.52605918869495727</v>
      </c>
      <c r="M107" s="37">
        <f t="shared" si="52"/>
        <v>0.535600475520293</v>
      </c>
      <c r="N107" s="59">
        <f t="shared" si="52"/>
        <v>0.52828913983114301</v>
      </c>
      <c r="O107" s="41"/>
      <c r="P107" s="78"/>
    </row>
    <row r="108" spans="1:16" s="6" customFormat="1" x14ac:dyDescent="0.25">
      <c r="A108" s="48"/>
      <c r="B108" s="4" t="s">
        <v>95</v>
      </c>
      <c r="C108" s="37">
        <f t="shared" ref="C108:N108" si="53">C14/C$9</f>
        <v>-0.2178074182080498</v>
      </c>
      <c r="D108" s="37">
        <f t="shared" si="53"/>
        <v>-0.18409582518908876</v>
      </c>
      <c r="E108" s="37">
        <f t="shared" si="53"/>
        <v>-0.17061162300424917</v>
      </c>
      <c r="F108" s="37">
        <f t="shared" si="53"/>
        <v>-0.22095019648279252</v>
      </c>
      <c r="G108" s="37">
        <f t="shared" si="53"/>
        <v>-0.33323727204727727</v>
      </c>
      <c r="H108" s="37">
        <f t="shared" si="53"/>
        <v>-0.22104997365057422</v>
      </c>
      <c r="I108" s="37">
        <f t="shared" si="53"/>
        <v>-0.19216437264184985</v>
      </c>
      <c r="J108" s="37">
        <f t="shared" si="53"/>
        <v>-0.26124952464244133</v>
      </c>
      <c r="K108" s="37">
        <f t="shared" si="53"/>
        <v>-0.13046646836631048</v>
      </c>
      <c r="L108" s="37">
        <f t="shared" si="53"/>
        <v>-5.9935351353444501E-2</v>
      </c>
      <c r="M108" s="37">
        <f t="shared" si="53"/>
        <v>-0.15659352408854701</v>
      </c>
      <c r="N108" s="59">
        <f t="shared" si="53"/>
        <v>-0.20266616653427555</v>
      </c>
      <c r="O108" s="41"/>
      <c r="P108" s="78"/>
    </row>
    <row r="109" spans="1:16" s="6" customFormat="1" x14ac:dyDescent="0.25">
      <c r="A109" s="48"/>
      <c r="B109" s="4" t="s">
        <v>96</v>
      </c>
      <c r="C109" s="37">
        <f t="shared" ref="C109:N109" si="54">C89/C$9</f>
        <v>0.28543962412813645</v>
      </c>
      <c r="D109" s="37">
        <f t="shared" si="54"/>
        <v>0.3262810927098867</v>
      </c>
      <c r="E109" s="37">
        <f t="shared" si="54"/>
        <v>0.35699592818057607</v>
      </c>
      <c r="F109" s="37">
        <f t="shared" si="54"/>
        <v>0.32837713943839875</v>
      </c>
      <c r="G109" s="37">
        <f t="shared" si="54"/>
        <v>0.17170598679213445</v>
      </c>
      <c r="H109" s="37">
        <f t="shared" si="54"/>
        <v>0.31308091148363942</v>
      </c>
      <c r="I109" s="37">
        <f t="shared" si="54"/>
        <v>0.35102185689520671</v>
      </c>
      <c r="J109" s="37">
        <f t="shared" si="54"/>
        <v>0.28796628978347066</v>
      </c>
      <c r="K109" s="37">
        <f t="shared" si="54"/>
        <v>0.39168042513908952</v>
      </c>
      <c r="L109" s="37">
        <f t="shared" ref="L109" si="55">L89/L$9</f>
        <v>0.46612383734151275</v>
      </c>
      <c r="M109" s="37">
        <f t="shared" si="54"/>
        <v>0.37900695143174595</v>
      </c>
      <c r="N109" s="59">
        <f t="shared" si="54"/>
        <v>0.32562297329686751</v>
      </c>
      <c r="O109" s="41"/>
      <c r="P109" s="78"/>
    </row>
    <row r="110" spans="1:16" s="6" customFormat="1" x14ac:dyDescent="0.25">
      <c r="A110" s="48"/>
      <c r="B110" s="4" t="s">
        <v>98</v>
      </c>
      <c r="C110" s="37">
        <f t="shared" ref="C110:N110" si="56">C102/C$9</f>
        <v>0.28382773575407078</v>
      </c>
      <c r="D110" s="37">
        <f t="shared" si="56"/>
        <v>0.32546930255422418</v>
      </c>
      <c r="E110" s="37">
        <f t="shared" si="56"/>
        <v>0.35626003135112844</v>
      </c>
      <c r="F110" s="37">
        <f t="shared" si="56"/>
        <v>0.32752610323066611</v>
      </c>
      <c r="G110" s="37">
        <f t="shared" si="56"/>
        <v>0.17101514328936318</v>
      </c>
      <c r="H110" s="37">
        <f t="shared" si="56"/>
        <v>0.31186704649978408</v>
      </c>
      <c r="I110" s="37">
        <f t="shared" si="56"/>
        <v>0.35102185689520671</v>
      </c>
      <c r="J110" s="37">
        <f t="shared" si="56"/>
        <v>0.28738088367928705</v>
      </c>
      <c r="K110" s="37">
        <f t="shared" si="56"/>
        <v>0.39105702567662348</v>
      </c>
      <c r="L110" s="37">
        <f t="shared" ref="L110" si="57">L102/L$9</f>
        <v>0.46612383734151275</v>
      </c>
      <c r="M110" s="37">
        <f t="shared" si="56"/>
        <v>0.37777681567840277</v>
      </c>
      <c r="N110" s="59">
        <f t="shared" si="56"/>
        <v>0.32489109359244506</v>
      </c>
      <c r="O110" s="41"/>
      <c r="P110" s="78"/>
    </row>
    <row r="113" spans="2:13" x14ac:dyDescent="0.25">
      <c r="B113" s="61" t="s">
        <v>110</v>
      </c>
      <c r="C113" s="62"/>
    </row>
    <row r="114" spans="2:13" outlineLevel="1" x14ac:dyDescent="0.25">
      <c r="B114" s="49" t="s">
        <v>60</v>
      </c>
      <c r="C114" s="55">
        <v>0.65</v>
      </c>
      <c r="D114" s="55">
        <v>0.5</v>
      </c>
      <c r="E114" s="55">
        <v>0.65</v>
      </c>
      <c r="H114" s="55">
        <v>0.65</v>
      </c>
      <c r="I114" s="55">
        <v>0.65</v>
      </c>
      <c r="J114" s="55">
        <v>0.65</v>
      </c>
      <c r="L114" s="55">
        <v>0.65</v>
      </c>
      <c r="M114" s="55">
        <v>0.65</v>
      </c>
    </row>
    <row r="115" spans="2:13" outlineLevel="1" x14ac:dyDescent="0.25">
      <c r="B115" s="60" t="s">
        <v>53</v>
      </c>
      <c r="C115" s="55">
        <v>0.65</v>
      </c>
      <c r="D115" s="55">
        <v>0.5</v>
      </c>
      <c r="E115" s="55">
        <v>0.65</v>
      </c>
      <c r="H115" s="55">
        <v>0.65</v>
      </c>
      <c r="I115" s="55">
        <v>0.65</v>
      </c>
      <c r="J115" s="55">
        <v>0.65</v>
      </c>
      <c r="L115" s="55">
        <v>0.65</v>
      </c>
      <c r="M115" s="55">
        <v>0.65</v>
      </c>
    </row>
    <row r="116" spans="2:13" outlineLevel="1" x14ac:dyDescent="0.25">
      <c r="B116" s="60" t="s">
        <v>73</v>
      </c>
      <c r="C116" s="55">
        <v>0.65</v>
      </c>
      <c r="D116" s="55">
        <v>0.5</v>
      </c>
      <c r="E116" s="55">
        <v>0.65</v>
      </c>
      <c r="H116" s="55">
        <v>0.65</v>
      </c>
      <c r="I116" s="55">
        <v>0.65</v>
      </c>
      <c r="J116" s="55">
        <v>0.65</v>
      </c>
      <c r="L116" s="55">
        <v>0.65</v>
      </c>
      <c r="M116" s="55">
        <v>0.65</v>
      </c>
    </row>
    <row r="117" spans="2:13" outlineLevel="1" x14ac:dyDescent="0.25">
      <c r="B117" s="49" t="s">
        <v>74</v>
      </c>
      <c r="C117" s="55">
        <v>0.65</v>
      </c>
      <c r="D117" s="55">
        <v>0.5</v>
      </c>
      <c r="E117" s="55">
        <v>0.65</v>
      </c>
      <c r="H117" s="55">
        <v>0.65</v>
      </c>
      <c r="I117" s="55">
        <v>0.65</v>
      </c>
      <c r="J117" s="55">
        <v>0.65</v>
      </c>
      <c r="L117" s="55">
        <v>0.65</v>
      </c>
      <c r="M117" s="55">
        <v>0.65</v>
      </c>
    </row>
    <row r="118" spans="2:13" outlineLevel="1" x14ac:dyDescent="0.25"/>
    <row r="119" spans="2:13" outlineLevel="1" x14ac:dyDescent="0.25">
      <c r="B119" s="49" t="s">
        <v>18</v>
      </c>
      <c r="C119" s="55">
        <v>0.65</v>
      </c>
      <c r="E119" s="55">
        <v>0.65</v>
      </c>
      <c r="H119" s="55">
        <v>0.65</v>
      </c>
      <c r="I119" s="55">
        <v>0.65</v>
      </c>
      <c r="J119" s="55">
        <v>0.65</v>
      </c>
      <c r="L119" s="55">
        <v>0.65</v>
      </c>
      <c r="M119" s="55">
        <v>0.65</v>
      </c>
    </row>
    <row r="120" spans="2:13" outlineLevel="1" x14ac:dyDescent="0.25">
      <c r="B120" s="49" t="s">
        <v>92</v>
      </c>
      <c r="C120" s="55">
        <v>0.65</v>
      </c>
      <c r="E120" s="55">
        <v>0.65</v>
      </c>
      <c r="H120" s="55">
        <v>0.65</v>
      </c>
      <c r="I120" s="55">
        <v>0.65</v>
      </c>
      <c r="J120" s="55">
        <v>0.65</v>
      </c>
      <c r="L120" s="55">
        <v>0.65</v>
      </c>
      <c r="M120" s="55">
        <v>0.65</v>
      </c>
    </row>
    <row r="121" spans="2:13" outlineLevel="1" x14ac:dyDescent="0.25">
      <c r="B121" s="49" t="s">
        <v>8</v>
      </c>
      <c r="C121" s="55">
        <v>0.65</v>
      </c>
      <c r="E121" s="55">
        <v>0.65</v>
      </c>
      <c r="H121" s="55">
        <v>0.65</v>
      </c>
      <c r="I121" s="55">
        <v>0.65</v>
      </c>
      <c r="J121" s="55">
        <v>0.65</v>
      </c>
      <c r="L121" s="55">
        <v>0.65</v>
      </c>
      <c r="M121" s="55">
        <v>0.65</v>
      </c>
    </row>
    <row r="122" spans="2:13" outlineLevel="1" x14ac:dyDescent="0.25">
      <c r="B122" s="49" t="s">
        <v>57</v>
      </c>
      <c r="C122" s="55">
        <v>0.65</v>
      </c>
      <c r="E122" s="55">
        <v>0.65</v>
      </c>
      <c r="H122" s="55">
        <v>0.65</v>
      </c>
      <c r="I122" s="55">
        <v>0.65</v>
      </c>
      <c r="J122" s="55">
        <v>0.65</v>
      </c>
      <c r="L122" s="55">
        <v>0.65</v>
      </c>
      <c r="M122" s="55">
        <v>0.65</v>
      </c>
    </row>
    <row r="123" spans="2:13" outlineLevel="1" x14ac:dyDescent="0.25">
      <c r="B123" s="49" t="s">
        <v>50</v>
      </c>
      <c r="C123" s="55">
        <v>0.65</v>
      </c>
      <c r="E123" s="55">
        <v>0.65</v>
      </c>
      <c r="H123" s="55">
        <v>0.65</v>
      </c>
      <c r="I123" s="55">
        <v>0.65</v>
      </c>
      <c r="J123" s="55">
        <v>0.65</v>
      </c>
      <c r="L123" s="55">
        <v>0.65</v>
      </c>
      <c r="M123" s="55">
        <v>0.65</v>
      </c>
    </row>
    <row r="124" spans="2:13" outlineLevel="1" x14ac:dyDescent="0.25">
      <c r="B124" s="49" t="s">
        <v>19</v>
      </c>
      <c r="C124" s="55">
        <v>0.65</v>
      </c>
      <c r="E124" s="55">
        <v>0.65</v>
      </c>
      <c r="H124" s="55">
        <v>0.65</v>
      </c>
      <c r="I124" s="55">
        <v>0.65</v>
      </c>
      <c r="J124" s="55">
        <v>0.65</v>
      </c>
      <c r="L124" s="55">
        <v>0.65</v>
      </c>
      <c r="M124" s="55">
        <v>0.65</v>
      </c>
    </row>
    <row r="125" spans="2:13" outlineLevel="1" x14ac:dyDescent="0.25">
      <c r="B125" s="49" t="s">
        <v>20</v>
      </c>
      <c r="C125" s="55">
        <v>0.65</v>
      </c>
      <c r="E125" s="55">
        <v>0.65</v>
      </c>
      <c r="H125" s="55">
        <v>0.65</v>
      </c>
      <c r="I125" s="55">
        <v>0.65</v>
      </c>
      <c r="J125" s="55">
        <v>0.65</v>
      </c>
      <c r="L125" s="55">
        <v>0.65</v>
      </c>
      <c r="M125" s="55">
        <v>0.65</v>
      </c>
    </row>
    <row r="126" spans="2:13" outlineLevel="1" x14ac:dyDescent="0.25">
      <c r="B126" s="49" t="s">
        <v>48</v>
      </c>
      <c r="C126" s="55">
        <v>0.65</v>
      </c>
      <c r="E126" s="55">
        <v>0.65</v>
      </c>
      <c r="H126" s="55">
        <v>0.65</v>
      </c>
      <c r="I126" s="55">
        <v>0.65</v>
      </c>
      <c r="J126" s="55">
        <v>0.65</v>
      </c>
      <c r="L126" s="55">
        <v>0.65</v>
      </c>
      <c r="M126" s="55">
        <v>0.65</v>
      </c>
    </row>
    <row r="127" spans="2:13" outlineLevel="1" x14ac:dyDescent="0.25">
      <c r="B127" s="49" t="s">
        <v>49</v>
      </c>
      <c r="C127" s="55">
        <v>0.65</v>
      </c>
      <c r="E127" s="55">
        <v>0.65</v>
      </c>
      <c r="H127" s="55">
        <v>0.65</v>
      </c>
      <c r="I127" s="55">
        <v>0.65</v>
      </c>
      <c r="J127" s="55">
        <v>0.65</v>
      </c>
      <c r="L127" s="55">
        <v>0.65</v>
      </c>
      <c r="M127" s="55">
        <v>0.65</v>
      </c>
    </row>
    <row r="128" spans="2:13" outlineLevel="1" x14ac:dyDescent="0.25">
      <c r="B128" s="49" t="s">
        <v>21</v>
      </c>
      <c r="C128" s="55">
        <v>0.65</v>
      </c>
      <c r="E128" s="55">
        <v>0.65</v>
      </c>
      <c r="H128" s="55">
        <v>0.65</v>
      </c>
      <c r="I128" s="55">
        <v>0.65</v>
      </c>
      <c r="J128" s="55">
        <v>0.65</v>
      </c>
      <c r="L128" s="55">
        <v>0.65</v>
      </c>
      <c r="M128" s="55">
        <v>0.65</v>
      </c>
    </row>
    <row r="129" spans="2:14" outlineLevel="1" x14ac:dyDescent="0.25">
      <c r="B129" s="49" t="s">
        <v>68</v>
      </c>
      <c r="C129" s="55">
        <v>0.65</v>
      </c>
      <c r="E129" s="55">
        <v>0.65</v>
      </c>
      <c r="H129" s="55">
        <v>0.65</v>
      </c>
      <c r="I129" s="55">
        <v>0.65</v>
      </c>
      <c r="J129" s="55">
        <v>0.65</v>
      </c>
      <c r="L129" s="55">
        <v>0.65</v>
      </c>
      <c r="M129" s="55">
        <v>0.65</v>
      </c>
    </row>
    <row r="130" spans="2:14" outlineLevel="1" x14ac:dyDescent="0.25"/>
    <row r="132" spans="2:14" x14ac:dyDescent="0.25">
      <c r="B132" s="61" t="s">
        <v>111</v>
      </c>
      <c r="C132" s="62"/>
      <c r="N132" s="1" t="s">
        <v>118</v>
      </c>
    </row>
    <row r="133" spans="2:14" outlineLevel="1" x14ac:dyDescent="0.25">
      <c r="B133" s="49" t="s">
        <v>112</v>
      </c>
      <c r="K133" s="55">
        <v>0.5</v>
      </c>
      <c r="L133" s="55"/>
      <c r="N133" s="16">
        <f>-[59]Sheet1!$J$9*'[47]Base Fortes'!$O$5</f>
        <v>-4808.4453556576855</v>
      </c>
    </row>
    <row r="134" spans="2:14" outlineLevel="1" x14ac:dyDescent="0.25">
      <c r="B134" s="49" t="s">
        <v>113</v>
      </c>
      <c r="K134" s="55">
        <v>1</v>
      </c>
      <c r="L134" s="55"/>
      <c r="N134" s="16">
        <f>-[59]Sheet1!$J$49*'[47]Base Fortes'!$O$5</f>
        <v>-1712.7965206579477</v>
      </c>
    </row>
    <row r="135" spans="2:14" outlineLevel="1" x14ac:dyDescent="0.25">
      <c r="B135" s="49" t="s">
        <v>114</v>
      </c>
      <c r="K135" s="55">
        <v>1</v>
      </c>
      <c r="L135" s="55"/>
      <c r="N135" s="16">
        <f>-[59]Sheet1!$J$37*'[47]Base Fortes'!$O$5</f>
        <v>-1712.7965206579477</v>
      </c>
    </row>
    <row r="136" spans="2:14" outlineLevel="1" x14ac:dyDescent="0.25">
      <c r="B136" s="49" t="s">
        <v>115</v>
      </c>
      <c r="C136" s="55">
        <f t="shared" ref="C136:M136" si="58">(C4/$N$4)*0.5</f>
        <v>2.1740744543945596E-2</v>
      </c>
      <c r="D136" s="55">
        <f t="shared" si="58"/>
        <v>6.1826384144082508E-2</v>
      </c>
      <c r="E136" s="55">
        <f t="shared" si="58"/>
        <v>4.7595424627602856E-2</v>
      </c>
      <c r="F136" s="55">
        <f t="shared" si="58"/>
        <v>4.3310232981345551E-2</v>
      </c>
      <c r="G136" s="55">
        <f t="shared" si="58"/>
        <v>6.1104200298027343E-2</v>
      </c>
      <c r="H136" s="55">
        <f t="shared" si="58"/>
        <v>2.8920557789799187E-2</v>
      </c>
      <c r="I136" s="55">
        <f t="shared" si="58"/>
        <v>4.6669946155093019E-2</v>
      </c>
      <c r="J136" s="55">
        <f t="shared" si="58"/>
        <v>5.9844526039897122E-2</v>
      </c>
      <c r="K136" s="55">
        <f t="shared" si="58"/>
        <v>4.3103785792459076E-2</v>
      </c>
      <c r="L136" s="55">
        <f t="shared" ref="L136" si="59">(L4/$N$4)*0.5</f>
        <v>2.9022266865322877E-2</v>
      </c>
      <c r="M136" s="55">
        <f t="shared" si="58"/>
        <v>5.6861930762424934E-2</v>
      </c>
      <c r="N136" s="16">
        <f>-[59]Sheet1!$J$39*'[47]Base Fortes'!$O$5</f>
        <v>-2422.2260629398784</v>
      </c>
    </row>
    <row r="137" spans="2:14" outlineLevel="1" x14ac:dyDescent="0.25">
      <c r="B137" s="49" t="s">
        <v>116</v>
      </c>
      <c r="C137" s="55">
        <f t="shared" ref="C137:M137" si="60">(C4/$N$4)*1</f>
        <v>4.3481489087891192E-2</v>
      </c>
      <c r="D137" s="55">
        <f t="shared" si="60"/>
        <v>0.12365276828816502</v>
      </c>
      <c r="E137" s="55">
        <f t="shared" si="60"/>
        <v>9.5190849255205712E-2</v>
      </c>
      <c r="F137" s="55">
        <f t="shared" si="60"/>
        <v>8.6620465962691101E-2</v>
      </c>
      <c r="G137" s="55">
        <f t="shared" si="60"/>
        <v>0.12220840059605469</v>
      </c>
      <c r="H137" s="55">
        <f t="shared" si="60"/>
        <v>5.7841115579598375E-2</v>
      </c>
      <c r="I137" s="55">
        <f t="shared" si="60"/>
        <v>9.3339892310186037E-2</v>
      </c>
      <c r="J137" s="55">
        <f t="shared" si="60"/>
        <v>0.11968905207979424</v>
      </c>
      <c r="K137" s="55">
        <f t="shared" si="60"/>
        <v>8.6207571584918152E-2</v>
      </c>
      <c r="L137" s="55">
        <f t="shared" ref="L137" si="61">(L4/$N$4)*1</f>
        <v>5.8044533730645755E-2</v>
      </c>
      <c r="M137" s="55">
        <f t="shared" si="60"/>
        <v>0.11372386152484987</v>
      </c>
      <c r="N137" s="16">
        <f>-[59]Sheet1!$J$45*'[47]Base Fortes'!$O$5</f>
        <v>-2404.2226778288427</v>
      </c>
    </row>
    <row r="140" spans="2:14" x14ac:dyDescent="0.25">
      <c r="B140" s="71" t="s">
        <v>51</v>
      </c>
      <c r="C140" s="72"/>
      <c r="D140" s="72"/>
    </row>
    <row r="141" spans="2:14" x14ac:dyDescent="0.25">
      <c r="B141" s="72" t="s">
        <v>125</v>
      </c>
      <c r="C141" s="72"/>
      <c r="D141" s="72"/>
    </row>
  </sheetData>
  <conditionalFormatting sqref="C4">
    <cfRule type="cellIs" dxfId="50" priority="4" operator="lessThan">
      <formula>0</formula>
    </cfRule>
  </conditionalFormatting>
  <conditionalFormatting sqref="C105:N110">
    <cfRule type="cellIs" dxfId="49" priority="3" operator="lessThan">
      <formula>0</formula>
    </cfRule>
  </conditionalFormatting>
  <conditionalFormatting sqref="D4:M4">
    <cfRule type="cellIs" dxfId="48" priority="1" operator="lessThan">
      <formula>0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E2E27-25A2-4B71-A8B6-B8672F949A69}">
  <sheetPr>
    <tabColor theme="3" tint="-0.499984740745262"/>
    <outlinePr summaryBelow="0"/>
  </sheetPr>
  <dimension ref="A1:P141"/>
  <sheetViews>
    <sheetView showGridLines="0" zoomScale="120" zoomScaleNormal="120" zoomScaleSheetLayoutView="100" workbookViewId="0">
      <pane xSplit="2" ySplit="3" topLeftCell="C4" activePane="bottomRight" state="frozen"/>
      <selection activeCell="Q38" sqref="Q38"/>
      <selection pane="topRight" activeCell="Q38" sqref="Q38"/>
      <selection pane="bottomLeft" activeCell="Q38" sqref="Q38"/>
      <selection pane="bottomRight" activeCell="Q38" sqref="Q38"/>
    </sheetView>
  </sheetViews>
  <sheetFormatPr defaultColWidth="9.140625" defaultRowHeight="15" outlineLevelRow="1" x14ac:dyDescent="0.25"/>
  <cols>
    <col min="1" max="1" width="11.85546875" style="48" hidden="1" customWidth="1"/>
    <col min="2" max="2" width="45.7109375" style="3" customWidth="1"/>
    <col min="3" max="7" width="11" style="3" customWidth="1"/>
    <col min="8" max="8" width="11.7109375" style="3" customWidth="1"/>
    <col min="9" max="13" width="11" style="3" customWidth="1"/>
    <col min="14" max="14" width="11.7109375" style="3" customWidth="1"/>
    <col min="15" max="15" width="10" style="15" bestFit="1" customWidth="1"/>
    <col min="16" max="16" width="5.5703125" style="76" bestFit="1" customWidth="1"/>
    <col min="17" max="16384" width="9.140625" style="3"/>
  </cols>
  <sheetData>
    <row r="1" spans="1:16" ht="20.25" customHeight="1" x14ac:dyDescent="0.25">
      <c r="B1" s="52" t="s">
        <v>61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ht="20.25" customHeight="1" x14ac:dyDescent="0.25">
      <c r="B2" s="74">
        <v>44469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39"/>
      <c r="N2" s="39"/>
    </row>
    <row r="3" spans="1:16" ht="31.5" customHeight="1" x14ac:dyDescent="0.25">
      <c r="B3" s="80" t="s">
        <v>46</v>
      </c>
      <c r="C3" s="1" t="s">
        <v>16</v>
      </c>
      <c r="D3" s="1" t="s">
        <v>9</v>
      </c>
      <c r="E3" s="1" t="s">
        <v>10</v>
      </c>
      <c r="F3" s="1" t="s">
        <v>11</v>
      </c>
      <c r="G3" s="1" t="s">
        <v>14</v>
      </c>
      <c r="H3" s="1" t="s">
        <v>12</v>
      </c>
      <c r="I3" s="1" t="s">
        <v>13</v>
      </c>
      <c r="J3" s="1" t="s">
        <v>17</v>
      </c>
      <c r="K3" s="1" t="s">
        <v>149</v>
      </c>
      <c r="L3" s="1" t="s">
        <v>148</v>
      </c>
      <c r="M3" s="1" t="s">
        <v>15</v>
      </c>
      <c r="N3" s="2" t="s">
        <v>0</v>
      </c>
    </row>
    <row r="4" spans="1:16" s="6" customFormat="1" x14ac:dyDescent="0.25">
      <c r="A4" s="48"/>
      <c r="B4" s="4" t="s">
        <v>3</v>
      </c>
      <c r="C4" s="5">
        <f>SUMIFS('[46]Analítico 2021'!$M:$M,'[46]Analítico 2021'!$E:$E,$B$2,'[46]Analítico 2021'!$D:$D,C$3)</f>
        <v>39987.660000000069</v>
      </c>
      <c r="D4" s="5">
        <f>SUMIFS('[46]Analítico 2021'!$M:$M,'[46]Analítico 2021'!$E:$E,$B$2,'[46]Analítico 2021'!$D:$D,D$3)</f>
        <v>160852.24999999988</v>
      </c>
      <c r="E4" s="5">
        <f>SUMIFS('[46]Analítico 2021'!$M:$M,'[46]Analítico 2021'!$E:$E,$B$2,'[46]Analítico 2021'!$D:$D,E$3)</f>
        <v>74491.839999999967</v>
      </c>
      <c r="F4" s="5">
        <f>SUMIFS('[46]Analítico 2021'!$M:$M,'[46]Analítico 2021'!$E:$E,$B$2,'[46]Analítico 2021'!$D:$D,F$3)</f>
        <v>82878.36999999969</v>
      </c>
      <c r="G4" s="5">
        <f>SUMIFS('[46]Analítico 2021'!$M:$M,'[46]Analítico 2021'!$E:$E,$B$2,'[46]Analítico 2021'!$D:$D,G$3)</f>
        <v>145660.37999999998</v>
      </c>
      <c r="H4" s="5">
        <f>SUMIFS('[46]Analítico 2021'!$M:$M,'[46]Analítico 2021'!$E:$E,$B$2,'[46]Analítico 2021'!$D:$D,H$3)</f>
        <v>59467.210000000123</v>
      </c>
      <c r="I4" s="5">
        <f>SUMIFS('[46]Analítico 2021'!$M:$M,'[46]Analítico 2021'!$E:$E,$B$2,'[46]Analítico 2021'!$D:$D,I$3)</f>
        <v>87082.549999999726</v>
      </c>
      <c r="J4" s="5">
        <f>SUMIFS('[46]Analítico 2021'!$M:$M,'[46]Analítico 2021'!$E:$E,$B$2,'[46]Analítico 2021'!$D:$D,J$3)</f>
        <v>141849.07999999984</v>
      </c>
      <c r="K4" s="5">
        <f>SUMIFS('[46]Analítico 2021'!$M:$M,'[46]Analítico 2021'!$E:$E,$B$2,'[46]Analítico 2021'!$D:$D,K$3)</f>
        <v>103716.88999999977</v>
      </c>
      <c r="L4" s="5">
        <f>SUMIFS('[46]Analítico 2021'!$M:$M,'[46]Analítico 2021'!$E:$E,$B$2,'[46]Analítico 2021'!$D:$D,L$3)</f>
        <v>79029.389999999825</v>
      </c>
      <c r="M4" s="5">
        <f>SUMIFS('[46]Analítico 2021'!$M:$M,'[46]Analítico 2021'!$E:$E,$B$2,'[46]Analítico 2021'!$D:$D,M$3)</f>
        <v>109652.18999999971</v>
      </c>
      <c r="N4" s="16">
        <f t="shared" ref="N4" si="0">SUM(N5:N5)</f>
        <v>1084667.8099999984</v>
      </c>
      <c r="O4" s="41"/>
      <c r="P4" s="75">
        <f>N4-'[46]Analítico Set2021'!$L$3</f>
        <v>-7.6834112405776978E-9</v>
      </c>
    </row>
    <row r="5" spans="1:16" outlineLevel="1" x14ac:dyDescent="0.25">
      <c r="B5" s="7" t="s">
        <v>22</v>
      </c>
      <c r="C5" s="8">
        <f>SUMIFS('[46]Analítico 2021'!$M:$M,'[46]Analítico 2021'!$E:$E,$B$2,'[46]Analítico 2021'!$D:$D,C$3)</f>
        <v>39987.660000000069</v>
      </c>
      <c r="D5" s="8">
        <f>SUMIFS('[46]Analítico 2021'!$M:$M,'[46]Analítico 2021'!$E:$E,$B$2,'[46]Analítico 2021'!$D:$D,D$3)</f>
        <v>160852.24999999988</v>
      </c>
      <c r="E5" s="8">
        <f>SUMIFS('[46]Analítico 2021'!$M:$M,'[46]Analítico 2021'!$E:$E,$B$2,'[46]Analítico 2021'!$D:$D,E$3)</f>
        <v>74491.839999999967</v>
      </c>
      <c r="F5" s="8">
        <f>SUMIFS('[46]Analítico 2021'!$M:$M,'[46]Analítico 2021'!$E:$E,$B$2,'[46]Analítico 2021'!$D:$D,F$3)</f>
        <v>82878.36999999969</v>
      </c>
      <c r="G5" s="8">
        <f>SUMIFS('[46]Analítico 2021'!$M:$M,'[46]Analítico 2021'!$E:$E,$B$2,'[46]Analítico 2021'!$D:$D,G$3)</f>
        <v>145660.37999999998</v>
      </c>
      <c r="H5" s="8">
        <f>SUMIFS('[46]Analítico 2021'!$M:$M,'[46]Analítico 2021'!$E:$E,$B$2,'[46]Analítico 2021'!$D:$D,H$3)</f>
        <v>59467.210000000123</v>
      </c>
      <c r="I5" s="8">
        <f>SUMIFS('[46]Analítico 2021'!$M:$M,'[46]Analítico 2021'!$E:$E,$B$2,'[46]Analítico 2021'!$D:$D,I$3)</f>
        <v>87082.549999999726</v>
      </c>
      <c r="J5" s="8">
        <f>SUMIFS('[46]Analítico 2021'!$M:$M,'[46]Analítico 2021'!$E:$E,$B$2,'[46]Analítico 2021'!$D:$D,J$3)</f>
        <v>141849.07999999984</v>
      </c>
      <c r="K5" s="8">
        <f>SUMIFS('[46]Analítico 2021'!$M:$M,'[46]Analítico 2021'!$E:$E,$B$2,'[46]Analítico 2021'!$D:$D,K$3)</f>
        <v>103716.88999999977</v>
      </c>
      <c r="L5" s="8">
        <f>SUMIFS('[46]Analítico 2021'!$M:$M,'[46]Analítico 2021'!$E:$E,$B$2,'[46]Analítico 2021'!$D:$D,L$3)</f>
        <v>79029.389999999825</v>
      </c>
      <c r="M5" s="8">
        <f>SUMIFS('[46]Analítico 2021'!$M:$M,'[46]Analítico 2021'!$E:$E,$B$2,'[46]Analítico 2021'!$D:$D,M$3)</f>
        <v>109652.18999999971</v>
      </c>
      <c r="N5" s="42">
        <f>SUM(C5:M5)</f>
        <v>1084667.8099999984</v>
      </c>
      <c r="P5" s="75">
        <f>N5-'[46]Analítico Set2021'!$L$3</f>
        <v>-7.6834112405776978E-9</v>
      </c>
    </row>
    <row r="6" spans="1:16" outlineLevel="1" x14ac:dyDescent="0.25">
      <c r="B6" s="7" t="s">
        <v>43</v>
      </c>
      <c r="C6" s="8">
        <f>-SUMIFS('[46]Analítico 2021'!$K:$K,'[46]Analítico 2021'!$E:$E,$B$2,'[46]Analítico 2021'!$D:$D,C$3)</f>
        <v>-7614.4204999999974</v>
      </c>
      <c r="D6" s="8">
        <f>-SUMIFS('[46]Analítico 2021'!$K:$K,'[46]Analítico 2021'!$E:$E,$B$2,'[46]Analítico 2021'!$D:$D,D$3)</f>
        <v>-32588.650600000059</v>
      </c>
      <c r="E6" s="8">
        <f>-SUMIFS('[46]Analítico 2021'!$K:$K,'[46]Analítico 2021'!$E:$E,$B$2,'[46]Analítico 2021'!$D:$D,E$3)</f>
        <v>-15137.021299999988</v>
      </c>
      <c r="F6" s="8">
        <f>-SUMIFS('[46]Analítico 2021'!$K:$K,'[46]Analítico 2021'!$E:$E,$B$2,'[46]Analítico 2021'!$D:$D,F$3)</f>
        <v>-16089.150300000007</v>
      </c>
      <c r="G6" s="8">
        <f>-SUMIFS('[46]Analítico 2021'!$K:$K,'[46]Analítico 2021'!$E:$E,$B$2,'[46]Analítico 2021'!$D:$D,G$3)</f>
        <v>-28880.524500000029</v>
      </c>
      <c r="H6" s="8">
        <f>-SUMIFS('[46]Analítico 2021'!$K:$K,'[46]Analítico 2021'!$E:$E,$B$2,'[46]Analítico 2021'!$D:$D,H$3)</f>
        <v>-11600.898300000003</v>
      </c>
      <c r="I6" s="8">
        <f>-SUMIFS('[46]Analítico 2021'!$K:$K,'[46]Analítico 2021'!$E:$E,$B$2,'[46]Analítico 2021'!$D:$D,I$3)</f>
        <v>-17204.672300000017</v>
      </c>
      <c r="J6" s="8">
        <f>-SUMIFS('[46]Analítico 2021'!$K:$K,'[46]Analítico 2021'!$E:$E,$B$2,'[46]Analítico 2021'!$D:$D,J$3)</f>
        <v>-28328.038199999999</v>
      </c>
      <c r="K6" s="8">
        <f>-SUMIFS('[46]Analítico 2021'!$K:$K,'[46]Analítico 2021'!$E:$E,$B$2,'[46]Analítico 2021'!$D:$D,K$3)</f>
        <v>-18952.286800000024</v>
      </c>
      <c r="L6" s="8">
        <f>-SUMIFS('[46]Analítico 2021'!$K:$K,'[46]Analítico 2021'!$E:$E,$B$2,'[46]Analítico 2021'!$D:$D,L$3)</f>
        <v>-15031.897299999995</v>
      </c>
      <c r="M6" s="8">
        <f>-SUMIFS('[46]Analítico 2021'!$K:$K,'[46]Analítico 2021'!$E:$E,$B$2,'[46]Analítico 2021'!$D:$D,M$3)</f>
        <v>-21350.470000000027</v>
      </c>
      <c r="N6" s="42">
        <f>SUM(C6:M6)</f>
        <v>-212778.03010000015</v>
      </c>
      <c r="P6" s="75">
        <f>N6+'[46]Analítico Set2021'!$J$3</f>
        <v>-1.9790604710578918E-9</v>
      </c>
    </row>
    <row r="7" spans="1:16" outlineLevel="1" x14ac:dyDescent="0.25">
      <c r="B7" s="7" t="s">
        <v>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42">
        <f>SUM(C7:M7)</f>
        <v>0</v>
      </c>
      <c r="P7" s="77"/>
    </row>
    <row r="8" spans="1:16" outlineLevel="1" x14ac:dyDescent="0.25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2"/>
      <c r="P8" s="77"/>
    </row>
    <row r="9" spans="1:16" x14ac:dyDescent="0.25">
      <c r="B9" s="4" t="s">
        <v>7</v>
      </c>
      <c r="C9" s="5">
        <f t="shared" ref="C9:N9" si="1">SUM(C5:C8)</f>
        <v>32373.239500000072</v>
      </c>
      <c r="D9" s="5">
        <f t="shared" si="1"/>
        <v>128263.59939999983</v>
      </c>
      <c r="E9" s="5">
        <f t="shared" si="1"/>
        <v>59354.818699999982</v>
      </c>
      <c r="F9" s="5">
        <f t="shared" si="1"/>
        <v>66789.219699999681</v>
      </c>
      <c r="G9" s="5">
        <f t="shared" si="1"/>
        <v>116779.85549999995</v>
      </c>
      <c r="H9" s="5">
        <f t="shared" si="1"/>
        <v>47866.311700000122</v>
      </c>
      <c r="I9" s="5">
        <f t="shared" si="1"/>
        <v>69877.877699999706</v>
      </c>
      <c r="J9" s="5">
        <f t="shared" si="1"/>
        <v>113521.04179999985</v>
      </c>
      <c r="K9" s="5">
        <f t="shared" si="1"/>
        <v>84764.60319999975</v>
      </c>
      <c r="L9" s="5">
        <f t="shared" si="1"/>
        <v>63997.492699999828</v>
      </c>
      <c r="M9" s="5">
        <f t="shared" si="1"/>
        <v>88301.719999999681</v>
      </c>
      <c r="N9" s="16">
        <f t="shared" si="1"/>
        <v>871889.77989999834</v>
      </c>
      <c r="P9" s="77"/>
    </row>
    <row r="10" spans="1:16" x14ac:dyDescent="0.25">
      <c r="B10" s="10" t="s">
        <v>25</v>
      </c>
      <c r="C10" s="5">
        <f t="shared" ref="C10:N10" si="2">SUM(C11:C12)</f>
        <v>-17191.869999999995</v>
      </c>
      <c r="D10" s="5">
        <f t="shared" si="2"/>
        <v>-69689.050000000047</v>
      </c>
      <c r="E10" s="5">
        <f t="shared" si="2"/>
        <v>-30695.30000000005</v>
      </c>
      <c r="F10" s="5">
        <f t="shared" si="2"/>
        <v>-32550.680000000044</v>
      </c>
      <c r="G10" s="5">
        <f>SUM(G11:G12)</f>
        <v>-61875.640000000087</v>
      </c>
      <c r="H10" s="5">
        <f t="shared" si="2"/>
        <v>-24604.120000000024</v>
      </c>
      <c r="I10" s="5">
        <f t="shared" si="2"/>
        <v>-34564.250000000058</v>
      </c>
      <c r="J10" s="5">
        <f t="shared" si="2"/>
        <v>-57724.230000000083</v>
      </c>
      <c r="K10" s="5">
        <f t="shared" si="2"/>
        <v>-42297.440000000053</v>
      </c>
      <c r="L10" s="5">
        <f t="shared" si="2"/>
        <v>-32344.010000000028</v>
      </c>
      <c r="M10" s="5">
        <f t="shared" si="2"/>
        <v>-43072.130000000092</v>
      </c>
      <c r="N10" s="16">
        <f t="shared" si="2"/>
        <v>-446608.72000000055</v>
      </c>
      <c r="P10" s="77"/>
    </row>
    <row r="11" spans="1:16" outlineLevel="1" x14ac:dyDescent="0.25">
      <c r="B11" s="7" t="s">
        <v>39</v>
      </c>
      <c r="C11" s="8">
        <f>-SUMIFS('[46]Analítico 2021'!$J:$J,'[46]Analítico 2021'!$E:$E,$B$2,'[46]Analítico 2021'!$D:$D,C$3)</f>
        <v>-17191.869999999995</v>
      </c>
      <c r="D11" s="8">
        <f>-SUMIFS('[46]Analítico 2021'!$J:$J,'[46]Analítico 2021'!$E:$E,$B$2,'[46]Analítico 2021'!$D:$D,D$3)</f>
        <v>-69689.050000000047</v>
      </c>
      <c r="E11" s="8">
        <f>-SUMIFS('[46]Analítico 2021'!$J:$J,'[46]Analítico 2021'!$E:$E,$B$2,'[46]Analítico 2021'!$D:$D,E$3)</f>
        <v>-30695.30000000005</v>
      </c>
      <c r="F11" s="8">
        <f>-SUMIFS('[46]Analítico 2021'!$J:$J,'[46]Analítico 2021'!$E:$E,$B$2,'[46]Analítico 2021'!$D:$D,F$3)</f>
        <v>-32550.680000000044</v>
      </c>
      <c r="G11" s="8">
        <f>-SUMIFS('[46]Analítico 2021'!$J:$J,'[46]Analítico 2021'!$E:$E,$B$2,'[46]Analítico 2021'!$D:$D,G$3)</f>
        <v>-61875.640000000087</v>
      </c>
      <c r="H11" s="8">
        <f>-SUMIFS('[46]Analítico 2021'!$J:$J,'[46]Analítico 2021'!$E:$E,$B$2,'[46]Analítico 2021'!$D:$D,H$3)</f>
        <v>-24604.120000000024</v>
      </c>
      <c r="I11" s="8">
        <f>-SUMIFS('[46]Analítico 2021'!$J:$J,'[46]Analítico 2021'!$E:$E,$B$2,'[46]Analítico 2021'!$D:$D,I$3)</f>
        <v>-34564.250000000058</v>
      </c>
      <c r="J11" s="8">
        <f>-SUMIFS('[46]Analítico 2021'!$J:$J,'[46]Analítico 2021'!$E:$E,$B$2,'[46]Analítico 2021'!$D:$D,J$3)</f>
        <v>-57724.230000000083</v>
      </c>
      <c r="K11" s="8">
        <f>-SUMIFS('[46]Analítico 2021'!$J:$J,'[46]Analítico 2021'!$E:$E,$B$2,'[46]Analítico 2021'!$D:$D,K$3)</f>
        <v>-42297.440000000053</v>
      </c>
      <c r="L11" s="8">
        <f>-SUMIFS('[46]Analítico 2021'!$J:$J,'[46]Analítico 2021'!$E:$E,$B$2,'[46]Analítico 2021'!$D:$D,L$3)</f>
        <v>-32344.010000000028</v>
      </c>
      <c r="M11" s="8">
        <f>-SUMIFS('[46]Analítico 2021'!$J:$J,'[46]Analítico 2021'!$E:$E,$B$2,'[46]Analítico 2021'!$D:$D,M$3)</f>
        <v>-43072.130000000092</v>
      </c>
      <c r="N11" s="42">
        <f>SUM(C11:M11)</f>
        <v>-446608.72000000055</v>
      </c>
      <c r="P11" s="75">
        <f>N11+'[46]Analítico Set2021'!$I$3</f>
        <v>9.8953023552894592E-10</v>
      </c>
    </row>
    <row r="12" spans="1:16" outlineLevel="1" x14ac:dyDescent="0.25"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2"/>
    </row>
    <row r="13" spans="1:16" x14ac:dyDescent="0.25">
      <c r="B13" s="4" t="s">
        <v>4</v>
      </c>
      <c r="C13" s="5">
        <f t="shared" ref="C13:K13" si="3">SUM(C9:C10)</f>
        <v>15181.369500000077</v>
      </c>
      <c r="D13" s="5">
        <f t="shared" si="3"/>
        <v>58574.549399999785</v>
      </c>
      <c r="E13" s="5">
        <f t="shared" si="3"/>
        <v>28659.518699999931</v>
      </c>
      <c r="F13" s="5">
        <f t="shared" si="3"/>
        <v>34238.539699999637</v>
      </c>
      <c r="G13" s="5">
        <f t="shared" si="3"/>
        <v>54904.21549999986</v>
      </c>
      <c r="H13" s="5">
        <f t="shared" si="3"/>
        <v>23262.191700000098</v>
      </c>
      <c r="I13" s="5">
        <f t="shared" si="3"/>
        <v>35313.627699999648</v>
      </c>
      <c r="J13" s="5">
        <f t="shared" si="3"/>
        <v>55796.811799999763</v>
      </c>
      <c r="K13" s="5">
        <f t="shared" si="3"/>
        <v>42467.163199999697</v>
      </c>
      <c r="L13" s="5">
        <f t="shared" ref="L13:M13" si="4">SUM(L9:L10)</f>
        <v>31653.4826999998</v>
      </c>
      <c r="M13" s="5">
        <f t="shared" si="4"/>
        <v>45229.589999999589</v>
      </c>
      <c r="N13" s="16">
        <f>SUM(N9:N10)</f>
        <v>425281.05989999778</v>
      </c>
    </row>
    <row r="14" spans="1:16" x14ac:dyDescent="0.25">
      <c r="B14" s="4" t="s">
        <v>5</v>
      </c>
      <c r="C14" s="5">
        <f t="shared" ref="C14:N14" si="5">C15+C30</f>
        <v>-13662.405368028561</v>
      </c>
      <c r="D14" s="5">
        <f t="shared" si="5"/>
        <v>-27148.536902257809</v>
      </c>
      <c r="E14" s="5">
        <f t="shared" si="5"/>
        <v>-18027.99993335117</v>
      </c>
      <c r="F14" s="5">
        <f t="shared" si="5"/>
        <v>-11703.346772572489</v>
      </c>
      <c r="G14" s="5">
        <f>G15+G30</f>
        <v>-44461.812521331391</v>
      </c>
      <c r="H14" s="5">
        <f t="shared" si="5"/>
        <v>-20462.274216812937</v>
      </c>
      <c r="I14" s="5">
        <f t="shared" si="5"/>
        <v>-31304.465755342972</v>
      </c>
      <c r="J14" s="5">
        <f t="shared" si="5"/>
        <v>-45186.102097528303</v>
      </c>
      <c r="K14" s="5">
        <f t="shared" si="5"/>
        <v>-12492.468198577753</v>
      </c>
      <c r="L14" s="5">
        <f t="shared" si="5"/>
        <v>-16564.880706253942</v>
      </c>
      <c r="M14" s="5">
        <f t="shared" si="5"/>
        <v>-37101.735380572027</v>
      </c>
      <c r="N14" s="16">
        <f t="shared" si="5"/>
        <v>-278116.02785262931</v>
      </c>
    </row>
    <row r="15" spans="1:16" x14ac:dyDescent="0.25">
      <c r="B15" s="12" t="s">
        <v>6</v>
      </c>
      <c r="C15" s="13">
        <f t="shared" ref="C15:N15" si="6">SUM(C16:C29)</f>
        <v>-5494.0453680285609</v>
      </c>
      <c r="D15" s="13">
        <f t="shared" si="6"/>
        <v>-7820.871902257808</v>
      </c>
      <c r="E15" s="13">
        <f t="shared" si="6"/>
        <v>-6158.6359333511709</v>
      </c>
      <c r="F15" s="13">
        <f t="shared" si="6"/>
        <v>-6854.1867725724896</v>
      </c>
      <c r="G15" s="13">
        <f>SUM(G16:G29)</f>
        <v>-24195.782521331388</v>
      </c>
      <c r="H15" s="13">
        <f t="shared" si="6"/>
        <v>-5989.9462168129403</v>
      </c>
      <c r="I15" s="13">
        <f t="shared" si="6"/>
        <v>-7414.3207553429656</v>
      </c>
      <c r="J15" s="13">
        <f t="shared" si="6"/>
        <v>-7643.9205975283048</v>
      </c>
      <c r="K15" s="13">
        <f t="shared" si="6"/>
        <v>-5828.328198577753</v>
      </c>
      <c r="L15" s="13">
        <f t="shared" si="6"/>
        <v>-5230.9207062539417</v>
      </c>
      <c r="M15" s="13">
        <f t="shared" si="6"/>
        <v>-6495.7558805720264</v>
      </c>
      <c r="N15" s="56">
        <f t="shared" si="6"/>
        <v>-89126.714852629346</v>
      </c>
    </row>
    <row r="16" spans="1:16" s="6" customFormat="1" outlineLevel="1" x14ac:dyDescent="0.25">
      <c r="A16" s="48"/>
      <c r="B16" s="49" t="s">
        <v>18</v>
      </c>
      <c r="C16" s="8">
        <f>-'[60]Base Fortes'!C6*C119</f>
        <v>-2683.1869999999999</v>
      </c>
      <c r="D16" s="8">
        <f>-'[60]Base Fortes'!D6</f>
        <v>-4146.97</v>
      </c>
      <c r="E16" s="8">
        <f>-'[60]Base Fortes'!E6*E119</f>
        <v>-2915.471</v>
      </c>
      <c r="F16" s="8">
        <f>-'[60]Base Fortes'!G6/2</f>
        <v>-3582.9549999999999</v>
      </c>
      <c r="G16" s="8">
        <f>-'[60]Base Fortes'!G6/2</f>
        <v>-3582.9549999999999</v>
      </c>
      <c r="H16" s="8">
        <f>-'[60]Base Fortes'!H6*H119</f>
        <v>-2878.0374999999999</v>
      </c>
      <c r="I16" s="8">
        <f>-'[60]Base Fortes'!I6*I119</f>
        <v>-3979.0855000000001</v>
      </c>
      <c r="J16" s="8">
        <f>-'[60]Base Fortes'!J6*J119</f>
        <v>-4058.86</v>
      </c>
      <c r="K16" s="8"/>
      <c r="L16" s="8">
        <f>-'[60]Base Fortes'!M6*L119</f>
        <v>-2379.4679999999998</v>
      </c>
      <c r="M16" s="8">
        <f>-'[60]Base Fortes'!L6*M119</f>
        <v>-3271.6450000000004</v>
      </c>
      <c r="N16" s="42">
        <f t="shared" ref="N16:N28" si="7">SUM(C16:M16)</f>
        <v>-33478.634000000005</v>
      </c>
      <c r="O16" s="47"/>
      <c r="P16" s="78"/>
    </row>
    <row r="17" spans="1:15" outlineLevel="1" x14ac:dyDescent="0.25">
      <c r="B17" s="49" t="s">
        <v>92</v>
      </c>
      <c r="C17" s="8">
        <f>-'[60]Base Fortes'!C7*C120</f>
        <v>-120.744</v>
      </c>
      <c r="D17" s="8">
        <f>-'[60]Base Fortes'!D7</f>
        <v>-186.61</v>
      </c>
      <c r="E17" s="8">
        <f>-'[60]Base Fortes'!E7*E120</f>
        <v>-171.34650000000002</v>
      </c>
      <c r="F17" s="8">
        <f>-'[60]Base Fortes'!G7/2</f>
        <v>-157.6</v>
      </c>
      <c r="G17" s="8">
        <f>-'[60]Base Fortes'!G7/2</f>
        <v>-157.6</v>
      </c>
      <c r="H17" s="8">
        <f>-'[60]Base Fortes'!H7*H120</f>
        <v>-129.51250000000002</v>
      </c>
      <c r="I17" s="8">
        <f>-'[60]Base Fortes'!I7*I120</f>
        <v>-196.61850000000001</v>
      </c>
      <c r="J17" s="8">
        <f>-'[60]Base Fortes'!J7*J120</f>
        <v>-182.65</v>
      </c>
      <c r="K17" s="8"/>
      <c r="L17" s="8">
        <f>-'[60]Base Fortes'!M7*L120</f>
        <v>-113.542</v>
      </c>
      <c r="M17" s="8">
        <f>-'[60]Base Fortes'!L7*M120</f>
        <v>-147.22499999999999</v>
      </c>
      <c r="N17" s="42">
        <f t="shared" si="7"/>
        <v>-1563.4485</v>
      </c>
    </row>
    <row r="18" spans="1:15" outlineLevel="1" x14ac:dyDescent="0.25">
      <c r="B18" s="49" t="s">
        <v>8</v>
      </c>
      <c r="C18" s="8">
        <f>-'[60]Base Fortes'!C8*C121</f>
        <v>-214.64300000000003</v>
      </c>
      <c r="D18" s="8">
        <f>-'[60]Base Fortes'!D8</f>
        <v>-331.74</v>
      </c>
      <c r="E18" s="8">
        <f>-'[60]Base Fortes'!E8*E121</f>
        <v>-233.22000000000003</v>
      </c>
      <c r="F18" s="8">
        <f>-'[60]Base Fortes'!G8/2</f>
        <v>-318.91000000000003</v>
      </c>
      <c r="G18" s="8">
        <f>-'[60]Base Fortes'!G8/2</f>
        <v>-318.91000000000003</v>
      </c>
      <c r="H18" s="8">
        <f>-'[60]Base Fortes'!H8*H121</f>
        <v>-230.23</v>
      </c>
      <c r="I18" s="8">
        <f>-'[60]Base Fortes'!I8*I121</f>
        <v>-349.51800000000003</v>
      </c>
      <c r="J18" s="8">
        <f>-'[60]Base Fortes'!J8*J121</f>
        <v>-324.68799999999999</v>
      </c>
      <c r="K18" s="8"/>
      <c r="L18" s="8">
        <f>-'[60]Base Fortes'!M8*L121</f>
        <v>-201.84449999999998</v>
      </c>
      <c r="M18" s="8">
        <f>-'[60]Base Fortes'!L8*M121</f>
        <v>-261.71600000000001</v>
      </c>
      <c r="N18" s="42">
        <f t="shared" si="7"/>
        <v>-2785.4195000000004</v>
      </c>
    </row>
    <row r="19" spans="1:15" outlineLevel="1" x14ac:dyDescent="0.25">
      <c r="B19" s="49" t="s">
        <v>57</v>
      </c>
      <c r="C19" s="8">
        <f>-'[60]Base Fortes'!C9*C122</f>
        <v>0</v>
      </c>
      <c r="D19" s="8">
        <f>-'[60]Base Fortes'!D9</f>
        <v>0</v>
      </c>
      <c r="E19" s="8">
        <f>-'[60]Base Fortes'!E9*E122</f>
        <v>0</v>
      </c>
      <c r="F19" s="8">
        <f>-'[60]Base Fortes'!G9/2</f>
        <v>0</v>
      </c>
      <c r="G19" s="8">
        <f>-'[60]Base Fortes'!G9/2</f>
        <v>0</v>
      </c>
      <c r="H19" s="8">
        <f>-'[60]Base Fortes'!H9*H122</f>
        <v>0</v>
      </c>
      <c r="I19" s="8">
        <f>-'[60]Base Fortes'!I9*I122</f>
        <v>0</v>
      </c>
      <c r="J19" s="8">
        <f>-'[60]Base Fortes'!J9*J122</f>
        <v>0</v>
      </c>
      <c r="K19" s="8"/>
      <c r="L19" s="8">
        <f>-'[60]Base Fortes'!M9*L122</f>
        <v>0</v>
      </c>
      <c r="M19" s="8">
        <f>-'[60]Base Fortes'!L9*M122</f>
        <v>0</v>
      </c>
      <c r="N19" s="42">
        <f t="shared" si="7"/>
        <v>0</v>
      </c>
    </row>
    <row r="20" spans="1:15" outlineLevel="1" x14ac:dyDescent="0.25">
      <c r="B20" s="49" t="s">
        <v>50</v>
      </c>
      <c r="C20" s="8">
        <f>-'[60]Base Fortes'!C10*C123</f>
        <v>0</v>
      </c>
      <c r="D20" s="8">
        <f>-'[60]Base Fortes'!D10</f>
        <v>0</v>
      </c>
      <c r="E20" s="8">
        <f>-'[60]Base Fortes'!E10*E123</f>
        <v>0</v>
      </c>
      <c r="F20" s="8">
        <f>-'[60]Base Fortes'!G10/2</f>
        <v>0</v>
      </c>
      <c r="G20" s="8">
        <f>-'[60]Base Fortes'!G10/2</f>
        <v>0</v>
      </c>
      <c r="H20" s="8">
        <f>-'[60]Base Fortes'!H10*H123</f>
        <v>0</v>
      </c>
      <c r="I20" s="8">
        <f>-'[60]Base Fortes'!I10*I123</f>
        <v>0</v>
      </c>
      <c r="J20" s="8">
        <f>-'[60]Base Fortes'!J10*J123</f>
        <v>0</v>
      </c>
      <c r="K20" s="8"/>
      <c r="L20" s="8">
        <f>-'[60]Base Fortes'!M10*L123</f>
        <v>0</v>
      </c>
      <c r="M20" s="8">
        <f>-'[60]Base Fortes'!L10*M123</f>
        <v>0</v>
      </c>
      <c r="N20" s="42">
        <f t="shared" si="7"/>
        <v>0</v>
      </c>
    </row>
    <row r="21" spans="1:15" outlineLevel="1" x14ac:dyDescent="0.25">
      <c r="B21" s="49" t="s">
        <v>19</v>
      </c>
      <c r="C21" s="8">
        <f>-'[60]Base Fortes'!C11*C124</f>
        <v>-298.13188888888885</v>
      </c>
      <c r="D21" s="8">
        <f>-'[60]Base Fortes'!D11</f>
        <v>-460.7744444444445</v>
      </c>
      <c r="E21" s="8">
        <f>-'[60]Base Fortes'!E11*E124</f>
        <v>-323.94122222222222</v>
      </c>
      <c r="F21" s="8">
        <f>-'[60]Base Fortes'!G11/2</f>
        <v>-398.10611111111109</v>
      </c>
      <c r="G21" s="8">
        <f>-'[60]Base Fortes'!G11/2</f>
        <v>-398.10611111111109</v>
      </c>
      <c r="H21" s="8">
        <f>-'[60]Base Fortes'!H11*H124</f>
        <v>-319.78194444444443</v>
      </c>
      <c r="I21" s="8">
        <f>-'[60]Base Fortes'!I11*I124</f>
        <v>-442.12061111111109</v>
      </c>
      <c r="J21" s="8">
        <f>-'[60]Base Fortes'!J11*J124</f>
        <v>-450.98444444444442</v>
      </c>
      <c r="K21" s="8"/>
      <c r="L21" s="8">
        <f>-'[60]Base Fortes'!M11*L124</f>
        <v>-264.38533333333334</v>
      </c>
      <c r="M21" s="8">
        <f>-'[60]Base Fortes'!L11*M124</f>
        <v>-363.51611111111106</v>
      </c>
      <c r="N21" s="42">
        <f t="shared" si="7"/>
        <v>-3719.8482222222219</v>
      </c>
    </row>
    <row r="22" spans="1:15" outlineLevel="1" x14ac:dyDescent="0.25">
      <c r="B22" s="49" t="s">
        <v>20</v>
      </c>
      <c r="C22" s="8">
        <f>-'[60]Base Fortes'!C12*C125</f>
        <v>-223.59891666666664</v>
      </c>
      <c r="D22" s="8">
        <f>-'[60]Base Fortes'!D12</f>
        <v>-345.58083333333337</v>
      </c>
      <c r="E22" s="8">
        <f>-'[60]Base Fortes'!E12*E125</f>
        <v>-242.9559166666667</v>
      </c>
      <c r="F22" s="8">
        <f>-'[60]Base Fortes'!G12/2</f>
        <v>-298.57958333333335</v>
      </c>
      <c r="G22" s="8">
        <f>-'[60]Base Fortes'!G12/2</f>
        <v>-298.57958333333335</v>
      </c>
      <c r="H22" s="8">
        <f>-'[60]Base Fortes'!H12*H125</f>
        <v>-239.83645833333335</v>
      </c>
      <c r="I22" s="8">
        <f>-'[60]Base Fortes'!I12*I125</f>
        <v>-331.59045833333334</v>
      </c>
      <c r="J22" s="8">
        <f>-'[60]Base Fortes'!J12*J125</f>
        <v>-338.23833333333334</v>
      </c>
      <c r="K22" s="8"/>
      <c r="L22" s="8">
        <f>-'[60]Base Fortes'!M12*L125</f>
        <v>-198.28900000000002</v>
      </c>
      <c r="M22" s="8">
        <f>-'[60]Base Fortes'!L12*M125</f>
        <v>-272.63708333333335</v>
      </c>
      <c r="N22" s="42">
        <f t="shared" si="7"/>
        <v>-2789.8861666666671</v>
      </c>
    </row>
    <row r="23" spans="1:15" outlineLevel="1" x14ac:dyDescent="0.25">
      <c r="B23" s="49" t="s">
        <v>48</v>
      </c>
      <c r="C23" s="8">
        <f>-'[60]Base Fortes'!C13*C126</f>
        <v>-10.061951249999998</v>
      </c>
      <c r="D23" s="8">
        <f>-'[60]Base Fortes'!D13</f>
        <v>-15.551137500000001</v>
      </c>
      <c r="E23" s="8">
        <f>-'[60]Base Fortes'!E13*E126</f>
        <v>-10.933016250000001</v>
      </c>
      <c r="F23" s="8">
        <f>-'[60]Base Fortes'!G13/2</f>
        <v>-13.436081250000001</v>
      </c>
      <c r="G23" s="8">
        <f>-'[60]Base Fortes'!G13/2</f>
        <v>-13.436081250000001</v>
      </c>
      <c r="H23" s="8">
        <f>-'[60]Base Fortes'!H13*H126</f>
        <v>-10.792640625000001</v>
      </c>
      <c r="I23" s="8">
        <f>-'[60]Base Fortes'!I13*I126</f>
        <v>-14.921570624999999</v>
      </c>
      <c r="J23" s="8">
        <f>-'[60]Base Fortes'!J13*J126</f>
        <v>-15.220725</v>
      </c>
      <c r="K23" s="8"/>
      <c r="L23" s="8">
        <f>-'[60]Base Fortes'!M13*L126</f>
        <v>-8.9230049999999999</v>
      </c>
      <c r="M23" s="8">
        <f>-'[60]Base Fortes'!L13*M126</f>
        <v>-12.26866875</v>
      </c>
      <c r="N23" s="42">
        <f t="shared" si="7"/>
        <v>-125.54487750000001</v>
      </c>
    </row>
    <row r="24" spans="1:15" outlineLevel="1" x14ac:dyDescent="0.25">
      <c r="B24" s="49" t="s">
        <v>49</v>
      </c>
      <c r="C24" s="8">
        <f>-'[60]Base Fortes'!C14*C127</f>
        <v>-17.88791333333333</v>
      </c>
      <c r="D24" s="8">
        <f>-'[60]Base Fortes'!D14</f>
        <v>-27.646466666666669</v>
      </c>
      <c r="E24" s="8">
        <f>-'[60]Base Fortes'!E14*E127</f>
        <v>-19.436473333333335</v>
      </c>
      <c r="F24" s="8">
        <f>-'[60]Base Fortes'!G14/2</f>
        <v>-23.886366666666667</v>
      </c>
      <c r="G24" s="8">
        <f>-'[60]Base Fortes'!G14/2</f>
        <v>-23.886366666666667</v>
      </c>
      <c r="H24" s="8">
        <f>-'[60]Base Fortes'!H14*H127</f>
        <v>-19.186916666666669</v>
      </c>
      <c r="I24" s="8">
        <f>-'[60]Base Fortes'!I14*I127</f>
        <v>-26.527236666666667</v>
      </c>
      <c r="J24" s="8">
        <f>-'[60]Base Fortes'!J14*J127</f>
        <v>-27.05906666666667</v>
      </c>
      <c r="K24" s="8"/>
      <c r="L24" s="8">
        <f>-'[60]Base Fortes'!M14*L127</f>
        <v>-15.863120000000002</v>
      </c>
      <c r="M24" s="8">
        <f>-'[60]Base Fortes'!L14*M127</f>
        <v>-21.810966666666669</v>
      </c>
      <c r="N24" s="42">
        <f t="shared" si="7"/>
        <v>-223.19089333333335</v>
      </c>
    </row>
    <row r="25" spans="1:15" outlineLevel="1" x14ac:dyDescent="0.25">
      <c r="A25" s="48">
        <v>2001009</v>
      </c>
      <c r="B25" s="49" t="s">
        <v>21</v>
      </c>
      <c r="C25" s="8">
        <f>-SUMIF([61]Base!$A:$A,$A25,[61]Base!$C:$C)</f>
        <v>0</v>
      </c>
      <c r="D25" s="8">
        <f>-SUMIF([62]Base!$A:$A,$A25,[62]Base!$C:$C)</f>
        <v>0</v>
      </c>
      <c r="E25" s="8">
        <f>-SUMIF([63]Base!$A:$A,$A25,[63]Base!$C:$C)</f>
        <v>-72</v>
      </c>
      <c r="F25" s="8">
        <f>-SUMIF([64]Base!$A:$A,$A25,[64]Base!$C:$C)</f>
        <v>0</v>
      </c>
      <c r="G25" s="8">
        <f>-SUMIF([65]Base!$A:$A,$A25,[65]Base!$C:$C)</f>
        <v>-4317</v>
      </c>
      <c r="H25" s="8">
        <f>-SUMIF([66]Base!$A:$A,$A25,[66]Base!$C:$C)</f>
        <v>0</v>
      </c>
      <c r="I25" s="8">
        <f>-SUMIF([67]Base!$A:$A,$A25,[67]Base!$C:$C)</f>
        <v>0</v>
      </c>
      <c r="J25" s="8">
        <f>-SUMIF([68]Base!$A:$A,$A25,[68]Base!$C:$C)</f>
        <v>0</v>
      </c>
      <c r="K25" s="8">
        <f>-SUMIF([69]Base!$A:$A,$A25,[69]Base!$C:$C)</f>
        <v>0</v>
      </c>
      <c r="L25" s="8">
        <f>-SUMIF([70]Base!$A:$A,$A25,[70]Base!$C:$C)</f>
        <v>0</v>
      </c>
      <c r="M25" s="8">
        <f>-SUMIF([71]Base!$A:$A,$A25,[71]Base!$C:$C)</f>
        <v>0</v>
      </c>
      <c r="N25" s="42">
        <f t="shared" ref="N25:N26" si="8">SUM(C25:M25)</f>
        <v>-4389</v>
      </c>
    </row>
    <row r="26" spans="1:15" outlineLevel="1" x14ac:dyDescent="0.25">
      <c r="A26" s="48">
        <v>2004039</v>
      </c>
      <c r="B26" s="49" t="s">
        <v>68</v>
      </c>
      <c r="C26" s="8">
        <f>-SUMIF([61]Base!$A:$A,$A26,[61]Base!$C:$C)</f>
        <v>0</v>
      </c>
      <c r="D26" s="8">
        <f>-SUMIF([62]Base!$A:$A,$A26,[62]Base!$C:$C)</f>
        <v>0</v>
      </c>
      <c r="E26" s="8">
        <f>-SUMIF([63]Base!$A:$A,$A26,[63]Base!$C:$C)</f>
        <v>-135</v>
      </c>
      <c r="F26" s="8">
        <f>-SUMIF([64]Base!$A:$A,$A26,[64]Base!$C:$C)</f>
        <v>0</v>
      </c>
      <c r="G26" s="8">
        <f>-SUMIF([65]Base!$A:$A,$A26,[65]Base!$C:$C)</f>
        <v>-12217.5</v>
      </c>
      <c r="H26" s="8">
        <f>-SUMIF([66]Base!$A:$A,$A26,[66]Base!$C:$C)</f>
        <v>-175.5</v>
      </c>
      <c r="I26" s="8">
        <f>-SUMIF([67]Base!$A:$A,$A26,[67]Base!$C:$C)</f>
        <v>0</v>
      </c>
      <c r="J26" s="8">
        <f>-SUMIF([68]Base!$A:$A,$A26,[68]Base!$C:$C)</f>
        <v>0</v>
      </c>
      <c r="K26" s="8">
        <f>-SUMIF([69]Base!$A:$A,$A26,[69]Base!$C:$C)</f>
        <v>0</v>
      </c>
      <c r="L26" s="8">
        <f>-SUMIF([70]Base!$A:$A,$A26,[70]Base!$C:$C)</f>
        <v>0</v>
      </c>
      <c r="M26" s="8">
        <f>-SUMIF([71]Base!$A:$A,$A26,[71]Base!$C:$C)</f>
        <v>0</v>
      </c>
      <c r="N26" s="42">
        <f t="shared" si="8"/>
        <v>-12528</v>
      </c>
    </row>
    <row r="27" spans="1:15" outlineLevel="1" x14ac:dyDescent="0.25">
      <c r="A27" s="48">
        <v>2013019</v>
      </c>
      <c r="B27" s="68" t="s">
        <v>51</v>
      </c>
      <c r="C27" s="69">
        <v>-1800</v>
      </c>
      <c r="D27" s="69">
        <v>-1800</v>
      </c>
      <c r="E27" s="69">
        <v>-1800</v>
      </c>
      <c r="F27" s="69">
        <v>-1800</v>
      </c>
      <c r="G27" s="69">
        <v>-2409.6</v>
      </c>
      <c r="H27" s="69">
        <v>-1800</v>
      </c>
      <c r="I27" s="69">
        <v>-1800</v>
      </c>
      <c r="J27" s="69">
        <v>-1800</v>
      </c>
      <c r="K27" s="8">
        <v>0</v>
      </c>
      <c r="L27" s="69">
        <v>-1800</v>
      </c>
      <c r="M27" s="69">
        <v>-1800</v>
      </c>
      <c r="N27" s="70">
        <f t="shared" si="7"/>
        <v>-18609.599999999999</v>
      </c>
    </row>
    <row r="28" spans="1:15" outlineLevel="1" x14ac:dyDescent="0.25">
      <c r="B28" s="49" t="s">
        <v>119</v>
      </c>
      <c r="C28" s="8">
        <f t="shared" ref="C28:J28" si="9">C136*$N$136+C137*$N$137</f>
        <v>-125.79069788967179</v>
      </c>
      <c r="D28" s="8">
        <f t="shared" si="9"/>
        <v>-505.99902031336433</v>
      </c>
      <c r="E28" s="8">
        <f t="shared" si="9"/>
        <v>-234.33180487894887</v>
      </c>
      <c r="F28" s="8">
        <f t="shared" si="9"/>
        <v>-260.71363021137972</v>
      </c>
      <c r="G28" s="8">
        <f t="shared" si="9"/>
        <v>-458.20937897028125</v>
      </c>
      <c r="H28" s="8">
        <f t="shared" si="9"/>
        <v>-187.06825674349716</v>
      </c>
      <c r="I28" s="8">
        <f t="shared" si="9"/>
        <v>-273.93887860685481</v>
      </c>
      <c r="J28" s="8">
        <f t="shared" si="9"/>
        <v>-446.22002808385969</v>
      </c>
      <c r="K28" s="8">
        <f>K136*$N$136+K137*$N$137+K133*$N$133+K134*$N$134+K135*$N$135</f>
        <v>-5828.328198577753</v>
      </c>
      <c r="L28" s="8">
        <f>L136*$N$136+L137*$N$137+L133*$N$133+L134*$N$134+L135*$N$135</f>
        <v>-248.60574792060874</v>
      </c>
      <c r="M28" s="8">
        <f t="shared" ref="M28" si="10">M136*$N$136+M137*$N$137</f>
        <v>-344.93705071091506</v>
      </c>
      <c r="N28" s="42">
        <f t="shared" si="7"/>
        <v>-8914.1426929071331</v>
      </c>
    </row>
    <row r="29" spans="1:15" outlineLevel="1" x14ac:dyDescent="0.25"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42"/>
    </row>
    <row r="30" spans="1:15" x14ac:dyDescent="0.25">
      <c r="B30" s="12" t="s">
        <v>24</v>
      </c>
      <c r="C30" s="13">
        <f t="shared" ref="C30:N30" si="11">SUM(C31:C88)</f>
        <v>-8168.36</v>
      </c>
      <c r="D30" s="13">
        <f t="shared" si="11"/>
        <v>-19327.665000000001</v>
      </c>
      <c r="E30" s="13">
        <f t="shared" si="11"/>
        <v>-11869.364</v>
      </c>
      <c r="F30" s="13">
        <f t="shared" si="11"/>
        <v>-4849.16</v>
      </c>
      <c r="G30" s="13">
        <f t="shared" si="11"/>
        <v>-20266.03</v>
      </c>
      <c r="H30" s="13">
        <f t="shared" si="11"/>
        <v>-14472.327999999998</v>
      </c>
      <c r="I30" s="13">
        <f t="shared" si="11"/>
        <v>-23890.145000000004</v>
      </c>
      <c r="J30" s="13">
        <f t="shared" si="11"/>
        <v>-37542.181499999999</v>
      </c>
      <c r="K30" s="13">
        <f t="shared" si="11"/>
        <v>-6664.14</v>
      </c>
      <c r="L30" s="13">
        <f t="shared" si="11"/>
        <v>-11333.960000000001</v>
      </c>
      <c r="M30" s="13">
        <f t="shared" si="11"/>
        <v>-30605.979499999998</v>
      </c>
      <c r="N30" s="46">
        <f t="shared" si="11"/>
        <v>-188989.31299999997</v>
      </c>
      <c r="O30" s="82"/>
    </row>
    <row r="31" spans="1:15" outlineLevel="1" x14ac:dyDescent="0.25">
      <c r="A31" s="48">
        <v>20437</v>
      </c>
      <c r="B31" s="7" t="s">
        <v>32</v>
      </c>
      <c r="C31" s="8">
        <f>-SUMIF([61]Base!$A:$A,$A31,[61]Base!$C:$C)</f>
        <v>0</v>
      </c>
      <c r="D31" s="8">
        <f>-SUMIF([62]Base!$A:$A,$A31,[62]Base!$C:$C)</f>
        <v>0</v>
      </c>
      <c r="E31" s="8">
        <f>-SUMIF([63]Base!$A:$A,$A31,[63]Base!$C:$C)</f>
        <v>0</v>
      </c>
      <c r="F31" s="8">
        <f>-SUMIF([64]Base!$A:$A,$A31,[64]Base!$C:$C)</f>
        <v>0</v>
      </c>
      <c r="G31" s="8">
        <f>-SUMIF([65]Base!$A:$A,$A31,[65]Base!$C:$C)</f>
        <v>0</v>
      </c>
      <c r="H31" s="8">
        <f>-SUMIF([66]Base!$A:$A,$A31,[66]Base!$C:$C)</f>
        <v>0</v>
      </c>
      <c r="I31" s="8">
        <f>-SUMIF([67]Base!$A:$A,$A31,[67]Base!$C:$C)</f>
        <v>0</v>
      </c>
      <c r="J31" s="8">
        <f>-SUMIF([68]Base!$A:$A,$A31,[68]Base!$C:$C)</f>
        <v>0</v>
      </c>
      <c r="K31" s="8">
        <f>-SUMIF([69]Base!$A:$A,$A31,[69]Base!$C:$C)</f>
        <v>0</v>
      </c>
      <c r="L31" s="8">
        <f>-SUMIF([70]Base!$A:$A,$A31,[70]Base!$C:$C)</f>
        <v>0</v>
      </c>
      <c r="M31" s="8">
        <f>-SUMIF([71]Base!$A:$A,$A31,[71]Base!$C:$C)</f>
        <v>0</v>
      </c>
      <c r="N31" s="42">
        <f t="shared" ref="N31:N44" si="12">SUM(C31:M31)</f>
        <v>0</v>
      </c>
      <c r="O31" s="82"/>
    </row>
    <row r="32" spans="1:15" outlineLevel="1" x14ac:dyDescent="0.25">
      <c r="A32" s="48">
        <v>2004086</v>
      </c>
      <c r="B32" s="49" t="s">
        <v>60</v>
      </c>
      <c r="C32" s="8">
        <f>-SUMIF([61]Base!$A:$A,$A32,[61]Base!$C:$C)*C114</f>
        <v>-2600</v>
      </c>
      <c r="D32" s="8">
        <f>-SUMIF([62]Base!$A:$A,$A32,[62]Base!$C:$C)*D114</f>
        <v>-11858.895</v>
      </c>
      <c r="E32" s="8">
        <f>-SUMIF([63]Base!$A:$A,$A32,[63]Base!$C:$C)*E114</f>
        <v>-4109.3715000000002</v>
      </c>
      <c r="F32" s="8">
        <f>-SUMIF([64]Base!$A:$A,$A32,[64]Base!$C:$C)</f>
        <v>0</v>
      </c>
      <c r="G32" s="8">
        <f>-SUMIF([65]Base!$A:$A,$A32,[65]Base!$C:$C)</f>
        <v>0</v>
      </c>
      <c r="H32" s="8">
        <f>-SUMIF([66]Base!$A:$A,$A32,[66]Base!$C:$C)*H114</f>
        <v>-8016.1835000000001</v>
      </c>
      <c r="I32" s="8">
        <f>-SUMIF([67]Base!$A:$A,$A32,[67]Base!$C:$C)*I114</f>
        <v>-11210.576000000001</v>
      </c>
      <c r="J32" s="8">
        <f>-SUMIF([68]Base!$A:$A,$A32,[68]Base!$C:$C)*J114</f>
        <v>-15634.1965</v>
      </c>
      <c r="K32" s="8">
        <f>-SUMIF([69]Base!$A:$A,$A32,[69]Base!$C:$C)</f>
        <v>0</v>
      </c>
      <c r="L32" s="8">
        <f>-SUMIF([70]Base!$A:$A,$A32,[70]Base!$C:$C)</f>
        <v>-5153.3</v>
      </c>
      <c r="M32" s="8">
        <f>-SUMIF([71]Base!$A:$A,$A32,[71]Base!$C:$C)</f>
        <v>-22510.959999999999</v>
      </c>
      <c r="N32" s="42">
        <f t="shared" ref="N32" si="13">SUM(C32:M32)</f>
        <v>-81093.482499999998</v>
      </c>
      <c r="O32" s="82"/>
    </row>
    <row r="33" spans="1:16" outlineLevel="1" x14ac:dyDescent="0.25">
      <c r="A33" s="48">
        <v>2004035</v>
      </c>
      <c r="B33" s="7" t="s">
        <v>63</v>
      </c>
      <c r="C33" s="8">
        <f>-SUMIF([61]Base!$A:$A,$A33,[61]Base!$C:$C)</f>
        <v>0</v>
      </c>
      <c r="D33" s="8">
        <f>-SUMIF([62]Base!$A:$A,$A33,[62]Base!$C:$C)</f>
        <v>-455.96</v>
      </c>
      <c r="E33" s="8">
        <f>-SUMIF([63]Base!$A:$A,$A33,[63]Base!$C:$C)</f>
        <v>0</v>
      </c>
      <c r="F33" s="8">
        <f>-SUMIF([64]Base!$A:$A,$A33,[64]Base!$C:$C)</f>
        <v>0</v>
      </c>
      <c r="G33" s="8">
        <f>-SUMIF([65]Base!$A:$A,$A33,[65]Base!$C:$C)</f>
        <v>0</v>
      </c>
      <c r="H33" s="8">
        <f>-SUMIF([66]Base!$A:$A,$A33,[66]Base!$C:$C)</f>
        <v>0</v>
      </c>
      <c r="I33" s="8">
        <f>-SUMIF([67]Base!$A:$A,$A33,[67]Base!$C:$C)</f>
        <v>0</v>
      </c>
      <c r="J33" s="8">
        <f>-SUMIF([68]Base!$A:$A,$A33,[68]Base!$C:$C)</f>
        <v>0</v>
      </c>
      <c r="K33" s="8">
        <f>-SUMIF([69]Base!$A:$A,$A33,[69]Base!$C:$C)</f>
        <v>-274.60000000000002</v>
      </c>
      <c r="L33" s="8">
        <f>-SUMIF([70]Base!$A:$A,$A33,[70]Base!$C:$C)</f>
        <v>0</v>
      </c>
      <c r="M33" s="8">
        <f>-SUMIF([71]Base!$A:$A,$A33,[71]Base!$C:$C)</f>
        <v>0</v>
      </c>
      <c r="N33" s="42">
        <f t="shared" si="12"/>
        <v>-730.56</v>
      </c>
      <c r="O33" s="82"/>
    </row>
    <row r="34" spans="1:16" outlineLevel="1" x14ac:dyDescent="0.25">
      <c r="A34" s="48">
        <v>2013010</v>
      </c>
      <c r="B34" s="7" t="s">
        <v>136</v>
      </c>
      <c r="C34" s="8">
        <f>-SUMIF([61]Base!$A:$A,$A34,[61]Base!$C:$C)</f>
        <v>0</v>
      </c>
      <c r="D34" s="8">
        <f>-SUMIF([62]Base!$A:$A,$A34,[62]Base!$C:$C)</f>
        <v>0</v>
      </c>
      <c r="E34" s="8">
        <f>-SUMIF([63]Base!$A:$A,$A34,[63]Base!$C:$C)</f>
        <v>0</v>
      </c>
      <c r="F34" s="8">
        <f>-SUMIF([64]Base!$A:$A,$A34,[64]Base!$C:$C)</f>
        <v>0</v>
      </c>
      <c r="G34" s="8">
        <f>-SUMIF([65]Base!$A:$A,$A34,[65]Base!$C:$C)</f>
        <v>0</v>
      </c>
      <c r="H34" s="8">
        <f>-SUMIF([66]Base!$A:$A,$A34,[66]Base!$C:$C)</f>
        <v>0</v>
      </c>
      <c r="I34" s="8">
        <f>-SUMIF([67]Base!$A:$A,$A34,[67]Base!$C:$C)</f>
        <v>0</v>
      </c>
      <c r="J34" s="8">
        <f>-SUMIF([68]Base!$A:$A,$A34,[68]Base!$C:$C)</f>
        <v>0</v>
      </c>
      <c r="K34" s="8">
        <f>-SUMIF([69]Base!$A:$A,$A34,[69]Base!$C:$C)</f>
        <v>0</v>
      </c>
      <c r="L34" s="8">
        <f>-SUMIF([70]Base!$A:$A,$A34,[70]Base!$C:$C)</f>
        <v>0</v>
      </c>
      <c r="M34" s="8">
        <f>-SUMIF([71]Base!$A:$A,$A34,[71]Base!$C:$C)</f>
        <v>0</v>
      </c>
      <c r="N34" s="42">
        <f t="shared" ref="N34" si="14">SUM(C34:M34)</f>
        <v>0</v>
      </c>
      <c r="O34" s="82"/>
    </row>
    <row r="35" spans="1:16" outlineLevel="1" x14ac:dyDescent="0.25">
      <c r="A35" s="48">
        <v>2013036</v>
      </c>
      <c r="B35" s="7" t="s">
        <v>38</v>
      </c>
      <c r="C35" s="8">
        <f>-SUMIF([61]Base!$A:$A,$A35,[61]Base!$C:$C)</f>
        <v>0</v>
      </c>
      <c r="D35" s="8">
        <f>-SUMIF([62]Base!$A:$A,$A35,[62]Base!$C:$C)</f>
        <v>0</v>
      </c>
      <c r="E35" s="8">
        <f>-SUMIF([63]Base!$A:$A,$A35,[63]Base!$C:$C)</f>
        <v>-15</v>
      </c>
      <c r="F35" s="8">
        <f>-SUMIF([64]Base!$A:$A,$A35,[64]Base!$C:$C)</f>
        <v>0</v>
      </c>
      <c r="G35" s="8">
        <f>-SUMIF([65]Base!$A:$A,$A35,[65]Base!$C:$C)</f>
        <v>0</v>
      </c>
      <c r="H35" s="8">
        <f>-SUMIF([66]Base!$A:$A,$A35,[66]Base!$C:$C)</f>
        <v>-22</v>
      </c>
      <c r="I35" s="8">
        <f>-SUMIF([67]Base!$A:$A,$A35,[67]Base!$C:$C)</f>
        <v>0</v>
      </c>
      <c r="J35" s="8">
        <f>-SUMIF([68]Base!$A:$A,$A35,[68]Base!$C:$C)</f>
        <v>0</v>
      </c>
      <c r="K35" s="8">
        <f>-SUMIF([69]Base!$A:$A,$A35,[69]Base!$C:$C)</f>
        <v>0</v>
      </c>
      <c r="L35" s="8">
        <f>-SUMIF([70]Base!$A:$A,$A35,[70]Base!$C:$C)</f>
        <v>0</v>
      </c>
      <c r="M35" s="8">
        <f>-SUMIF([71]Base!$A:$A,$A35,[71]Base!$C:$C)</f>
        <v>0</v>
      </c>
      <c r="N35" s="42">
        <f t="shared" si="12"/>
        <v>-37</v>
      </c>
      <c r="O35" s="82"/>
    </row>
    <row r="36" spans="1:16" s="15" customFormat="1" outlineLevel="1" x14ac:dyDescent="0.25">
      <c r="A36" s="48">
        <v>21333</v>
      </c>
      <c r="B36" s="7" t="s">
        <v>132</v>
      </c>
      <c r="C36" s="8">
        <f>-SUMIF([61]Base!$A:$A,$A36,[61]Base!$C:$C)</f>
        <v>0</v>
      </c>
      <c r="D36" s="8">
        <f>-SUMIF([62]Base!$A:$A,$A36,[62]Base!$C:$C)</f>
        <v>0</v>
      </c>
      <c r="E36" s="8">
        <f>-SUMIF([63]Base!$A:$A,$A36,[63]Base!$C:$C)</f>
        <v>0</v>
      </c>
      <c r="F36" s="8">
        <f>-SUMIF([64]Base!$A:$A,$A36,[64]Base!$C:$C)</f>
        <v>0</v>
      </c>
      <c r="G36" s="8">
        <f>-SUMIF([65]Base!$A:$A,$A36,[65]Base!$C:$C)</f>
        <v>0</v>
      </c>
      <c r="H36" s="8">
        <f>-SUMIF([66]Base!$A:$A,$A36,[66]Base!$C:$C)</f>
        <v>0</v>
      </c>
      <c r="I36" s="8">
        <f>-SUMIF([67]Base!$A:$A,$A36,[67]Base!$C:$C)</f>
        <v>0</v>
      </c>
      <c r="J36" s="8">
        <f>-SUMIF([68]Base!$A:$A,$A36,[68]Base!$C:$C)</f>
        <v>0</v>
      </c>
      <c r="K36" s="8">
        <f>-SUMIF([69]Base!$A:$A,$A36,[69]Base!$C:$C)</f>
        <v>0</v>
      </c>
      <c r="L36" s="8">
        <f>-SUMIF([70]Base!$A:$A,$A36,[70]Base!$C:$C)</f>
        <v>0</v>
      </c>
      <c r="M36" s="8">
        <f>-SUMIF([71]Base!$A:$A,$A36,[71]Base!$C:$C)</f>
        <v>0</v>
      </c>
      <c r="N36" s="42">
        <f t="shared" si="12"/>
        <v>0</v>
      </c>
      <c r="O36" s="82"/>
      <c r="P36" s="76"/>
    </row>
    <row r="37" spans="1:16" s="15" customFormat="1" outlineLevel="1" x14ac:dyDescent="0.25">
      <c r="A37">
        <v>2013033</v>
      </c>
      <c r="B37" s="7" t="s">
        <v>150</v>
      </c>
      <c r="C37" s="8">
        <f>-SUMIF([61]Base!$A:$A,$A37,[61]Base!$C:$C)</f>
        <v>0</v>
      </c>
      <c r="D37" s="8">
        <f>-SUMIF([62]Base!$A:$A,$A37,[62]Base!$C:$C)</f>
        <v>0</v>
      </c>
      <c r="E37" s="8">
        <f>-SUMIF([63]Base!$A:$A,$A37,[63]Base!$C:$C)</f>
        <v>0</v>
      </c>
      <c r="F37" s="8">
        <f>-SUMIF([64]Base!$A:$A,$A37,[64]Base!$C:$C)</f>
        <v>0</v>
      </c>
      <c r="G37" s="8">
        <f>-SUMIF([65]Base!$A:$A,$A37,[65]Base!$C:$C)</f>
        <v>0</v>
      </c>
      <c r="H37" s="8">
        <f>-SUMIF([66]Base!$A:$A,$A37,[66]Base!$C:$C)</f>
        <v>0</v>
      </c>
      <c r="I37" s="8">
        <f>-SUMIF([67]Base!$A:$A,$A37,[67]Base!$C:$C)</f>
        <v>0</v>
      </c>
      <c r="J37" s="8">
        <f>-SUMIF([68]Base!$A:$A,$A37,[68]Base!$C:$C)</f>
        <v>0</v>
      </c>
      <c r="K37" s="8">
        <f>-SUMIF([69]Base!$A:$A,$A37,[69]Base!$C:$C)</f>
        <v>0</v>
      </c>
      <c r="L37" s="8">
        <f>-SUMIF([70]Base!$A:$A,$A37,[70]Base!$C:$C)</f>
        <v>0</v>
      </c>
      <c r="M37" s="8">
        <f>-SUMIF([71]Base!$A:$A,$A37,[71]Base!$C:$C)</f>
        <v>0</v>
      </c>
      <c r="N37" s="42">
        <f t="shared" si="12"/>
        <v>0</v>
      </c>
      <c r="O37" s="82"/>
      <c r="P37" s="76"/>
    </row>
    <row r="38" spans="1:16" s="15" customFormat="1" outlineLevel="1" x14ac:dyDescent="0.25">
      <c r="A38" s="48">
        <v>2004001002</v>
      </c>
      <c r="B38" s="7" t="s">
        <v>144</v>
      </c>
      <c r="C38" s="8">
        <f>-SUMIF([61]Base!$A:$A,$A38,[61]Base!$C:$C)</f>
        <v>0</v>
      </c>
      <c r="D38" s="8">
        <f>-SUMIF([62]Base!$A:$A,$A38,[62]Base!$C:$C)</f>
        <v>0</v>
      </c>
      <c r="E38" s="8">
        <f>-SUMIF([63]Base!$A:$A,$A38,[63]Base!$C:$C)</f>
        <v>0</v>
      </c>
      <c r="F38" s="8">
        <f>-SUMIF([64]Base!$A:$A,$A38,[64]Base!$C:$C)</f>
        <v>0</v>
      </c>
      <c r="G38" s="8">
        <f>-SUMIF([65]Base!$A:$A,$A38,[65]Base!$C:$C)</f>
        <v>0</v>
      </c>
      <c r="H38" s="8">
        <f>-SUMIF([66]Base!$A:$A,$A38,[66]Base!$C:$C)</f>
        <v>0</v>
      </c>
      <c r="I38" s="8">
        <f>-SUMIF([67]Base!$A:$A,$A38,[67]Base!$C:$C)</f>
        <v>0</v>
      </c>
      <c r="J38" s="8">
        <f>-SUMIF([68]Base!$A:$A,$A38,[68]Base!$C:$C)</f>
        <v>0</v>
      </c>
      <c r="K38" s="8">
        <f>-SUMIF([69]Base!$A:$A,$A38,[69]Base!$C:$C)</f>
        <v>0</v>
      </c>
      <c r="L38" s="8">
        <f>-SUMIF([70]Base!$A:$A,$A38,[70]Base!$C:$C)</f>
        <v>0</v>
      </c>
      <c r="M38" s="8">
        <f>-SUMIF([71]Base!$A:$A,$A38,[71]Base!$C:$C)</f>
        <v>0</v>
      </c>
      <c r="N38" s="42">
        <f t="shared" ref="N38:N39" si="15">SUM(C38:M38)</f>
        <v>0</v>
      </c>
      <c r="O38" s="82"/>
      <c r="P38" s="76"/>
    </row>
    <row r="39" spans="1:16" s="15" customFormat="1" outlineLevel="1" x14ac:dyDescent="0.25">
      <c r="A39" s="48">
        <v>2004060</v>
      </c>
      <c r="B39" s="7" t="s">
        <v>66</v>
      </c>
      <c r="C39" s="8">
        <f>-SUMIF([61]Base!$A:$A,$A39,[61]Base!$C:$C)</f>
        <v>0</v>
      </c>
      <c r="D39" s="8">
        <f>-SUMIF([62]Base!$A:$A,$A39,[62]Base!$C:$C)</f>
        <v>0</v>
      </c>
      <c r="E39" s="8">
        <f>-SUMIF([63]Base!$A:$A,$A39,[63]Base!$C:$C)</f>
        <v>0</v>
      </c>
      <c r="F39" s="8">
        <f>-SUMIF([64]Base!$A:$A,$A39,[64]Base!$C:$C)</f>
        <v>0</v>
      </c>
      <c r="G39" s="8">
        <f>-SUMIF([65]Base!$A:$A,$A39,[65]Base!$C:$C)</f>
        <v>0</v>
      </c>
      <c r="H39" s="8">
        <f>-SUMIF([66]Base!$A:$A,$A39,[66]Base!$C:$C)</f>
        <v>0</v>
      </c>
      <c r="I39" s="8">
        <f>-SUMIF([67]Base!$A:$A,$A39,[67]Base!$C:$C)</f>
        <v>-160</v>
      </c>
      <c r="J39" s="8">
        <f>-SUMIF([68]Base!$A:$A,$A39,[68]Base!$C:$C)</f>
        <v>-160</v>
      </c>
      <c r="K39" s="8">
        <f>-SUMIF([69]Base!$A:$A,$A39,[69]Base!$C:$C)</f>
        <v>0</v>
      </c>
      <c r="L39" s="8">
        <f>-SUMIF([70]Base!$A:$A,$A39,[70]Base!$C:$C)</f>
        <v>0</v>
      </c>
      <c r="M39" s="8">
        <f>-SUMIF([71]Base!$A:$A,$A39,[71]Base!$C:$C)</f>
        <v>-80</v>
      </c>
      <c r="N39" s="42">
        <f t="shared" si="15"/>
        <v>-400</v>
      </c>
      <c r="O39" s="82"/>
      <c r="P39" s="76"/>
    </row>
    <row r="40" spans="1:16" s="15" customFormat="1" outlineLevel="1" x14ac:dyDescent="0.25">
      <c r="A40" s="48">
        <v>2013040</v>
      </c>
      <c r="B40" s="7" t="s">
        <v>67</v>
      </c>
      <c r="C40" s="8">
        <f>-SUMIF([61]Base!$A:$A,$A40,[61]Base!$C:$C)</f>
        <v>-320</v>
      </c>
      <c r="D40" s="8">
        <f>-SUMIF([62]Base!$A:$A,$A40,[62]Base!$C:$C)</f>
        <v>0</v>
      </c>
      <c r="E40" s="8">
        <f>-SUMIF([63]Base!$A:$A,$A40,[63]Base!$C:$C)</f>
        <v>0</v>
      </c>
      <c r="F40" s="8">
        <f>-SUMIF([64]Base!$A:$A,$A40,[64]Base!$C:$C)</f>
        <v>0</v>
      </c>
      <c r="G40" s="8">
        <f>-SUMIF([65]Base!$A:$A,$A40,[65]Base!$C:$C)</f>
        <v>0</v>
      </c>
      <c r="H40" s="8">
        <f>-SUMIF([66]Base!$A:$A,$A40,[66]Base!$C:$C)</f>
        <v>-520</v>
      </c>
      <c r="I40" s="8">
        <f>-SUMIF([67]Base!$A:$A,$A40,[67]Base!$C:$C)</f>
        <v>-160</v>
      </c>
      <c r="J40" s="8">
        <f>-SUMIF([68]Base!$A:$A,$A40,[68]Base!$C:$C)</f>
        <v>-160</v>
      </c>
      <c r="K40" s="8">
        <f>-SUMIF([69]Base!$A:$A,$A40,[69]Base!$C:$C)</f>
        <v>0</v>
      </c>
      <c r="L40" s="8">
        <f>-SUMIF([70]Base!$A:$A,$A40,[70]Base!$C:$C)</f>
        <v>0</v>
      </c>
      <c r="M40" s="8">
        <f>-SUMIF([71]Base!$A:$A,$A40,[71]Base!$C:$C)</f>
        <v>-240</v>
      </c>
      <c r="N40" s="42">
        <f t="shared" si="12"/>
        <v>-1400</v>
      </c>
      <c r="O40" s="82"/>
      <c r="P40" s="76"/>
    </row>
    <row r="41" spans="1:16" s="15" customFormat="1" outlineLevel="1" x14ac:dyDescent="0.25">
      <c r="A41" s="48">
        <v>2013002</v>
      </c>
      <c r="B41" s="7" t="s">
        <v>33</v>
      </c>
      <c r="C41" s="8">
        <f>-SUMIF([61]Base!$A:$A,$A41,[61]Base!$C:$C)</f>
        <v>0</v>
      </c>
      <c r="D41" s="8">
        <f>-SUMIF([62]Base!$A:$A,$A41,[62]Base!$C:$C)</f>
        <v>0</v>
      </c>
      <c r="E41" s="8">
        <f>-SUMIF([63]Base!$A:$A,$A41,[63]Base!$C:$C)</f>
        <v>0</v>
      </c>
      <c r="F41" s="8">
        <f>-SUMIF([64]Base!$A:$A,$A41,[64]Base!$C:$C)</f>
        <v>0</v>
      </c>
      <c r="G41" s="8">
        <f>-SUMIF([65]Base!$A:$A,$A41,[65]Base!$C:$C)</f>
        <v>0</v>
      </c>
      <c r="H41" s="8">
        <f>-SUMIF([66]Base!$A:$A,$A41,[66]Base!$C:$C)</f>
        <v>0</v>
      </c>
      <c r="I41" s="8">
        <f>-SUMIF([67]Base!$A:$A,$A41,[67]Base!$C:$C)</f>
        <v>0</v>
      </c>
      <c r="J41" s="8">
        <f>-SUMIF([68]Base!$A:$A,$A41,[68]Base!$C:$C)</f>
        <v>0</v>
      </c>
      <c r="K41" s="8">
        <f>-SUMIF([69]Base!$A:$A,$A41,[69]Base!$C:$C)</f>
        <v>0</v>
      </c>
      <c r="L41" s="8">
        <f>-SUMIF([70]Base!$A:$A,$A41,[70]Base!$C:$C)</f>
        <v>0</v>
      </c>
      <c r="M41" s="8">
        <f>-SUMIF([71]Base!$A:$A,$A41,[71]Base!$C:$C)</f>
        <v>0</v>
      </c>
      <c r="N41" s="42">
        <f t="shared" si="12"/>
        <v>0</v>
      </c>
      <c r="O41" s="82"/>
      <c r="P41" s="76"/>
    </row>
    <row r="42" spans="1:16" s="15" customFormat="1" outlineLevel="1" x14ac:dyDescent="0.25">
      <c r="A42" s="48">
        <v>2004041</v>
      </c>
      <c r="B42" s="7" t="s">
        <v>163</v>
      </c>
      <c r="C42" s="8">
        <f>-SUMIF([61]Base!$A:$A,$A42,[61]Base!$C:$C)</f>
        <v>-2833.65</v>
      </c>
      <c r="D42" s="8">
        <f>-SUMIF([62]Base!$A:$A,$A42,[62]Base!$C:$C)</f>
        <v>-4374.21</v>
      </c>
      <c r="E42" s="8">
        <f>-SUMIF([63]Base!$A:$A,$A42,[63]Base!$C:$C)</f>
        <v>-4840.42</v>
      </c>
      <c r="F42" s="8">
        <f>-SUMIF([64]Base!$A:$A,$A42,[64]Base!$C:$C)</f>
        <v>-4749.26</v>
      </c>
      <c r="G42" s="8">
        <f>-SUMIF([65]Base!$A:$A,$A42,[65]Base!$C:$C)</f>
        <v>-6867.04</v>
      </c>
      <c r="H42" s="8">
        <f>-SUMIF([66]Base!$A:$A,$A42,[66]Base!$C:$C)</f>
        <v>-4210.8999999999996</v>
      </c>
      <c r="I42" s="8">
        <f>-SUMIF([67]Base!$A:$A,$A42,[67]Base!$C:$C)</f>
        <v>-3115.97</v>
      </c>
      <c r="J42" s="8">
        <f>-SUMIF([68]Base!$A:$A,$A42,[68]Base!$C:$C)</f>
        <v>-7514.64</v>
      </c>
      <c r="K42" s="8">
        <f>-SUMIF([69]Base!$A:$A,$A42,[69]Base!$C:$C)</f>
        <v>0</v>
      </c>
      <c r="L42" s="8">
        <f>-SUMIF([70]Base!$A:$A,$A42,[70]Base!$C:$C)</f>
        <v>-5587.35</v>
      </c>
      <c r="M42" s="8">
        <f>-SUMIF([71]Base!$A:$A,$A42,[71]Base!$C:$C)</f>
        <v>-4916.43</v>
      </c>
      <c r="N42" s="42">
        <f t="shared" ref="N42" si="16">SUM(C42:M42)</f>
        <v>-49009.87</v>
      </c>
      <c r="O42" s="82"/>
      <c r="P42" s="76"/>
    </row>
    <row r="43" spans="1:16" s="15" customFormat="1" ht="12.75" outlineLevel="1" x14ac:dyDescent="0.25">
      <c r="A43" s="14"/>
      <c r="B43" s="7" t="s">
        <v>55</v>
      </c>
      <c r="C43" s="8">
        <f>-SUMIF([61]Base!$A:$A,$A43,[61]Base!$C:$C)</f>
        <v>0</v>
      </c>
      <c r="D43" s="8">
        <f>-SUMIF([62]Base!$A:$A,$A43,[62]Base!$C:$C)</f>
        <v>0</v>
      </c>
      <c r="E43" s="8">
        <f>-SUMIF([63]Base!$A:$A,$A43,[63]Base!$C:$C)</f>
        <v>0</v>
      </c>
      <c r="F43" s="8">
        <f>-SUMIF([64]Base!$A:$A,$A43,[64]Base!$C:$C)</f>
        <v>0</v>
      </c>
      <c r="G43" s="8">
        <f>-SUMIF([65]Base!$A:$A,$A43,[65]Base!$C:$C)</f>
        <v>0</v>
      </c>
      <c r="H43" s="8">
        <f>-SUMIF([66]Base!$A:$A,$A43,[66]Base!$C:$C)</f>
        <v>0</v>
      </c>
      <c r="I43" s="8">
        <f>-SUMIF([67]Base!$A:$A,$A43,[67]Base!$C:$C)</f>
        <v>0</v>
      </c>
      <c r="J43" s="8">
        <f>-SUMIF([68]Base!$A:$A,$A43,[68]Base!$C:$C)</f>
        <v>0</v>
      </c>
      <c r="K43" s="8">
        <f>-SUMIF([69]Base!$A:$A,$A43,[69]Base!$C:$C)</f>
        <v>0</v>
      </c>
      <c r="L43" s="8">
        <f>-SUMIF([70]Base!$A:$A,$A43,[70]Base!$C:$C)</f>
        <v>0</v>
      </c>
      <c r="M43" s="8">
        <f>-SUMIF([71]Base!$A:$A,$A43,[71]Base!$C:$C)</f>
        <v>0</v>
      </c>
      <c r="N43" s="42">
        <f t="shared" ref="N43" si="17">SUM(C43:M43)</f>
        <v>0</v>
      </c>
      <c r="O43" s="82"/>
      <c r="P43" s="76"/>
    </row>
    <row r="44" spans="1:16" s="15" customFormat="1" outlineLevel="1" x14ac:dyDescent="0.25">
      <c r="A44" s="48">
        <v>2006001011</v>
      </c>
      <c r="B44" s="7" t="s">
        <v>76</v>
      </c>
      <c r="C44" s="8">
        <f>-SUMIF([61]Base!$A:$A,$A44,[61]Base!$C:$C)</f>
        <v>0</v>
      </c>
      <c r="D44" s="8">
        <f>-SUMIF([62]Base!$A:$A,$A44,[62]Base!$C:$C)</f>
        <v>0</v>
      </c>
      <c r="E44" s="8">
        <f>-SUMIF([63]Base!$A:$A,$A44,[63]Base!$C:$C)</f>
        <v>0</v>
      </c>
      <c r="F44" s="8">
        <f>-SUMIF([64]Base!$A:$A,$A44,[64]Base!$C:$C)</f>
        <v>0</v>
      </c>
      <c r="G44" s="8">
        <f>-SUMIF([65]Base!$A:$A,$A44,[65]Base!$C:$C)</f>
        <v>0</v>
      </c>
      <c r="H44" s="8">
        <f>-SUMIF([66]Base!$A:$A,$A44,[66]Base!$C:$C)</f>
        <v>0</v>
      </c>
      <c r="I44" s="8">
        <f>-SUMIF([67]Base!$A:$A,$A44,[67]Base!$C:$C)</f>
        <v>0</v>
      </c>
      <c r="J44" s="8">
        <f>-SUMIF([68]Base!$A:$A,$A44,[68]Base!$C:$C)</f>
        <v>0</v>
      </c>
      <c r="K44" s="8">
        <f>-SUMIF([69]Base!$A:$A,$A44,[69]Base!$C:$C)</f>
        <v>-6389.54</v>
      </c>
      <c r="L44" s="8">
        <f>-SUMIF([70]Base!$A:$A,$A44,[70]Base!$C:$C)</f>
        <v>0</v>
      </c>
      <c r="M44" s="8">
        <f>-SUMIF([71]Base!$A:$A,$A44,[71]Base!$C:$C)</f>
        <v>0</v>
      </c>
      <c r="N44" s="42">
        <f t="shared" si="12"/>
        <v>-6389.54</v>
      </c>
      <c r="O44" s="82"/>
      <c r="P44" s="76"/>
    </row>
    <row r="45" spans="1:16" s="15" customFormat="1" outlineLevel="1" x14ac:dyDescent="0.25">
      <c r="A45" s="48">
        <v>2004029</v>
      </c>
      <c r="B45" s="7" t="s">
        <v>71</v>
      </c>
      <c r="C45" s="8">
        <f>-SUMIF([61]Base!$A:$A,$A45,[61]Base!$C:$C)</f>
        <v>0</v>
      </c>
      <c r="D45" s="8">
        <f>-SUMIF([62]Base!$A:$A,$A45,[62]Base!$C:$C)</f>
        <v>0</v>
      </c>
      <c r="E45" s="8">
        <f>-SUMIF([63]Base!$A:$A,$A45,[63]Base!$C:$C)</f>
        <v>0</v>
      </c>
      <c r="F45" s="8">
        <f>-SUMIF([64]Base!$A:$A,$A45,[64]Base!$C:$C)</f>
        <v>0</v>
      </c>
      <c r="G45" s="8">
        <f>-SUMIF([65]Base!$A:$A,$A45,[65]Base!$C:$C)</f>
        <v>0</v>
      </c>
      <c r="H45" s="8">
        <f>-SUMIF([66]Base!$A:$A,$A45,[66]Base!$C:$C)</f>
        <v>0</v>
      </c>
      <c r="I45" s="8">
        <f>-SUMIF([67]Base!$A:$A,$A45,[67]Base!$C:$C)</f>
        <v>0</v>
      </c>
      <c r="J45" s="8">
        <f>-SUMIF([68]Base!$A:$A,$A45,[68]Base!$C:$C)</f>
        <v>0</v>
      </c>
      <c r="K45" s="8">
        <f>-SUMIF([69]Base!$A:$A,$A45,[69]Base!$C:$C)</f>
        <v>0</v>
      </c>
      <c r="L45" s="8">
        <f>-SUMIF([70]Base!$A:$A,$A45,[70]Base!$C:$C)</f>
        <v>0</v>
      </c>
      <c r="M45" s="8">
        <f>-SUMIF([71]Base!$A:$A,$A45,[71]Base!$C:$C)</f>
        <v>0</v>
      </c>
      <c r="N45" s="42">
        <f t="shared" ref="N45:N85" si="18">SUM(C45:M45)</f>
        <v>0</v>
      </c>
      <c r="O45" s="82"/>
      <c r="P45" s="76"/>
    </row>
    <row r="46" spans="1:16" s="15" customFormat="1" outlineLevel="1" x14ac:dyDescent="0.25">
      <c r="A46" s="48">
        <v>2004071</v>
      </c>
      <c r="B46" s="7" t="s">
        <v>69</v>
      </c>
      <c r="C46" s="8">
        <f>-SUMIF([61]Base!$A:$A,$A46,[61]Base!$C:$C)</f>
        <v>0</v>
      </c>
      <c r="D46" s="8">
        <f>-SUMIF([62]Base!$A:$A,$A46,[62]Base!$C:$C)</f>
        <v>0</v>
      </c>
      <c r="E46" s="8">
        <f>-SUMIF([63]Base!$A:$A,$A46,[63]Base!$C:$C)</f>
        <v>0</v>
      </c>
      <c r="F46" s="8">
        <f>-SUMIF([64]Base!$A:$A,$A46,[64]Base!$C:$C)</f>
        <v>0</v>
      </c>
      <c r="G46" s="8">
        <f>-SUMIF([65]Base!$A:$A,$A46,[65]Base!$C:$C)</f>
        <v>0</v>
      </c>
      <c r="H46" s="8">
        <f>-SUMIF([66]Base!$A:$A,$A46,[66]Base!$C:$C)</f>
        <v>0</v>
      </c>
      <c r="I46" s="8">
        <f>-SUMIF([67]Base!$A:$A,$A46,[67]Base!$C:$C)</f>
        <v>0</v>
      </c>
      <c r="J46" s="8">
        <f>-SUMIF([68]Base!$A:$A,$A46,[68]Base!$C:$C)</f>
        <v>0</v>
      </c>
      <c r="K46" s="8">
        <f>-SUMIF([69]Base!$A:$A,$A46,[69]Base!$C:$C)</f>
        <v>0</v>
      </c>
      <c r="L46" s="8">
        <f>-SUMIF([70]Base!$A:$A,$A46,[70]Base!$C:$C)</f>
        <v>0</v>
      </c>
      <c r="M46" s="8">
        <f>-SUMIF([71]Base!$A:$A,$A46,[71]Base!$C:$C)</f>
        <v>0</v>
      </c>
      <c r="N46" s="42">
        <f t="shared" si="18"/>
        <v>0</v>
      </c>
      <c r="O46" s="82"/>
      <c r="P46" s="76"/>
    </row>
    <row r="47" spans="1:16" s="15" customFormat="1" outlineLevel="1" x14ac:dyDescent="0.25">
      <c r="A47" s="48">
        <v>2013006</v>
      </c>
      <c r="B47" s="7" t="s">
        <v>27</v>
      </c>
      <c r="C47" s="8">
        <f>-SUMIF([61]Base!$A:$A,$A47,[61]Base!$C:$C)</f>
        <v>-105.1</v>
      </c>
      <c r="D47" s="8">
        <f>-SUMIF([62]Base!$A:$A,$A47,[62]Base!$C:$C)</f>
        <v>0</v>
      </c>
      <c r="E47" s="8">
        <f>-SUMIF([63]Base!$A:$A,$A47,[63]Base!$C:$C)</f>
        <v>-97.97</v>
      </c>
      <c r="F47" s="8">
        <f>-SUMIF([64]Base!$A:$A,$A47,[64]Base!$C:$C)</f>
        <v>0</v>
      </c>
      <c r="G47" s="8">
        <f>-SUMIF([65]Base!$A:$A,$A47,[65]Base!$C:$C)</f>
        <v>0</v>
      </c>
      <c r="H47" s="8">
        <f>-SUMIF([66]Base!$A:$A,$A47,[66]Base!$C:$C)</f>
        <v>-121</v>
      </c>
      <c r="I47" s="8">
        <f>-SUMIF([67]Base!$A:$A,$A47,[67]Base!$C:$C)</f>
        <v>-165.75</v>
      </c>
      <c r="J47" s="8">
        <f>-SUMIF([68]Base!$A:$A,$A47,[68]Base!$C:$C)</f>
        <v>-102</v>
      </c>
      <c r="K47" s="8">
        <f>-SUMIF([69]Base!$A:$A,$A47,[69]Base!$C:$C)</f>
        <v>0</v>
      </c>
      <c r="L47" s="8">
        <f>-SUMIF([70]Base!$A:$A,$A47,[70]Base!$C:$C)</f>
        <v>0</v>
      </c>
      <c r="M47" s="8">
        <f>-SUMIF([71]Base!$A:$A,$A47,[71]Base!$C:$C)</f>
        <v>-153.72999999999999</v>
      </c>
      <c r="N47" s="42">
        <f t="shared" si="18"/>
        <v>-745.55</v>
      </c>
      <c r="O47" s="82"/>
      <c r="P47" s="76"/>
    </row>
    <row r="48" spans="1:16" s="15" customFormat="1" outlineLevel="1" x14ac:dyDescent="0.25">
      <c r="A48" s="48">
        <v>2004003</v>
      </c>
      <c r="B48" s="49" t="s">
        <v>53</v>
      </c>
      <c r="C48" s="8">
        <f>-SUMIF([61]Base!$A:$A,$A48,[61]Base!$C:$C)*C115</f>
        <v>-619.99600000000009</v>
      </c>
      <c r="D48" s="8">
        <f>-SUMIF([62]Base!$A:$A,$A48,[62]Base!$C:$C)*D115</f>
        <v>-701.69500000000005</v>
      </c>
      <c r="E48" s="8">
        <f>-SUMIF([63]Base!$A:$A,$A48,[63]Base!$C:$C)*E115</f>
        <v>0</v>
      </c>
      <c r="F48" s="8">
        <f>-SUMIF([64]Base!$A:$A,$A48,[64]Base!$C:$C)</f>
        <v>0</v>
      </c>
      <c r="G48" s="8">
        <f>-SUMIF([65]Base!$A:$A,$A48,[65]Base!$C:$C)</f>
        <v>0</v>
      </c>
      <c r="H48" s="8">
        <f>-SUMIF([66]Base!$A:$A,$A48,[66]Base!$C:$C)*H115</f>
        <v>0</v>
      </c>
      <c r="I48" s="8">
        <f>-SUMIF([67]Base!$A:$A,$A48,[67]Base!$C:$C)*I115</f>
        <v>-505.47899999999998</v>
      </c>
      <c r="J48" s="8">
        <f>-SUMIF([68]Base!$A:$A,$A48,[68]Base!$C:$C)*J115</f>
        <v>0</v>
      </c>
      <c r="K48" s="8">
        <f>-SUMIF([69]Base!$A:$A,$A48,[69]Base!$C:$C)</f>
        <v>0</v>
      </c>
      <c r="L48" s="8">
        <f>-SUMIF([70]Base!$A:$A,$A48,[70]Base!$C:$C)*L115</f>
        <v>0</v>
      </c>
      <c r="M48" s="8">
        <f>-SUMIF([71]Base!$A:$A,$A48,[71]Base!$C:$C)*M115</f>
        <v>-87.840999999999994</v>
      </c>
      <c r="N48" s="42">
        <f t="shared" si="18"/>
        <v>-1915.0110000000002</v>
      </c>
      <c r="O48" s="82"/>
      <c r="P48" s="76"/>
    </row>
    <row r="49" spans="1:16" s="15" customFormat="1" outlineLevel="1" x14ac:dyDescent="0.25">
      <c r="A49" s="48">
        <v>2013021</v>
      </c>
      <c r="B49" s="7" t="s">
        <v>31</v>
      </c>
      <c r="C49" s="8">
        <f>-SUMIF([61]Base!$A:$A,$A49,[61]Base!$C:$C)</f>
        <v>-125</v>
      </c>
      <c r="D49" s="8">
        <f>-SUMIF([62]Base!$A:$A,$A49,[62]Base!$C:$C)</f>
        <v>0</v>
      </c>
      <c r="E49" s="8">
        <f>-SUMIF([63]Base!$A:$A,$A49,[63]Base!$C:$C)</f>
        <v>0</v>
      </c>
      <c r="F49" s="8">
        <f>-SUMIF([64]Base!$A:$A,$A49,[64]Base!$C:$C)</f>
        <v>0</v>
      </c>
      <c r="G49" s="8">
        <f>-SUMIF([65]Base!$A:$A,$A49,[65]Base!$C:$C)</f>
        <v>0</v>
      </c>
      <c r="H49" s="8">
        <f>-SUMIF([66]Base!$A:$A,$A49,[66]Base!$C:$C)</f>
        <v>0</v>
      </c>
      <c r="I49" s="8">
        <f>-SUMIF([67]Base!$A:$A,$A49,[67]Base!$C:$C)</f>
        <v>-173</v>
      </c>
      <c r="J49" s="8">
        <f>-SUMIF([68]Base!$A:$A,$A49,[68]Base!$C:$C)</f>
        <v>0</v>
      </c>
      <c r="K49" s="8">
        <f>-SUMIF([69]Base!$A:$A,$A49,[69]Base!$C:$C)</f>
        <v>0</v>
      </c>
      <c r="L49" s="8">
        <f>-SUMIF([70]Base!$A:$A,$A49,[70]Base!$C:$C)</f>
        <v>0</v>
      </c>
      <c r="M49" s="8">
        <f>-SUMIF([71]Base!$A:$A,$A49,[71]Base!$C:$C)</f>
        <v>-116</v>
      </c>
      <c r="N49" s="42">
        <f t="shared" si="18"/>
        <v>-414</v>
      </c>
      <c r="O49" s="82"/>
      <c r="P49" s="76"/>
    </row>
    <row r="50" spans="1:16" s="15" customFormat="1" outlineLevel="1" x14ac:dyDescent="0.25">
      <c r="A50" s="48">
        <v>2013003</v>
      </c>
      <c r="B50" s="7" t="s">
        <v>34</v>
      </c>
      <c r="C50" s="8">
        <f>-SUMIF([61]Base!$A:$A,$A50,[61]Base!$C:$C)</f>
        <v>-10</v>
      </c>
      <c r="D50" s="8">
        <f>-SUMIF([62]Base!$A:$A,$A50,[62]Base!$C:$C)</f>
        <v>-90</v>
      </c>
      <c r="E50" s="8">
        <f>-SUMIF([63]Base!$A:$A,$A50,[63]Base!$C:$C)</f>
        <v>0</v>
      </c>
      <c r="F50" s="8">
        <f>-SUMIF([64]Base!$A:$A,$A50,[64]Base!$C:$C)</f>
        <v>0</v>
      </c>
      <c r="G50" s="8">
        <f>-SUMIF([65]Base!$A:$A,$A50,[65]Base!$C:$C)</f>
        <v>0</v>
      </c>
      <c r="H50" s="8">
        <f>-SUMIF([66]Base!$A:$A,$A50,[66]Base!$C:$C)</f>
        <v>0</v>
      </c>
      <c r="I50" s="8">
        <f>-SUMIF([67]Base!$A:$A,$A50,[67]Base!$C:$C)</f>
        <v>-6515</v>
      </c>
      <c r="J50" s="8">
        <f>-SUMIF([68]Base!$A:$A,$A50,[68]Base!$C:$C)</f>
        <v>0</v>
      </c>
      <c r="K50" s="8">
        <f>-SUMIF([69]Base!$A:$A,$A50,[69]Base!$C:$C)</f>
        <v>0</v>
      </c>
      <c r="L50" s="8">
        <f>-SUMIF([70]Base!$A:$A,$A50,[70]Base!$C:$C)</f>
        <v>0</v>
      </c>
      <c r="M50" s="8">
        <f>-SUMIF([71]Base!$A:$A,$A50,[71]Base!$C:$C)</f>
        <v>-45</v>
      </c>
      <c r="N50" s="42">
        <f t="shared" si="18"/>
        <v>-6660</v>
      </c>
      <c r="O50" s="82"/>
      <c r="P50" s="76"/>
    </row>
    <row r="51" spans="1:16" s="15" customFormat="1" outlineLevel="1" x14ac:dyDescent="0.25">
      <c r="A51">
        <v>2013016</v>
      </c>
      <c r="B51" s="7" t="s">
        <v>156</v>
      </c>
      <c r="C51" s="8">
        <f>-SUMIF([61]Base!$A:$A,$A51,[61]Base!$C:$C)</f>
        <v>0</v>
      </c>
      <c r="D51" s="8">
        <f>-SUMIF([62]Base!$A:$A,$A51,[62]Base!$C:$C)</f>
        <v>0</v>
      </c>
      <c r="E51" s="8">
        <f>-SUMIF([63]Base!$A:$A,$A51,[63]Base!$C:$C)</f>
        <v>0</v>
      </c>
      <c r="F51" s="8">
        <f>-SUMIF([64]Base!$A:$A,$A51,[64]Base!$C:$C)</f>
        <v>0</v>
      </c>
      <c r="G51" s="8">
        <f>-SUMIF([65]Base!$A:$A,$A51,[65]Base!$C:$C)</f>
        <v>0</v>
      </c>
      <c r="H51" s="8">
        <f>-SUMIF([66]Base!$A:$A,$A51,[66]Base!$C:$C)</f>
        <v>0</v>
      </c>
      <c r="I51" s="8">
        <f>-SUMIF([67]Base!$A:$A,$A51,[67]Base!$C:$C)</f>
        <v>0</v>
      </c>
      <c r="J51" s="8">
        <f>-SUMIF([68]Base!$A:$A,$A51,[68]Base!$C:$C)</f>
        <v>0</v>
      </c>
      <c r="K51" s="8">
        <f>-SUMIF([69]Base!$A:$A,$A51,[69]Base!$C:$C)</f>
        <v>0</v>
      </c>
      <c r="L51" s="8">
        <f>-SUMIF([70]Base!$A:$A,$A51,[70]Base!$C:$C)</f>
        <v>0</v>
      </c>
      <c r="M51" s="8">
        <f>-SUMIF([71]Base!$A:$A,$A51,[71]Base!$C:$C)</f>
        <v>0</v>
      </c>
      <c r="N51" s="42">
        <f t="shared" si="18"/>
        <v>0</v>
      </c>
      <c r="O51" s="82"/>
      <c r="P51" s="76"/>
    </row>
    <row r="52" spans="1:16" s="15" customFormat="1" outlineLevel="1" x14ac:dyDescent="0.25">
      <c r="A52" s="48">
        <v>21316</v>
      </c>
      <c r="B52" s="7" t="s">
        <v>30</v>
      </c>
      <c r="C52" s="8">
        <f>-SUMIF([61]Base!$A:$A,$A52,[61]Base!$C:$C)</f>
        <v>0</v>
      </c>
      <c r="D52" s="8">
        <f>-SUMIF([62]Base!$A:$A,$A52,[62]Base!$C:$C)</f>
        <v>-102.56</v>
      </c>
      <c r="E52" s="8">
        <f>-SUMIF([63]Base!$A:$A,$A52,[63]Base!$C:$C)</f>
        <v>0</v>
      </c>
      <c r="F52" s="8">
        <f>-SUMIF([64]Base!$A:$A,$A52,[64]Base!$C:$C)</f>
        <v>0</v>
      </c>
      <c r="G52" s="8">
        <f>-SUMIF([65]Base!$A:$A,$A52,[65]Base!$C:$C)</f>
        <v>0</v>
      </c>
      <c r="H52" s="8">
        <f>-SUMIF([66]Base!$A:$A,$A52,[66]Base!$C:$C)</f>
        <v>0</v>
      </c>
      <c r="I52" s="8">
        <f>-SUMIF([67]Base!$A:$A,$A52,[67]Base!$C:$C)</f>
        <v>0</v>
      </c>
      <c r="J52" s="8">
        <f>-SUMIF([68]Base!$A:$A,$A52,[68]Base!$C:$C)</f>
        <v>0</v>
      </c>
      <c r="K52" s="8">
        <f>-SUMIF([69]Base!$A:$A,$A52,[69]Base!$C:$C)</f>
        <v>0</v>
      </c>
      <c r="L52" s="8">
        <f>-SUMIF([70]Base!$A:$A,$A52,[70]Base!$C:$C)</f>
        <v>0</v>
      </c>
      <c r="M52" s="8">
        <f>-SUMIF([71]Base!$A:$A,$A52,[71]Base!$C:$C)</f>
        <v>0</v>
      </c>
      <c r="N52" s="42">
        <f t="shared" ref="N52" si="19">SUM(C52:M52)</f>
        <v>-102.56</v>
      </c>
      <c r="O52" s="82"/>
      <c r="P52" s="76"/>
    </row>
    <row r="53" spans="1:16" s="15" customFormat="1" outlineLevel="1" x14ac:dyDescent="0.25">
      <c r="A53" s="48">
        <v>2004037</v>
      </c>
      <c r="B53" s="49" t="s">
        <v>73</v>
      </c>
      <c r="C53" s="8">
        <f>-SUMIF([61]Base!$A:$A,$A53,[61]Base!$C:$C)*C116</f>
        <v>-105.404</v>
      </c>
      <c r="D53" s="8">
        <f>-SUMIF([62]Base!$A:$A,$A53,[62]Base!$C:$C)*D116</f>
        <v>-58.695</v>
      </c>
      <c r="E53" s="8">
        <f>-SUMIF([63]Base!$A:$A,$A53,[63]Base!$C:$C)*E116</f>
        <v>-66.462500000000006</v>
      </c>
      <c r="F53" s="8">
        <f>-SUMIF([64]Base!$A:$A,$A53,[64]Base!$C:$C)</f>
        <v>-99.9</v>
      </c>
      <c r="G53" s="8">
        <f>-SUMIF([65]Base!$A:$A,$A53,[65]Base!$C:$C)</f>
        <v>0</v>
      </c>
      <c r="H53" s="8">
        <f>-SUMIF([66]Base!$A:$A,$A53,[66]Base!$C:$C)*H116</f>
        <v>-129.17449999999999</v>
      </c>
      <c r="I53" s="8">
        <f>-SUMIF([67]Base!$A:$A,$A53,[67]Base!$C:$C)*I116</f>
        <v>0</v>
      </c>
      <c r="J53" s="8">
        <f>-SUMIF([68]Base!$A:$A,$A53,[68]Base!$C:$C)*J116</f>
        <v>-51.935000000000002</v>
      </c>
      <c r="K53" s="8">
        <f>-SUMIF([69]Base!$A:$A,$A53,[69]Base!$C:$C)</f>
        <v>0</v>
      </c>
      <c r="L53" s="8">
        <f>-SUMIF([70]Base!$A:$A,$A53,[70]Base!$C:$C)*L116</f>
        <v>0</v>
      </c>
      <c r="M53" s="8">
        <f>-SUMIF([71]Base!$A:$A,$A53,[71]Base!$C:$C)*M116</f>
        <v>-249.91850000000002</v>
      </c>
      <c r="N53" s="42">
        <f t="shared" ref="N53" si="20">SUM(C53:M53)</f>
        <v>-761.48950000000002</v>
      </c>
      <c r="O53" s="82"/>
      <c r="P53" s="76"/>
    </row>
    <row r="54" spans="1:16" s="15" customFormat="1" outlineLevel="1" x14ac:dyDescent="0.25">
      <c r="A54" s="48">
        <v>2004093</v>
      </c>
      <c r="B54" s="7" t="s">
        <v>97</v>
      </c>
      <c r="C54" s="8">
        <f>-SUMIF([61]Base!$A:$A,$A54,[61]Base!$C:$C)</f>
        <v>-486</v>
      </c>
      <c r="D54" s="8">
        <f>-SUMIF([62]Base!$A:$A,$A54,[62]Base!$C:$C)</f>
        <v>0</v>
      </c>
      <c r="E54" s="8">
        <f>-SUMIF([63]Base!$A:$A,$A54,[63]Base!$C:$C)</f>
        <v>-486</v>
      </c>
      <c r="F54" s="8">
        <f>-SUMIF([64]Base!$A:$A,$A54,[64]Base!$C:$C)</f>
        <v>0</v>
      </c>
      <c r="G54" s="8">
        <f>-SUMIF([65]Base!$A:$A,$A54,[65]Base!$C:$C)</f>
        <v>0</v>
      </c>
      <c r="H54" s="8">
        <f>-SUMIF([66]Base!$A:$A,$A54,[66]Base!$C:$C)</f>
        <v>0</v>
      </c>
      <c r="I54" s="8">
        <f>-SUMIF([67]Base!$A:$A,$A54,[67]Base!$C:$C)</f>
        <v>-486</v>
      </c>
      <c r="J54" s="8">
        <f>-SUMIF([68]Base!$A:$A,$A54,[68]Base!$C:$C)</f>
        <v>-486</v>
      </c>
      <c r="K54" s="8">
        <f>-SUMIF([69]Base!$A:$A,$A54,[69]Base!$C:$C)</f>
        <v>0</v>
      </c>
      <c r="L54" s="8">
        <f>-SUMIF([70]Base!$A:$A,$A54,[70]Base!$C:$C)</f>
        <v>0</v>
      </c>
      <c r="M54" s="8">
        <f>-SUMIF([71]Base!$A:$A,$A54,[71]Base!$C:$C)</f>
        <v>-486</v>
      </c>
      <c r="N54" s="42">
        <f t="shared" ref="N54" si="21">SUM(C54:M54)</f>
        <v>-2430</v>
      </c>
      <c r="O54" s="82"/>
      <c r="P54" s="76"/>
    </row>
    <row r="55" spans="1:16" s="15" customFormat="1" outlineLevel="1" x14ac:dyDescent="0.25">
      <c r="A55" s="48">
        <v>2004068</v>
      </c>
      <c r="B55" s="7" t="s">
        <v>65</v>
      </c>
      <c r="C55" s="8">
        <f>-SUMIF([61]Base!$A:$A,$A55,[61]Base!$C:$C)</f>
        <v>0</v>
      </c>
      <c r="D55" s="8">
        <f>-SUMIF([62]Base!$A:$A,$A55,[62]Base!$C:$C)</f>
        <v>0</v>
      </c>
      <c r="E55" s="8">
        <f>-SUMIF([63]Base!$A:$A,$A55,[63]Base!$C:$C)</f>
        <v>0</v>
      </c>
      <c r="F55" s="8">
        <f>-SUMIF([64]Base!$A:$A,$A55,[64]Base!$C:$C)</f>
        <v>0</v>
      </c>
      <c r="G55" s="8">
        <f>-SUMIF([65]Base!$A:$A,$A55,[65]Base!$C:$C)</f>
        <v>0</v>
      </c>
      <c r="H55" s="8">
        <f>-SUMIF([66]Base!$A:$A,$A55,[66]Base!$C:$C)</f>
        <v>0</v>
      </c>
      <c r="I55" s="8">
        <f>-SUMIF([67]Base!$A:$A,$A55,[67]Base!$C:$C)</f>
        <v>0</v>
      </c>
      <c r="J55" s="8">
        <f>-SUMIF([68]Base!$A:$A,$A55,[68]Base!$C:$C)</f>
        <v>0</v>
      </c>
      <c r="K55" s="8">
        <f>-SUMIF([69]Base!$A:$A,$A55,[69]Base!$C:$C)</f>
        <v>0</v>
      </c>
      <c r="L55" s="8">
        <f>-SUMIF([70]Base!$A:$A,$A55,[70]Base!$C:$C)</f>
        <v>0</v>
      </c>
      <c r="M55" s="8">
        <f>-SUMIF([71]Base!$A:$A,$A55,[71]Base!$C:$C)</f>
        <v>0</v>
      </c>
      <c r="N55" s="42">
        <f t="shared" ref="N55" si="22">SUM(C55:M55)</f>
        <v>0</v>
      </c>
      <c r="O55" s="82"/>
      <c r="P55" s="76"/>
    </row>
    <row r="56" spans="1:16" s="15" customFormat="1" outlineLevel="1" x14ac:dyDescent="0.25">
      <c r="A56" s="48">
        <v>2013013</v>
      </c>
      <c r="B56" s="7" t="s">
        <v>75</v>
      </c>
      <c r="C56" s="8">
        <f>-SUMIF([61]Base!$A:$A,$A56,[61]Base!$C:$C)</f>
        <v>0</v>
      </c>
      <c r="D56" s="8">
        <f>-SUMIF([62]Base!$A:$A,$A56,[62]Base!$C:$C)</f>
        <v>0</v>
      </c>
      <c r="E56" s="8">
        <f>-SUMIF([63]Base!$A:$A,$A56,[63]Base!$C:$C)</f>
        <v>0</v>
      </c>
      <c r="F56" s="8">
        <f>-SUMIF([64]Base!$A:$A,$A56,[64]Base!$C:$C)</f>
        <v>0</v>
      </c>
      <c r="G56" s="8">
        <f>-SUMIF([65]Base!$A:$A,$A56,[65]Base!$C:$C)</f>
        <v>0</v>
      </c>
      <c r="H56" s="8">
        <f>-SUMIF([66]Base!$A:$A,$A56,[66]Base!$C:$C)</f>
        <v>0</v>
      </c>
      <c r="I56" s="8">
        <f>-SUMIF([67]Base!$A:$A,$A56,[67]Base!$C:$C)</f>
        <v>0</v>
      </c>
      <c r="J56" s="8">
        <f>-SUMIF([68]Base!$A:$A,$A56,[68]Base!$C:$C)</f>
        <v>0</v>
      </c>
      <c r="K56" s="8">
        <f>-SUMIF([69]Base!$A:$A,$A56,[69]Base!$C:$C)</f>
        <v>0</v>
      </c>
      <c r="L56" s="8">
        <f>-SUMIF([70]Base!$A:$A,$A56,[70]Base!$C:$C)</f>
        <v>0</v>
      </c>
      <c r="M56" s="8">
        <f>-SUMIF([71]Base!$A:$A,$A56,[71]Base!$C:$C)</f>
        <v>0</v>
      </c>
      <c r="N56" s="42">
        <f t="shared" si="18"/>
        <v>0</v>
      </c>
      <c r="O56" s="82"/>
      <c r="P56" s="76"/>
    </row>
    <row r="57" spans="1:16" s="15" customFormat="1" outlineLevel="1" x14ac:dyDescent="0.25">
      <c r="A57" s="48">
        <v>2013005</v>
      </c>
      <c r="B57" s="7" t="s">
        <v>35</v>
      </c>
      <c r="C57" s="8">
        <f>-SUMIF([61]Base!$A:$A,$A57,[61]Base!$C:$C)</f>
        <v>0</v>
      </c>
      <c r="D57" s="8">
        <f>-SUMIF([62]Base!$A:$A,$A57,[62]Base!$C:$C)</f>
        <v>-190</v>
      </c>
      <c r="E57" s="8">
        <f>-SUMIF([63]Base!$A:$A,$A57,[63]Base!$C:$C)</f>
        <v>0</v>
      </c>
      <c r="F57" s="8">
        <f>-SUMIF([64]Base!$A:$A,$A57,[64]Base!$C:$C)</f>
        <v>0</v>
      </c>
      <c r="G57" s="8">
        <f>-SUMIF([65]Base!$A:$A,$A57,[65]Base!$C:$C)</f>
        <v>0</v>
      </c>
      <c r="H57" s="8">
        <f>-SUMIF([66]Base!$A:$A,$A57,[66]Base!$C:$C)</f>
        <v>0</v>
      </c>
      <c r="I57" s="8">
        <f>-SUMIF([67]Base!$A:$A,$A57,[67]Base!$C:$C)</f>
        <v>0</v>
      </c>
      <c r="J57" s="8">
        <f>-SUMIF([68]Base!$A:$A,$A57,[68]Base!$C:$C)</f>
        <v>0</v>
      </c>
      <c r="K57" s="8">
        <f>-SUMIF([69]Base!$A:$A,$A57,[69]Base!$C:$C)</f>
        <v>0</v>
      </c>
      <c r="L57" s="8">
        <f>-SUMIF([70]Base!$A:$A,$A57,[70]Base!$C:$C)</f>
        <v>0</v>
      </c>
      <c r="M57" s="8">
        <f>-SUMIF([71]Base!$A:$A,$A57,[71]Base!$C:$C)</f>
        <v>-120</v>
      </c>
      <c r="N57" s="42">
        <f t="shared" si="18"/>
        <v>-310</v>
      </c>
      <c r="O57" s="82"/>
      <c r="P57" s="76"/>
    </row>
    <row r="58" spans="1:16" s="15" customFormat="1" outlineLevel="1" x14ac:dyDescent="0.25">
      <c r="A58">
        <v>2004090</v>
      </c>
      <c r="B58" s="7" t="s">
        <v>166</v>
      </c>
      <c r="C58" s="8">
        <f>-SUMIF([61]Base!$A:$A,$A58,[61]Base!$C:$C)</f>
        <v>0</v>
      </c>
      <c r="D58" s="8">
        <f>-SUMIF([62]Base!$A:$A,$A58,[62]Base!$C:$C)</f>
        <v>0</v>
      </c>
      <c r="E58" s="8">
        <f>-SUMIF([63]Base!$A:$A,$A58,[63]Base!$C:$C)</f>
        <v>0</v>
      </c>
      <c r="F58" s="8">
        <f>-SUMIF([64]Base!$A:$A,$A58,[64]Base!$C:$C)</f>
        <v>0</v>
      </c>
      <c r="G58" s="8">
        <f>-SUMIF([65]Base!$A:$A,$A58,[65]Base!$C:$C)</f>
        <v>0</v>
      </c>
      <c r="H58" s="8">
        <f>-SUMIF([66]Base!$A:$A,$A58,[66]Base!$C:$C)</f>
        <v>0</v>
      </c>
      <c r="I58" s="8">
        <f>-SUMIF([67]Base!$A:$A,$A58,[67]Base!$C:$C)</f>
        <v>0</v>
      </c>
      <c r="J58" s="8">
        <f>-SUMIF([68]Base!$A:$A,$A58,[68]Base!$C:$C)</f>
        <v>-228.84</v>
      </c>
      <c r="K58" s="8">
        <f>-SUMIF([69]Base!$A:$A,$A58,[69]Base!$C:$C)</f>
        <v>0</v>
      </c>
      <c r="L58" s="8">
        <f>-SUMIF([70]Base!$A:$A,$A58,[70]Base!$C:$C)</f>
        <v>0</v>
      </c>
      <c r="M58" s="8">
        <f>-SUMIF([71]Base!$A:$A,$A58,[71]Base!$C:$C)</f>
        <v>0</v>
      </c>
      <c r="N58" s="42">
        <f t="shared" si="18"/>
        <v>-228.84</v>
      </c>
      <c r="O58" s="82"/>
      <c r="P58" s="76"/>
    </row>
    <row r="59" spans="1:16" s="15" customFormat="1" outlineLevel="1" x14ac:dyDescent="0.25">
      <c r="A59" s="48">
        <v>21305</v>
      </c>
      <c r="B59" s="7" t="s">
        <v>133</v>
      </c>
      <c r="C59" s="8">
        <f>-SUMIF([61]Base!$A:$A,$A59,[61]Base!$C:$C)</f>
        <v>0</v>
      </c>
      <c r="D59" s="8">
        <f>-SUMIF([62]Base!$A:$A,$A59,[62]Base!$C:$C)</f>
        <v>0</v>
      </c>
      <c r="E59" s="8">
        <f>-SUMIF([63]Base!$A:$A,$A59,[63]Base!$C:$C)</f>
        <v>0</v>
      </c>
      <c r="F59" s="8">
        <f>-SUMIF([64]Base!$A:$A,$A59,[64]Base!$C:$C)</f>
        <v>0</v>
      </c>
      <c r="G59" s="8">
        <f>-SUMIF([65]Base!$A:$A,$A59,[65]Base!$C:$C)</f>
        <v>0</v>
      </c>
      <c r="H59" s="8">
        <f>-SUMIF([66]Base!$A:$A,$A59,[66]Base!$C:$C)</f>
        <v>0</v>
      </c>
      <c r="I59" s="8">
        <f>-SUMIF([67]Base!$A:$A,$A59,[67]Base!$C:$C)</f>
        <v>0</v>
      </c>
      <c r="J59" s="8">
        <f>-SUMIF([68]Base!$A:$A,$A59,[68]Base!$C:$C)</f>
        <v>0</v>
      </c>
      <c r="K59" s="8">
        <f>-SUMIF([69]Base!$A:$A,$A59,[69]Base!$C:$C)</f>
        <v>0</v>
      </c>
      <c r="L59" s="8">
        <f>-SUMIF([70]Base!$A:$A,$A59,[70]Base!$C:$C)</f>
        <v>0</v>
      </c>
      <c r="M59" s="8">
        <f>-SUMIF([71]Base!$A:$A,$A59,[71]Base!$C:$C)</f>
        <v>0</v>
      </c>
      <c r="N59" s="42">
        <f t="shared" si="18"/>
        <v>0</v>
      </c>
      <c r="O59" s="82"/>
      <c r="P59" s="76"/>
    </row>
    <row r="60" spans="1:16" s="15" customFormat="1" outlineLevel="1" x14ac:dyDescent="0.25">
      <c r="A60" s="48">
        <v>2004046</v>
      </c>
      <c r="B60" s="7" t="s">
        <v>78</v>
      </c>
      <c r="C60" s="8">
        <f>-SUMIF([61]Base!$A:$A,$A60,[61]Base!$C:$C)</f>
        <v>0</v>
      </c>
      <c r="D60" s="8">
        <f>-SUMIF([62]Base!$A:$A,$A60,[62]Base!$C:$C)</f>
        <v>0</v>
      </c>
      <c r="E60" s="8">
        <f>-SUMIF([63]Base!$A:$A,$A60,[63]Base!$C:$C)</f>
        <v>0</v>
      </c>
      <c r="F60" s="8">
        <f>-SUMIF([64]Base!$A:$A,$A60,[64]Base!$C:$C)</f>
        <v>0</v>
      </c>
      <c r="G60" s="8">
        <f>-SUMIF([65]Base!$A:$A,$A60,[65]Base!$C:$C)</f>
        <v>-454</v>
      </c>
      <c r="H60" s="8">
        <f>-SUMIF([66]Base!$A:$A,$A60,[66]Base!$C:$C)</f>
        <v>0</v>
      </c>
      <c r="I60" s="8">
        <f>-SUMIF([67]Base!$A:$A,$A60,[67]Base!$C:$C)</f>
        <v>0</v>
      </c>
      <c r="J60" s="8">
        <f>-SUMIF([68]Base!$A:$A,$A60,[68]Base!$C:$C)</f>
        <v>0</v>
      </c>
      <c r="K60" s="8">
        <f>-SUMIF([69]Base!$A:$A,$A60,[69]Base!$C:$C)</f>
        <v>0</v>
      </c>
      <c r="L60" s="8">
        <f>-SUMIF([70]Base!$A:$A,$A60,[70]Base!$C:$C)</f>
        <v>0</v>
      </c>
      <c r="M60" s="8">
        <f>-SUMIF([71]Base!$A:$A,$A60,[71]Base!$C:$C)</f>
        <v>0</v>
      </c>
      <c r="N60" s="42">
        <f t="shared" si="18"/>
        <v>-454</v>
      </c>
      <c r="O60" s="82"/>
      <c r="P60" s="76"/>
    </row>
    <row r="61" spans="1:16" s="15" customFormat="1" outlineLevel="1" x14ac:dyDescent="0.25">
      <c r="A61" s="48">
        <v>20412</v>
      </c>
      <c r="B61" s="7" t="s">
        <v>152</v>
      </c>
      <c r="C61" s="8">
        <f>-SUMIF([61]Base!$A:$A,$A61,[61]Base!$C:$C)</f>
        <v>0</v>
      </c>
      <c r="D61" s="8">
        <f>-SUMIF([62]Base!$A:$A,$A61,[62]Base!$C:$C)</f>
        <v>0</v>
      </c>
      <c r="E61" s="8">
        <f>-SUMIF([63]Base!$A:$A,$A61,[63]Base!$C:$C)</f>
        <v>0</v>
      </c>
      <c r="F61" s="8">
        <f>-SUMIF([64]Base!$A:$A,$A61,[64]Base!$C:$C)</f>
        <v>0</v>
      </c>
      <c r="G61" s="8">
        <f>-SUMIF([65]Base!$A:$A,$A61,[65]Base!$C:$C)</f>
        <v>0</v>
      </c>
      <c r="H61" s="8">
        <f>-SUMIF([66]Base!$A:$A,$A61,[66]Base!$C:$C)</f>
        <v>0</v>
      </c>
      <c r="I61" s="8">
        <f>-SUMIF([67]Base!$A:$A,$A61,[67]Base!$C:$C)</f>
        <v>0</v>
      </c>
      <c r="J61" s="8">
        <f>-SUMIF([68]Base!$A:$A,$A61,[68]Base!$C:$C)</f>
        <v>0</v>
      </c>
      <c r="K61" s="8">
        <f>-SUMIF([69]Base!$A:$A,$A61,[69]Base!$C:$C)</f>
        <v>0</v>
      </c>
      <c r="L61" s="8">
        <f>-SUMIF([70]Base!$A:$A,$A61,[70]Base!$C:$C)</f>
        <v>0</v>
      </c>
      <c r="M61" s="8">
        <f>-SUMIF([71]Base!$A:$A,$A61,[71]Base!$C:$C)</f>
        <v>0</v>
      </c>
      <c r="N61" s="42">
        <f t="shared" ref="N61" si="23">SUM(C61:M61)</f>
        <v>0</v>
      </c>
      <c r="O61" s="82"/>
      <c r="P61" s="76"/>
    </row>
    <row r="62" spans="1:16" s="15" customFormat="1" outlineLevel="1" x14ac:dyDescent="0.25">
      <c r="A62" s="48">
        <v>2004012</v>
      </c>
      <c r="B62" s="7" t="s">
        <v>134</v>
      </c>
      <c r="C62" s="8">
        <f>-SUMIF([61]Base!$A:$A,$A62,[61]Base!$C:$C)</f>
        <v>0</v>
      </c>
      <c r="D62" s="8">
        <f>-SUMIF([62]Base!$A:$A,$A62,[62]Base!$C:$C)</f>
        <v>0</v>
      </c>
      <c r="E62" s="8">
        <f>-SUMIF([63]Base!$A:$A,$A62,[63]Base!$C:$C)</f>
        <v>0</v>
      </c>
      <c r="F62" s="8">
        <f>-SUMIF([64]Base!$A:$A,$A62,[64]Base!$C:$C)</f>
        <v>0</v>
      </c>
      <c r="G62" s="8">
        <f>-SUMIF([65]Base!$A:$A,$A62,[65]Base!$C:$C)</f>
        <v>0</v>
      </c>
      <c r="H62" s="8">
        <f>-SUMIF([66]Base!$A:$A,$A62,[66]Base!$C:$C)</f>
        <v>0</v>
      </c>
      <c r="I62" s="8">
        <f>-SUMIF([67]Base!$A:$A,$A62,[67]Base!$C:$C)</f>
        <v>0</v>
      </c>
      <c r="J62" s="8">
        <f>-SUMIF([68]Base!$A:$A,$A62,[68]Base!$C:$C)*1</f>
        <v>0</v>
      </c>
      <c r="K62" s="8">
        <f>-SUMIF([69]Base!$A:$A,$A62,[69]Base!$C:$C)</f>
        <v>0</v>
      </c>
      <c r="L62" s="8">
        <f>-SUMIF([70]Base!$A:$A,$A62,[70]Base!$C:$C)</f>
        <v>0</v>
      </c>
      <c r="M62" s="8">
        <f>-SUMIF([71]Base!$A:$A,$A62,[71]Base!$C:$C)</f>
        <v>0</v>
      </c>
      <c r="N62" s="42">
        <f t="shared" si="18"/>
        <v>0</v>
      </c>
      <c r="O62" s="82"/>
      <c r="P62" s="76"/>
    </row>
    <row r="63" spans="1:16" s="15" customFormat="1" outlineLevel="1" x14ac:dyDescent="0.25">
      <c r="A63" s="48">
        <v>2013007</v>
      </c>
      <c r="B63" s="7" t="s">
        <v>135</v>
      </c>
      <c r="C63" s="8">
        <f>-SUMIF([61]Base!$A:$A,$A63,[61]Base!$C:$C)</f>
        <v>0</v>
      </c>
      <c r="D63" s="8">
        <f>-SUMIF([62]Base!$A:$A,$A63,[62]Base!$C:$C)</f>
        <v>0</v>
      </c>
      <c r="E63" s="8">
        <f>-SUMIF([63]Base!$A:$A,$A63,[63]Base!$C:$C)</f>
        <v>0</v>
      </c>
      <c r="F63" s="8">
        <f>-SUMIF([64]Base!$A:$A,$A63,[64]Base!$C:$C)</f>
        <v>0</v>
      </c>
      <c r="G63" s="8">
        <f>-SUMIF([65]Base!$A:$A,$A63,[65]Base!$C:$C)</f>
        <v>0</v>
      </c>
      <c r="H63" s="8">
        <f>-SUMIF([66]Base!$A:$A,$A63,[66]Base!$C:$C)</f>
        <v>0</v>
      </c>
      <c r="I63" s="8">
        <f>-SUMIF([67]Base!$A:$A,$A63,[67]Base!$C:$C)</f>
        <v>0</v>
      </c>
      <c r="J63" s="8">
        <f>-SUMIF([68]Base!$A:$A,$A63,[68]Base!$C:$C)</f>
        <v>0</v>
      </c>
      <c r="K63" s="8">
        <f>-SUMIF([69]Base!$A:$A,$A63,[69]Base!$C:$C)</f>
        <v>0</v>
      </c>
      <c r="L63" s="8">
        <f>-SUMIF([70]Base!$A:$A,$A63,[70]Base!$C:$C)</f>
        <v>-40</v>
      </c>
      <c r="M63" s="8">
        <f>-SUMIF([71]Base!$A:$A,$A63,[71]Base!$C:$C)</f>
        <v>0</v>
      </c>
      <c r="N63" s="42">
        <f t="shared" ref="N63" si="24">SUM(C63:M63)</f>
        <v>-40</v>
      </c>
      <c r="O63" s="82"/>
      <c r="P63" s="76"/>
    </row>
    <row r="64" spans="1:16" s="15" customFormat="1" outlineLevel="1" x14ac:dyDescent="0.25">
      <c r="A64" s="48">
        <v>2004085</v>
      </c>
      <c r="B64" s="7" t="s">
        <v>70</v>
      </c>
      <c r="C64" s="8">
        <f>-SUMIF([61]Base!$A:$A,$A64,[61]Base!$C:$C)</f>
        <v>0</v>
      </c>
      <c r="D64" s="8">
        <f>-SUMIF([62]Base!$A:$A,$A64,[62]Base!$C:$C)</f>
        <v>0</v>
      </c>
      <c r="E64" s="8">
        <f>-SUMIF([63]Base!$A:$A,$A64,[63]Base!$C:$C)</f>
        <v>0</v>
      </c>
      <c r="F64" s="8">
        <f>-SUMIF([64]Base!$A:$A,$A64,[64]Base!$C:$C)</f>
        <v>0</v>
      </c>
      <c r="G64" s="8">
        <f>-SUMIF([65]Base!$A:$A,$A64,[65]Base!$C:$C)</f>
        <v>-7548.87</v>
      </c>
      <c r="H64" s="8">
        <f>-SUMIF([66]Base!$A:$A,$A64,[66]Base!$C:$C)</f>
        <v>0</v>
      </c>
      <c r="I64" s="8">
        <f>-SUMIF([67]Base!$A:$A,$A64,[67]Base!$C:$C)</f>
        <v>0</v>
      </c>
      <c r="J64" s="8">
        <f>-SUMIF([68]Base!$A:$A,$A64,[68]Base!$C:$C)</f>
        <v>0</v>
      </c>
      <c r="K64" s="8">
        <f>-SUMIF([69]Base!$A:$A,$A64,[69]Base!$C:$C)</f>
        <v>0</v>
      </c>
      <c r="L64" s="8">
        <f>-SUMIF([70]Base!$A:$A,$A64,[70]Base!$C:$C)</f>
        <v>0</v>
      </c>
      <c r="M64" s="8">
        <f>-SUMIF([71]Base!$A:$A,$A64,[71]Base!$C:$C)</f>
        <v>0</v>
      </c>
      <c r="N64" s="42">
        <f t="shared" si="18"/>
        <v>-7548.87</v>
      </c>
      <c r="O64" s="82"/>
      <c r="P64" s="76"/>
    </row>
    <row r="65" spans="1:16" s="15" customFormat="1" outlineLevel="1" x14ac:dyDescent="0.25">
      <c r="A65" s="48">
        <v>2004062</v>
      </c>
      <c r="B65" s="7" t="s">
        <v>146</v>
      </c>
      <c r="C65" s="8">
        <f>-SUMIF([61]Base!$A:$A,$A65,[61]Base!$C:$C)</f>
        <v>0</v>
      </c>
      <c r="D65" s="8">
        <f>-SUMIF([62]Base!$A:$A,$A65,[62]Base!$C:$C)</f>
        <v>0</v>
      </c>
      <c r="E65" s="8">
        <f>-SUMIF([63]Base!$A:$A,$A65,[63]Base!$C:$C)</f>
        <v>0</v>
      </c>
      <c r="F65" s="8">
        <f>-SUMIF([64]Base!$A:$A,$A65,[64]Base!$C:$C)</f>
        <v>0</v>
      </c>
      <c r="G65" s="8">
        <f>-SUMIF([65]Base!$A:$A,$A65,[65]Base!$C:$C)</f>
        <v>0</v>
      </c>
      <c r="H65" s="8">
        <f>-SUMIF([66]Base!$A:$A,$A65,[66]Base!$C:$C)</f>
        <v>0</v>
      </c>
      <c r="I65" s="8">
        <f>-SUMIF([67]Base!$A:$A,$A65,[67]Base!$C:$C)</f>
        <v>0</v>
      </c>
      <c r="J65" s="8">
        <f>-SUMIF([68]Base!$A:$A,$A65,[68]Base!$C:$C)</f>
        <v>0</v>
      </c>
      <c r="K65" s="8">
        <f>-SUMIF([69]Base!$A:$A,$A65,[69]Base!$C:$C)</f>
        <v>0</v>
      </c>
      <c r="L65" s="8">
        <f>-SUMIF([70]Base!$A:$A,$A65,[70]Base!$C:$C)</f>
        <v>0</v>
      </c>
      <c r="M65" s="8">
        <f>-SUMIF([71]Base!$A:$A,$A65,[71]Base!$C:$C)</f>
        <v>0</v>
      </c>
      <c r="N65" s="42">
        <f t="shared" ref="N65" si="25">SUM(C65:M65)</f>
        <v>0</v>
      </c>
      <c r="O65" s="82"/>
      <c r="P65" s="76"/>
    </row>
    <row r="66" spans="1:16" s="15" customFormat="1" outlineLevel="1" x14ac:dyDescent="0.25">
      <c r="A66" s="48"/>
      <c r="B66" s="7" t="s">
        <v>54</v>
      </c>
      <c r="C66" s="8">
        <f>-SUMIF([61]Base!$A:$A,$A66,[61]Base!$C:$C)*1</f>
        <v>0</v>
      </c>
      <c r="D66" s="8">
        <f>-SUMIF([62]Base!$A:$A,$A66,[62]Base!$C:$C)</f>
        <v>0</v>
      </c>
      <c r="E66" s="8">
        <f>-SUMIF([63]Base!$A:$A,$A66,[63]Base!$C:$C)</f>
        <v>0</v>
      </c>
      <c r="F66" s="8">
        <f>-SUMIF([64]Base!$A:$A,$A66,[64]Base!$C:$C)</f>
        <v>0</v>
      </c>
      <c r="G66" s="8">
        <f>-SUMIF([65]Base!$A:$A,$A66,[65]Base!$C:$C)</f>
        <v>0</v>
      </c>
      <c r="H66" s="8">
        <f>-SUMIF([66]Base!$A:$A,$A66,[66]Base!$C:$C)*1</f>
        <v>0</v>
      </c>
      <c r="I66" s="8">
        <f>-SUMIF([67]Base!$A:$A,$A66,[67]Base!$C:$C)*1</f>
        <v>0</v>
      </c>
      <c r="J66" s="8">
        <f>-SUMIF([68]Base!$A:$A,$A66,[68]Base!$C:$C)*1</f>
        <v>0</v>
      </c>
      <c r="K66" s="8">
        <f>-SUMIF([69]Base!$A:$A,$A66,[69]Base!$C:$C)*1</f>
        <v>0</v>
      </c>
      <c r="L66" s="8">
        <f>-SUMIF([70]Base!$A:$A,$A66,[70]Base!$C:$C)*1</f>
        <v>0</v>
      </c>
      <c r="M66" s="8">
        <f>-SUMIF([71]Base!$A:$A,$A66,[71]Base!$C:$C)*1</f>
        <v>0</v>
      </c>
      <c r="N66" s="42">
        <f t="shared" si="18"/>
        <v>0</v>
      </c>
      <c r="O66" s="82"/>
      <c r="P66" s="76"/>
    </row>
    <row r="67" spans="1:16" s="15" customFormat="1" outlineLevel="1" x14ac:dyDescent="0.25">
      <c r="A67" s="48">
        <v>2002020</v>
      </c>
      <c r="B67" s="7" t="s">
        <v>145</v>
      </c>
      <c r="C67" s="8">
        <f>-SUMIF([61]Base!$A:$A,$A67,[61]Base!$C:$C)*1</f>
        <v>-414.32</v>
      </c>
      <c r="D67" s="8">
        <f>-SUMIF([62]Base!$A:$A,$A67,[62]Base!$C:$C)</f>
        <v>-850.63</v>
      </c>
      <c r="E67" s="8">
        <f>-SUMIF([63]Base!$A:$A,$A67,[63]Base!$C:$C)</f>
        <v>-1619.52</v>
      </c>
      <c r="F67" s="8">
        <f>-SUMIF([64]Base!$A:$A,$A67,[64]Base!$C:$C)</f>
        <v>0</v>
      </c>
      <c r="G67" s="8">
        <f>-SUMIF([65]Base!$A:$A,$A67,[65]Base!$C:$C)</f>
        <v>-2779.2</v>
      </c>
      <c r="H67" s="8">
        <f>-SUMIF([66]Base!$A:$A,$A67,[66]Base!$C:$C)*1</f>
        <v>-888.42</v>
      </c>
      <c r="I67" s="8">
        <f>-SUMIF([67]Base!$A:$A,$A67,[67]Base!$C:$C)*1</f>
        <v>-784.14</v>
      </c>
      <c r="J67" s="8">
        <f>-SUMIF([68]Base!$A:$A,$A67,[68]Base!$C:$C)*1</f>
        <v>-12675.69</v>
      </c>
      <c r="K67" s="8">
        <f>-SUMIF([69]Base!$A:$A,$A67,[69]Base!$C:$C)*1</f>
        <v>0</v>
      </c>
      <c r="L67" s="8">
        <f>-SUMIF([70]Base!$A:$A,$A67,[70]Base!$C:$C)*1</f>
        <v>0</v>
      </c>
      <c r="M67" s="8">
        <f>-SUMIF([71]Base!$A:$A,$A67,[71]Base!$C:$C)*1</f>
        <v>-829.42</v>
      </c>
      <c r="N67" s="42">
        <f t="shared" ref="N67" si="26">SUM(C67:M67)</f>
        <v>-20841.34</v>
      </c>
      <c r="O67" s="82"/>
      <c r="P67" s="76"/>
    </row>
    <row r="68" spans="1:16" s="15" customFormat="1" outlineLevel="1" x14ac:dyDescent="0.25">
      <c r="A68" s="48">
        <v>2002022</v>
      </c>
      <c r="B68" s="7" t="s">
        <v>162</v>
      </c>
      <c r="C68" s="8">
        <f>-SUMIF([61]Base!$A:$A,$A68,[61]Base!$C:$C)*1</f>
        <v>-298.87</v>
      </c>
      <c r="D68" s="8">
        <f>-SUMIF([62]Base!$A:$A,$A68,[62]Base!$C:$C)</f>
        <v>-295</v>
      </c>
      <c r="E68" s="8">
        <f>-SUMIF([63]Base!$A:$A,$A68,[63]Base!$C:$C)</f>
        <v>-333.67</v>
      </c>
      <c r="F68" s="8">
        <f>-SUMIF([64]Base!$A:$A,$A68,[64]Base!$C:$C)</f>
        <v>0</v>
      </c>
      <c r="G68" s="8">
        <f>-SUMIF([65]Base!$A:$A,$A68,[65]Base!$C:$C)</f>
        <v>0</v>
      </c>
      <c r="H68" s="8">
        <f>-SUMIF([66]Base!$A:$A,$A68,[66]Base!$C:$C)*1</f>
        <v>-314.63</v>
      </c>
      <c r="I68" s="8">
        <f>-SUMIF([67]Base!$A:$A,$A68,[67]Base!$C:$C)*1</f>
        <v>-251.33</v>
      </c>
      <c r="J68" s="8">
        <f>-SUMIF([68]Base!$A:$A,$A68,[68]Base!$C:$C)*1</f>
        <v>-328.99</v>
      </c>
      <c r="K68" s="8">
        <f>-SUMIF([69]Base!$A:$A,$A68,[69]Base!$C:$C)*1</f>
        <v>0</v>
      </c>
      <c r="L68" s="8">
        <f>-SUMIF([70]Base!$A:$A,$A68,[70]Base!$C:$C)*1</f>
        <v>0</v>
      </c>
      <c r="M68" s="8">
        <f>-SUMIF([71]Base!$A:$A,$A68,[71]Base!$C:$C)*1</f>
        <v>-447.8</v>
      </c>
      <c r="N68" s="42">
        <f t="shared" ref="N68" si="27">SUM(C68:M68)</f>
        <v>-2270.29</v>
      </c>
      <c r="O68" s="82"/>
      <c r="P68" s="76"/>
    </row>
    <row r="69" spans="1:16" s="15" customFormat="1" outlineLevel="1" x14ac:dyDescent="0.25">
      <c r="A69" s="48">
        <v>2013009</v>
      </c>
      <c r="B69" s="7" t="s">
        <v>141</v>
      </c>
      <c r="C69" s="8">
        <f>-SUMIF([61]Base!$A:$A,$A69,[61]Base!$C:$C)</f>
        <v>0</v>
      </c>
      <c r="D69" s="8">
        <f>-SUMIF([62]Base!$A:$A,$A69,[62]Base!$C:$C)</f>
        <v>0</v>
      </c>
      <c r="E69" s="8">
        <f>-SUMIF([63]Base!$A:$A,$A69,[63]Base!$C:$C)</f>
        <v>0</v>
      </c>
      <c r="F69" s="8">
        <f>-SUMIF([64]Base!$A:$A,$A69,[64]Base!$C:$C)</f>
        <v>0</v>
      </c>
      <c r="G69" s="8">
        <f>-SUMIF([65]Base!$A:$A,$A69,[65]Base!$C:$C)</f>
        <v>0</v>
      </c>
      <c r="H69" s="8">
        <f>-SUMIF([66]Base!$A:$A,$A69,[66]Base!$C:$C)</f>
        <v>0</v>
      </c>
      <c r="I69" s="8">
        <f>-SUMIF([67]Base!$A:$A,$A69,[67]Base!$C:$C)</f>
        <v>0</v>
      </c>
      <c r="J69" s="8">
        <f>-SUMIF([68]Base!$A:$A,$A69,[68]Base!$C:$C)*1</f>
        <v>0</v>
      </c>
      <c r="K69" s="8">
        <f>-SUMIF([69]Base!$A:$A,$A69,[69]Base!$C:$C)</f>
        <v>0</v>
      </c>
      <c r="L69" s="8">
        <f>-SUMIF([70]Base!$A:$A,$A69,[70]Base!$C:$C)</f>
        <v>0</v>
      </c>
      <c r="M69" s="8">
        <f>-SUMIF([71]Base!$A:$A,$A69,[71]Base!$C:$C)</f>
        <v>0</v>
      </c>
      <c r="N69" s="42">
        <f t="shared" si="18"/>
        <v>0</v>
      </c>
      <c r="O69" s="82"/>
      <c r="P69" s="76"/>
    </row>
    <row r="70" spans="1:16" s="15" customFormat="1" outlineLevel="1" x14ac:dyDescent="0.25">
      <c r="A70" s="48">
        <v>2012</v>
      </c>
      <c r="B70" s="7" t="s">
        <v>142</v>
      </c>
      <c r="C70" s="8">
        <f>-SUMIF([61]Base!$A:$A,$A70,[61]Base!$C:$C)</f>
        <v>0</v>
      </c>
      <c r="D70" s="8">
        <f>-SUMIF([62]Base!$A:$A,$A70,[62]Base!$C:$C)</f>
        <v>0</v>
      </c>
      <c r="E70" s="8">
        <f>-SUMIF([63]Base!$A:$A,$A70,[63]Base!$C:$C)</f>
        <v>0</v>
      </c>
      <c r="F70" s="8">
        <f>-SUMIF([64]Base!$A:$A,$A70,[64]Base!$C:$C)</f>
        <v>0</v>
      </c>
      <c r="G70" s="8">
        <f>-SUMIF([65]Base!$A:$A,$A70,[65]Base!$C:$C)</f>
        <v>0</v>
      </c>
      <c r="H70" s="8">
        <f>-SUMIF([66]Base!$A:$A,$A70,[66]Base!$C:$C)</f>
        <v>0</v>
      </c>
      <c r="I70" s="8">
        <f>-SUMIF([67]Base!$A:$A,$A70,[67]Base!$C:$C)</f>
        <v>0</v>
      </c>
      <c r="J70" s="8">
        <f>-SUMIF([68]Base!$A:$A,$A70,[68]Base!$C:$C)*1</f>
        <v>0</v>
      </c>
      <c r="K70" s="8">
        <f>-SUMIF([69]Base!$A:$A,$A70,[69]Base!$C:$C)</f>
        <v>0</v>
      </c>
      <c r="L70" s="8">
        <f>-SUMIF([70]Base!$A:$A,$A70,[70]Base!$C:$C)</f>
        <v>0</v>
      </c>
      <c r="M70" s="8">
        <f>-SUMIF([71]Base!$A:$A,$A70,[71]Base!$C:$C)</f>
        <v>0</v>
      </c>
      <c r="N70" s="42">
        <f t="shared" ref="N70" si="28">SUM(C70:M70)</f>
        <v>0</v>
      </c>
      <c r="O70" s="82"/>
      <c r="P70" s="76"/>
    </row>
    <row r="71" spans="1:16" s="15" customFormat="1" outlineLevel="1" x14ac:dyDescent="0.25">
      <c r="A71" s="48">
        <v>2004069</v>
      </c>
      <c r="B71" s="7" t="s">
        <v>72</v>
      </c>
      <c r="C71" s="8">
        <f>-SUMIF([61]Base!$A:$A,$A71,[61]Base!$C:$C)</f>
        <v>0</v>
      </c>
      <c r="D71" s="8">
        <f>-SUMIF([62]Base!$A:$A,$A71,[62]Base!$C:$C)</f>
        <v>0</v>
      </c>
      <c r="E71" s="8">
        <f>-SUMIF([63]Base!$A:$A,$A71,[63]Base!$C:$C)</f>
        <v>0</v>
      </c>
      <c r="F71" s="8">
        <f>-SUMIF([64]Base!$A:$A,$A71,[64]Base!$C:$C)</f>
        <v>0</v>
      </c>
      <c r="G71" s="8">
        <f>-SUMIF([65]Base!$A:$A,$A71,[65]Base!$C:$C)</f>
        <v>0</v>
      </c>
      <c r="H71" s="8">
        <f>-SUMIF([66]Base!$A:$A,$A71,[66]Base!$C:$C)</f>
        <v>0</v>
      </c>
      <c r="I71" s="8">
        <f>-SUMIF([67]Base!$A:$A,$A71,[67]Base!$C:$C)</f>
        <v>0</v>
      </c>
      <c r="J71" s="8">
        <f>-SUMIF([68]Base!$A:$A,$A71,[68]Base!$C:$C)*1</f>
        <v>0</v>
      </c>
      <c r="K71" s="8">
        <f>-SUMIF([69]Base!$A:$A,$A71,[69]Base!$C:$C)</f>
        <v>0</v>
      </c>
      <c r="L71" s="8">
        <f>-SUMIF([70]Base!$A:$A,$A71,[70]Base!$C:$C)</f>
        <v>0</v>
      </c>
      <c r="M71" s="8">
        <f>-SUMIF([71]Base!$A:$A,$A71,[71]Base!$C:$C)</f>
        <v>0</v>
      </c>
      <c r="N71" s="42">
        <f t="shared" si="18"/>
        <v>0</v>
      </c>
      <c r="O71" s="82"/>
      <c r="P71" s="76"/>
    </row>
    <row r="72" spans="1:16" s="15" customFormat="1" outlineLevel="1" x14ac:dyDescent="0.25">
      <c r="A72" s="48">
        <v>2004011</v>
      </c>
      <c r="B72" s="7" t="s">
        <v>37</v>
      </c>
      <c r="C72" s="8">
        <f>-SUMIF([61]Base!$A:$A,$A72,[61]Base!$C:$C)*1</f>
        <v>0</v>
      </c>
      <c r="D72" s="8">
        <f>-SUMIF([62]Base!$A:$A,$A72,[62]Base!$C:$C)</f>
        <v>0</v>
      </c>
      <c r="E72" s="8">
        <f>-SUMIF([63]Base!$A:$A,$A72,[63]Base!$C:$C)</f>
        <v>0</v>
      </c>
      <c r="F72" s="8">
        <f>-SUMIF([64]Base!$A:$A,$A72,[64]Base!$C:$C)</f>
        <v>0</v>
      </c>
      <c r="G72" s="8">
        <f>-SUMIF([65]Base!$A:$A,$A72,[65]Base!$C:$C)</f>
        <v>0</v>
      </c>
      <c r="H72" s="8">
        <f>-SUMIF([66]Base!$A:$A,$A72,[66]Base!$C:$C)*1</f>
        <v>0</v>
      </c>
      <c r="I72" s="8">
        <f>-SUMIF([67]Base!$A:$A,$A72,[67]Base!$C:$C)*1</f>
        <v>0</v>
      </c>
      <c r="J72" s="8">
        <f>-SUMIF([68]Base!$A:$A,$A72,[68]Base!$C:$C)*1</f>
        <v>0</v>
      </c>
      <c r="K72" s="8">
        <f>-SUMIF([69]Base!$A:$A,$A72,[69]Base!$C:$C)*1</f>
        <v>0</v>
      </c>
      <c r="L72" s="8">
        <f>-SUMIF([70]Base!$A:$A,$A72,[70]Base!$C:$C)*1</f>
        <v>0</v>
      </c>
      <c r="M72" s="8">
        <f>-SUMIF([71]Base!$A:$A,$A72,[71]Base!$C:$C)*1</f>
        <v>0</v>
      </c>
      <c r="N72" s="42">
        <f t="shared" si="18"/>
        <v>0</v>
      </c>
      <c r="O72" s="82"/>
      <c r="P72" s="76"/>
    </row>
    <row r="73" spans="1:16" s="15" customFormat="1" outlineLevel="1" x14ac:dyDescent="0.25">
      <c r="A73" s="48">
        <v>20425</v>
      </c>
      <c r="B73" s="7" t="s">
        <v>147</v>
      </c>
      <c r="C73" s="8">
        <f>-SUMIF([61]Base!$A:$A,$A73,[61]Base!$C:$C)*1</f>
        <v>0</v>
      </c>
      <c r="D73" s="8">
        <f>-SUMIF([62]Base!$A:$A,$A73,[62]Base!$C:$C)</f>
        <v>0</v>
      </c>
      <c r="E73" s="8">
        <f>-SUMIF([63]Base!$A:$A,$A73,[63]Base!$C:$C)</f>
        <v>0</v>
      </c>
      <c r="F73" s="8">
        <f>-SUMIF([64]Base!$A:$A,$A73,[64]Base!$C:$C)</f>
        <v>0</v>
      </c>
      <c r="G73" s="8">
        <f>-SUMIF([65]Base!$A:$A,$A73,[65]Base!$C:$C)</f>
        <v>0</v>
      </c>
      <c r="H73" s="8">
        <f>-SUMIF([66]Base!$A:$A,$A73,[66]Base!$C:$C)*1</f>
        <v>0</v>
      </c>
      <c r="I73" s="8">
        <f>-SUMIF([67]Base!$A:$A,$A73,[67]Base!$C:$C)*1</f>
        <v>0</v>
      </c>
      <c r="J73" s="8">
        <f>-SUMIF([68]Base!$A:$A,$A73,[68]Base!$C:$C)*1</f>
        <v>0</v>
      </c>
      <c r="K73" s="8">
        <f>-SUMIF([69]Base!$A:$A,$A73,[69]Base!$C:$C)*1</f>
        <v>0</v>
      </c>
      <c r="L73" s="8">
        <f>-SUMIF([70]Base!$A:$A,$A73,[70]Base!$C:$C)*1</f>
        <v>0</v>
      </c>
      <c r="M73" s="8">
        <f>-SUMIF([71]Base!$A:$A,$A73,[71]Base!$C:$C)*1</f>
        <v>0</v>
      </c>
      <c r="N73" s="42">
        <f t="shared" ref="N73" si="29">SUM(C73:M73)</f>
        <v>0</v>
      </c>
      <c r="O73" s="82"/>
      <c r="P73" s="76"/>
    </row>
    <row r="74" spans="1:16" s="15" customFormat="1" outlineLevel="1" x14ac:dyDescent="0.25">
      <c r="A74" s="48">
        <v>2004044</v>
      </c>
      <c r="B74" s="7" t="s">
        <v>64</v>
      </c>
      <c r="C74" s="8">
        <f>-SUMIF([61]Base!$A:$A,$A74,[61]Base!$C:$C)*1</f>
        <v>-100</v>
      </c>
      <c r="D74" s="8">
        <f>-SUMIF([62]Base!$A:$A,$A74,[62]Base!$C:$C)</f>
        <v>-200</v>
      </c>
      <c r="E74" s="8">
        <f>-SUMIF([63]Base!$A:$A,$A74,[63]Base!$C:$C)</f>
        <v>-100</v>
      </c>
      <c r="F74" s="8">
        <f>-SUMIF([64]Base!$A:$A,$A74,[64]Base!$C:$C)</f>
        <v>0</v>
      </c>
      <c r="G74" s="8">
        <f>-SUMIF([65]Base!$A:$A,$A74,[65]Base!$C:$C)</f>
        <v>-302.10000000000002</v>
      </c>
      <c r="H74" s="8">
        <f>-SUMIF([66]Base!$A:$A,$A74,[66]Base!$C:$C)*1</f>
        <v>-100</v>
      </c>
      <c r="I74" s="8">
        <f>-SUMIF([67]Base!$A:$A,$A74,[67]Base!$C:$C)*1</f>
        <v>-100</v>
      </c>
      <c r="J74" s="8">
        <f>-SUMIF([68]Base!$A:$A,$A74,[68]Base!$C:$C)*1</f>
        <v>0</v>
      </c>
      <c r="K74" s="8">
        <f>-SUMIF([69]Base!$A:$A,$A74,[69]Base!$C:$C)*1</f>
        <v>0</v>
      </c>
      <c r="L74" s="8">
        <f>-SUMIF([70]Base!$A:$A,$A74,[70]Base!$C:$C)*1</f>
        <v>0</v>
      </c>
      <c r="M74" s="8">
        <f>-SUMIF([71]Base!$A:$A,$A74,[71]Base!$C:$C)*1</f>
        <v>-100</v>
      </c>
      <c r="N74" s="42">
        <f t="shared" si="18"/>
        <v>-1002.1</v>
      </c>
      <c r="O74" s="82"/>
      <c r="P74" s="76"/>
    </row>
    <row r="75" spans="1:16" s="15" customFormat="1" outlineLevel="1" x14ac:dyDescent="0.25">
      <c r="A75" s="48">
        <v>2004032</v>
      </c>
      <c r="B75" s="54" t="s">
        <v>139</v>
      </c>
      <c r="C75" s="8">
        <f>-SUMIF([61]Base!$A:$A,$A75,[61]Base!$C:$C)</f>
        <v>0</v>
      </c>
      <c r="D75" s="8">
        <f>-SUMIF([62]Base!$A:$A,$A75,[62]Base!$C:$C)</f>
        <v>0</v>
      </c>
      <c r="E75" s="8">
        <f>-SUMIF([63]Base!$A:$A,$A75,[63]Base!$C:$C)</f>
        <v>0</v>
      </c>
      <c r="F75" s="8">
        <f>-SUMIF([64]Base!$A:$A,$A75,[64]Base!$C:$C)</f>
        <v>0</v>
      </c>
      <c r="G75" s="8">
        <f>-SUMIF([65]Base!$A:$A,$A75,[65]Base!$C:$C)</f>
        <v>0</v>
      </c>
      <c r="H75" s="8">
        <f>-SUMIF([66]Base!$A:$A,$A75,[66]Base!$C:$C)</f>
        <v>0</v>
      </c>
      <c r="I75" s="8">
        <f>-SUMIF([67]Base!$A:$A,$A75,[67]Base!$C:$C)</f>
        <v>0</v>
      </c>
      <c r="J75" s="8">
        <f>-SUMIF([68]Base!$A:$A,$A75,[68]Base!$C:$C)*1</f>
        <v>0</v>
      </c>
      <c r="K75" s="8">
        <f>-SUMIF([69]Base!$A:$A,$A75,[69]Base!$C:$C)</f>
        <v>0</v>
      </c>
      <c r="L75" s="8">
        <f>-SUMIF([70]Base!$A:$A,$A75,[70]Base!$C:$C)</f>
        <v>-380</v>
      </c>
      <c r="M75" s="8">
        <f>-SUMIF([71]Base!$A:$A,$A75,[71]Base!$C:$C)</f>
        <v>0</v>
      </c>
      <c r="N75" s="42">
        <f t="shared" si="18"/>
        <v>-380</v>
      </c>
      <c r="O75" s="82"/>
      <c r="P75" s="76"/>
    </row>
    <row r="76" spans="1:16" s="15" customFormat="1" outlineLevel="1" x14ac:dyDescent="0.25">
      <c r="A76" s="48">
        <v>20434</v>
      </c>
      <c r="B76" s="54" t="s">
        <v>140</v>
      </c>
      <c r="C76" s="8">
        <f>-SUMIF([61]Base!$A:$A,$A76,[61]Base!$C:$C)</f>
        <v>0</v>
      </c>
      <c r="D76" s="8">
        <f>-SUMIF([62]Base!$A:$A,$A76,[62]Base!$C:$C)</f>
        <v>0</v>
      </c>
      <c r="E76" s="8">
        <f>-SUMIF([63]Base!$A:$A,$A76,[63]Base!$C:$C)</f>
        <v>0</v>
      </c>
      <c r="F76" s="8">
        <f>-SUMIF([64]Base!$A:$A,$A76,[64]Base!$C:$C)</f>
        <v>0</v>
      </c>
      <c r="G76" s="8">
        <f>-SUMIF([65]Base!$A:$A,$A76,[65]Base!$C:$C)</f>
        <v>0</v>
      </c>
      <c r="H76" s="8">
        <f>-SUMIF([66]Base!$A:$A,$A76,[66]Base!$C:$C)</f>
        <v>0</v>
      </c>
      <c r="I76" s="8">
        <f>-SUMIF([67]Base!$A:$A,$A76,[67]Base!$C:$C)</f>
        <v>0</v>
      </c>
      <c r="J76" s="8">
        <f>-SUMIF([68]Base!$A:$A,$A76,[68]Base!$C:$C)*1</f>
        <v>0</v>
      </c>
      <c r="K76" s="8">
        <f>-SUMIF([69]Base!$A:$A,$A76,[69]Base!$C:$C)</f>
        <v>0</v>
      </c>
      <c r="L76" s="8">
        <f>-SUMIF([70]Base!$A:$A,$A76,[70]Base!$C:$C)</f>
        <v>0</v>
      </c>
      <c r="M76" s="8">
        <f>-SUMIF([71]Base!$A:$A,$A76,[71]Base!$C:$C)</f>
        <v>0</v>
      </c>
      <c r="N76" s="42">
        <f t="shared" si="18"/>
        <v>0</v>
      </c>
      <c r="O76" s="82"/>
      <c r="P76" s="76"/>
    </row>
    <row r="77" spans="1:16" s="15" customFormat="1" outlineLevel="1" x14ac:dyDescent="0.25">
      <c r="A77" s="48">
        <v>2004065</v>
      </c>
      <c r="B77" s="7" t="s">
        <v>59</v>
      </c>
      <c r="C77" s="8">
        <f>-SUMIF([61]Base!$A:$A,$A77,[61]Base!$C:$C)</f>
        <v>-150.02000000000001</v>
      </c>
      <c r="D77" s="8">
        <f>-SUMIF([62]Base!$A:$A,$A77,[62]Base!$C:$C)</f>
        <v>-150.02000000000001</v>
      </c>
      <c r="E77" s="8">
        <f>-SUMIF([63]Base!$A:$A,$A77,[63]Base!$C:$C)</f>
        <v>-150.02000000000001</v>
      </c>
      <c r="F77" s="8">
        <f>-SUMIF([64]Base!$A:$A,$A77,[64]Base!$C:$C)</f>
        <v>0</v>
      </c>
      <c r="G77" s="8">
        <f>-SUMIF([65]Base!$A:$A,$A77,[65]Base!$C:$C)</f>
        <v>-573.32000000000005</v>
      </c>
      <c r="H77" s="8">
        <f>-SUMIF([66]Base!$A:$A,$A77,[66]Base!$C:$C)</f>
        <v>-150.02000000000001</v>
      </c>
      <c r="I77" s="8">
        <f>-SUMIF([67]Base!$A:$A,$A77,[67]Base!$C:$C)</f>
        <v>-150.02000000000001</v>
      </c>
      <c r="J77" s="8">
        <f>-SUMIF([68]Base!$A:$A,$A77,[68]Base!$C:$C)*1</f>
        <v>-150.02000000000001</v>
      </c>
      <c r="K77" s="8">
        <f>-SUMIF([69]Base!$A:$A,$A77,[69]Base!$C:$C)</f>
        <v>0</v>
      </c>
      <c r="L77" s="8">
        <f>-SUMIF([70]Base!$A:$A,$A77,[70]Base!$C:$C)</f>
        <v>-143.31</v>
      </c>
      <c r="M77" s="8">
        <f>-SUMIF([71]Base!$A:$A,$A77,[71]Base!$C:$C)</f>
        <v>-150.02000000000001</v>
      </c>
      <c r="N77" s="42">
        <f t="shared" si="18"/>
        <v>-1766.77</v>
      </c>
      <c r="O77" s="82"/>
      <c r="P77" s="76"/>
    </row>
    <row r="78" spans="1:16" s="15" customFormat="1" outlineLevel="1" x14ac:dyDescent="0.25">
      <c r="A78" s="48">
        <v>2006</v>
      </c>
      <c r="B78" s="7" t="s">
        <v>153</v>
      </c>
      <c r="C78" s="8">
        <f>-SUMIF([61]Base!$A:$A,$A78,[61]Base!$C:$C)</f>
        <v>0</v>
      </c>
      <c r="D78" s="8">
        <f>-SUMIF([62]Base!$A:$A,$A78,[62]Base!$C:$C)</f>
        <v>0</v>
      </c>
      <c r="E78" s="8">
        <f>-SUMIF([63]Base!$A:$A,$A78,[63]Base!$C:$C)</f>
        <v>0</v>
      </c>
      <c r="F78" s="8">
        <f>-SUMIF([64]Base!$A:$A,$A78,[64]Base!$C:$C)</f>
        <v>0</v>
      </c>
      <c r="G78" s="8">
        <f>-SUMIF([65]Base!$A:$A,$A78,[65]Base!$C:$C)</f>
        <v>-360</v>
      </c>
      <c r="H78" s="8">
        <f>-SUMIF([66]Base!$A:$A,$A78,[66]Base!$C:$C)</f>
        <v>0</v>
      </c>
      <c r="I78" s="8">
        <f>-SUMIF([67]Base!$A:$A,$A78,[67]Base!$C:$C)</f>
        <v>0</v>
      </c>
      <c r="J78" s="8">
        <f>-SUMIF([68]Base!$A:$A,$A78,[68]Base!$C:$C)*1</f>
        <v>0</v>
      </c>
      <c r="K78" s="8">
        <f>-SUMIF([69]Base!$A:$A,$A78,[69]Base!$C:$C)</f>
        <v>0</v>
      </c>
      <c r="L78" s="8">
        <f>-SUMIF([70]Base!$A:$A,$A78,[70]Base!$C:$C)</f>
        <v>0</v>
      </c>
      <c r="M78" s="8">
        <f>-SUMIF([71]Base!$A:$A,$A78,[71]Base!$C:$C)</f>
        <v>0</v>
      </c>
      <c r="N78" s="42">
        <f t="shared" ref="N78" si="30">SUM(C78:M78)</f>
        <v>-360</v>
      </c>
      <c r="O78" s="82"/>
      <c r="P78" s="76"/>
    </row>
    <row r="79" spans="1:16" s="15" customFormat="1" outlineLevel="1" x14ac:dyDescent="0.25">
      <c r="A79" s="48">
        <v>2013027</v>
      </c>
      <c r="B79" s="7" t="s">
        <v>155</v>
      </c>
      <c r="C79" s="8">
        <f>-SUMIF([61]Base!$A:$A,$A79,[61]Base!$C:$C)</f>
        <v>0</v>
      </c>
      <c r="D79" s="8">
        <f>-SUMIF([62]Base!$A:$A,$A79,[62]Base!$C:$C)</f>
        <v>0</v>
      </c>
      <c r="E79" s="8">
        <f>-SUMIF([63]Base!$A:$A,$A79,[63]Base!$C:$C)</f>
        <v>0</v>
      </c>
      <c r="F79" s="8">
        <f>-SUMIF([64]Base!$A:$A,$A79,[64]Base!$C:$C)</f>
        <v>0</v>
      </c>
      <c r="G79" s="8">
        <f>-SUMIF([65]Base!$A:$A,$A79,[65]Base!$C:$C)</f>
        <v>0</v>
      </c>
      <c r="H79" s="8">
        <f>-SUMIF([66]Base!$A:$A,$A79,[66]Base!$C:$C)</f>
        <v>0</v>
      </c>
      <c r="I79" s="8">
        <f>-SUMIF([67]Base!$A:$A,$A79,[67]Base!$C:$C)</f>
        <v>0</v>
      </c>
      <c r="J79" s="8">
        <f>-SUMIF([68]Base!$A:$A,$A79,[68]Base!$C:$C)*1</f>
        <v>0</v>
      </c>
      <c r="K79" s="8">
        <f>-SUMIF([69]Base!$A:$A,$A79,[69]Base!$C:$C)</f>
        <v>0</v>
      </c>
      <c r="L79" s="8">
        <f>-SUMIF([70]Base!$A:$A,$A79,[70]Base!$C:$C)</f>
        <v>0</v>
      </c>
      <c r="M79" s="8">
        <f>-SUMIF([71]Base!$A:$A,$A79,[71]Base!$C:$C)</f>
        <v>0</v>
      </c>
      <c r="N79" s="42">
        <f t="shared" ref="N79" si="31">SUM(C79:M79)</f>
        <v>0</v>
      </c>
      <c r="O79" s="82"/>
      <c r="P79" s="76"/>
    </row>
    <row r="80" spans="1:16" s="15" customFormat="1" outlineLevel="1" x14ac:dyDescent="0.25">
      <c r="A80" s="48">
        <v>2004014</v>
      </c>
      <c r="B80" s="49" t="s">
        <v>74</v>
      </c>
      <c r="C80" s="8">
        <f>-SUMIF([61]Base!$A:$A,$A80,[61]Base!$C:$C)*C117</f>
        <v>0</v>
      </c>
      <c r="D80" s="8">
        <f>-SUMIF([62]Base!$A:$A,$A80,[62]Base!$C:$C)*D117</f>
        <v>0</v>
      </c>
      <c r="E80" s="8">
        <f>-SUMIF([63]Base!$A:$A,$A80,[63]Base!$C:$C)*E117</f>
        <v>0</v>
      </c>
      <c r="F80" s="8">
        <f>-SUMIF([64]Base!$A:$A,$A80,[64]Base!$C:$C)</f>
        <v>0</v>
      </c>
      <c r="G80" s="8">
        <f>-SUMIF([65]Base!$A:$A,$A80,[65]Base!$C:$C)</f>
        <v>0</v>
      </c>
      <c r="H80" s="8">
        <f>-SUMIF([66]Base!$A:$A,$A80,[66]Base!$C:$C)*H117</f>
        <v>0</v>
      </c>
      <c r="I80" s="8">
        <f>-SUMIF([67]Base!$A:$A,$A80,[67]Base!$C:$C)*I117</f>
        <v>0</v>
      </c>
      <c r="J80" s="8">
        <f>-SUMIF([68]Base!$A:$A,$A80,[68]Base!$C:$C)*J117</f>
        <v>0</v>
      </c>
      <c r="K80" s="8">
        <f>-SUMIF([69]Base!$A:$A,$A80,[69]Base!$C:$C)</f>
        <v>0</v>
      </c>
      <c r="L80" s="8">
        <f>-SUMIF([70]Base!$A:$A,$A80,[70]Base!$C:$C)*L117</f>
        <v>0</v>
      </c>
      <c r="M80" s="8">
        <f>-SUMIF([71]Base!$A:$A,$A80,[71]Base!$C:$C)*M117</f>
        <v>0</v>
      </c>
      <c r="N80" s="42">
        <f t="shared" ref="N80" si="32">SUM(C80:M80)</f>
        <v>0</v>
      </c>
      <c r="O80" s="82"/>
      <c r="P80" s="76"/>
    </row>
    <row r="81" spans="1:16" s="15" customFormat="1" outlineLevel="1" x14ac:dyDescent="0.25">
      <c r="A81" s="48">
        <v>20109</v>
      </c>
      <c r="B81" s="7" t="s">
        <v>151</v>
      </c>
      <c r="C81" s="8">
        <f>-SUMIF([61]Base!$A:$A,$A81,[61]Base!$C:$C)*C118</f>
        <v>0</v>
      </c>
      <c r="D81" s="8">
        <f>-SUMIF([62]Base!$A:$A,$A81,[62]Base!$C:$C)*D118</f>
        <v>0</v>
      </c>
      <c r="E81" s="8">
        <f>-SUMIF([63]Base!$A:$A,$A81,[63]Base!$C:$C)</f>
        <v>0</v>
      </c>
      <c r="F81" s="8">
        <f>-SUMIF([64]Base!$A:$A,$A81,[64]Base!$C:$C)</f>
        <v>0</v>
      </c>
      <c r="G81" s="8">
        <f>-SUMIF([65]Base!$A:$A,$A81,[65]Base!$C:$C)</f>
        <v>0</v>
      </c>
      <c r="H81" s="8">
        <f>-SUMIF([66]Base!$A:$A,$A81,[66]Base!$C:$C)*H118</f>
        <v>0</v>
      </c>
      <c r="I81" s="8">
        <f>-SUMIF([67]Base!$A:$A,$A81,[67]Base!$C:$C)*I118</f>
        <v>0</v>
      </c>
      <c r="J81" s="8">
        <f>-SUMIF([68]Base!$A:$A,$A81,[68]Base!$C:$C)*1</f>
        <v>0</v>
      </c>
      <c r="K81" s="8">
        <f>-SUMIF([69]Base!$A:$A,$A81,[69]Base!$C:$C)</f>
        <v>0</v>
      </c>
      <c r="L81" s="8">
        <f>-SUMIF([70]Base!$A:$A,$A81,[70]Base!$C:$C)*1</f>
        <v>0</v>
      </c>
      <c r="M81" s="8">
        <f>-SUMIF([71]Base!$A:$A,$A81,[71]Base!$C:$C)*1</f>
        <v>0</v>
      </c>
      <c r="N81" s="42">
        <f t="shared" ref="N81" si="33">SUM(C81:M81)</f>
        <v>0</v>
      </c>
      <c r="O81" s="82"/>
      <c r="P81" s="76"/>
    </row>
    <row r="82" spans="1:16" s="15" customFormat="1" outlineLevel="1" x14ac:dyDescent="0.25">
      <c r="A82" s="48">
        <v>2013001</v>
      </c>
      <c r="B82" s="7" t="s">
        <v>26</v>
      </c>
      <c r="C82" s="8">
        <f>-SUMIF([61]Base!$A:$A,$A82,[61]Base!$C:$C)*1</f>
        <v>0</v>
      </c>
      <c r="D82" s="8">
        <f>-SUMIF([62]Base!$A:$A,$A82,[62]Base!$C:$C)*D118</f>
        <v>0</v>
      </c>
      <c r="E82" s="8">
        <f>-SUMIF([63]Base!$A:$A,$A82,[63]Base!$C:$C)</f>
        <v>0</v>
      </c>
      <c r="F82" s="8">
        <f>-SUMIF([64]Base!$A:$A,$A82,[64]Base!$C:$C)</f>
        <v>0</v>
      </c>
      <c r="G82" s="8">
        <f>-SUMIF([65]Base!$A:$A,$A82,[65]Base!$C:$C)</f>
        <v>0</v>
      </c>
      <c r="H82" s="8">
        <f>-SUMIF([66]Base!$A:$A,$A82,[66]Base!$C:$C)*1</f>
        <v>0</v>
      </c>
      <c r="I82" s="8">
        <f>-SUMIF([67]Base!$A:$A,$A82,[67]Base!$C:$C)*1</f>
        <v>-112.88</v>
      </c>
      <c r="J82" s="8">
        <f>-SUMIF([68]Base!$A:$A,$A82,[68]Base!$C:$C)*1</f>
        <v>0</v>
      </c>
      <c r="K82" s="8">
        <f>-SUMIF([69]Base!$A:$A,$A82,[69]Base!$C:$C)*1</f>
        <v>0</v>
      </c>
      <c r="L82" s="8">
        <f>-SUMIF([70]Base!$A:$A,$A82,[70]Base!$C:$C)*1</f>
        <v>-30</v>
      </c>
      <c r="M82" s="8">
        <f>-SUMIF([71]Base!$A:$A,$A82,[71]Base!$C:$C)*1</f>
        <v>-72.86</v>
      </c>
      <c r="N82" s="42">
        <f t="shared" si="18"/>
        <v>-215.74</v>
      </c>
      <c r="O82" s="82"/>
      <c r="P82" s="76"/>
    </row>
    <row r="83" spans="1:16" s="15" customFormat="1" outlineLevel="1" x14ac:dyDescent="0.25">
      <c r="A83" s="48">
        <v>21301</v>
      </c>
      <c r="B83" s="7" t="s">
        <v>143</v>
      </c>
      <c r="C83" s="8">
        <f>-SUMIF([61]Base!$A:$A,$A83,[61]Base!$C:$C)*1</f>
        <v>0</v>
      </c>
      <c r="D83" s="8">
        <f>-SUMIF([62]Base!$A:$A,$A83,[62]Base!$C:$C)*D119</f>
        <v>0</v>
      </c>
      <c r="E83" s="8">
        <f>-SUMIF([63]Base!$A:$A,$A83,[63]Base!$C:$C)</f>
        <v>-50.93</v>
      </c>
      <c r="F83" s="8">
        <f>-SUMIF([64]Base!$A:$A,$A83,[64]Base!$C:$C)</f>
        <v>0</v>
      </c>
      <c r="G83" s="8">
        <f>-SUMIF([65]Base!$A:$A,$A83,[65]Base!$C:$C)</f>
        <v>0</v>
      </c>
      <c r="H83" s="8">
        <f>-SUMIF([66]Base!$A:$A,$A83,[66]Base!$C:$C)*1</f>
        <v>0</v>
      </c>
      <c r="I83" s="8">
        <f>-SUMIF([67]Base!$A:$A,$A83,[67]Base!$C:$C)*1</f>
        <v>0</v>
      </c>
      <c r="J83" s="8">
        <f>-SUMIF([68]Base!$A:$A,$A83,[68]Base!$C:$C)*1</f>
        <v>-49.87</v>
      </c>
      <c r="K83" s="8">
        <f>-SUMIF([69]Base!$A:$A,$A83,[69]Base!$C:$C)*1</f>
        <v>0</v>
      </c>
      <c r="L83" s="8">
        <f>-SUMIF([70]Base!$A:$A,$A83,[70]Base!$C:$C)*1</f>
        <v>0</v>
      </c>
      <c r="M83" s="8">
        <f>-SUMIF([71]Base!$A:$A,$A83,[71]Base!$C:$C)*1</f>
        <v>0</v>
      </c>
      <c r="N83" s="42">
        <f t="shared" ref="N83" si="34">SUM(C83:M83)</f>
        <v>-100.8</v>
      </c>
      <c r="O83" s="82"/>
      <c r="P83" s="76"/>
    </row>
    <row r="84" spans="1:16" s="15" customFormat="1" outlineLevel="1" x14ac:dyDescent="0.25">
      <c r="A84">
        <v>2004083</v>
      </c>
      <c r="B84" s="7" t="s">
        <v>157</v>
      </c>
      <c r="C84" s="8">
        <f>-SUMIF([61]Base!$A:$A,$A84,[61]Base!$C:$C)</f>
        <v>0</v>
      </c>
      <c r="D84" s="8">
        <f>-SUMIF([62]Base!$A:$A,$A84,[62]Base!$C:$C)</f>
        <v>0</v>
      </c>
      <c r="E84" s="8">
        <f>-SUMIF([63]Base!$A:$A,$A84,[63]Base!$C:$C)</f>
        <v>0</v>
      </c>
      <c r="F84" s="8">
        <f>-SUMIF([64]Base!$A:$A,$A84,[64]Base!$C:$C)</f>
        <v>0</v>
      </c>
      <c r="G84" s="8">
        <f>-SUMIF([65]Base!$A:$A,$A84,[65]Base!$C:$C)</f>
        <v>0</v>
      </c>
      <c r="H84" s="8">
        <f>-SUMIF([66]Base!$A:$A,$A84,[66]Base!$C:$C)</f>
        <v>0</v>
      </c>
      <c r="I84" s="8">
        <f>-SUMIF([67]Base!$A:$A,$A84,[67]Base!$C:$C)</f>
        <v>0</v>
      </c>
      <c r="J84" s="8">
        <f>-SUMIF([68]Base!$A:$A,$A84,[68]Base!$C:$C)*1</f>
        <v>0</v>
      </c>
      <c r="K84" s="8">
        <f>-SUMIF([69]Base!$A:$A,$A84,[69]Base!$C:$C)</f>
        <v>0</v>
      </c>
      <c r="L84" s="8">
        <f>-SUMIF([70]Base!$A:$A,$A84,[70]Base!$C:$C)</f>
        <v>0</v>
      </c>
      <c r="M84" s="8">
        <f>-SUMIF([71]Base!$A:$A,$A84,[71]Base!$C:$C)</f>
        <v>0</v>
      </c>
      <c r="N84" s="42">
        <f t="shared" ref="N84" si="35">SUM(C84:M84)</f>
        <v>0</v>
      </c>
      <c r="O84" s="82"/>
      <c r="P84" s="76"/>
    </row>
    <row r="85" spans="1:16" s="15" customFormat="1" outlineLevel="1" x14ac:dyDescent="0.25">
      <c r="A85" s="48">
        <v>2004015</v>
      </c>
      <c r="B85" s="7" t="s">
        <v>62</v>
      </c>
      <c r="C85" s="8">
        <f>-SUMIF([61]Base!$A:$A,$A85,[61]Base!$C:$C)</f>
        <v>0</v>
      </c>
      <c r="D85" s="8">
        <f>-SUMIF([62]Base!$A:$A,$A85,[62]Base!$C:$C)</f>
        <v>0</v>
      </c>
      <c r="E85" s="8">
        <f>-SUMIF([63]Base!$A:$A,$A85,[63]Base!$C:$C)</f>
        <v>0</v>
      </c>
      <c r="F85" s="8">
        <f>-SUMIF([64]Base!$A:$A,$A85,[64]Base!$C:$C)</f>
        <v>0</v>
      </c>
      <c r="G85" s="8">
        <f>-SUMIF([65]Base!$A:$A,$A85,[65]Base!$C:$C)</f>
        <v>0</v>
      </c>
      <c r="H85" s="8">
        <f>-SUMIF([66]Base!$A:$A,$A85,[66]Base!$C:$C)</f>
        <v>0</v>
      </c>
      <c r="I85" s="8">
        <f>-SUMIF([67]Base!$A:$A,$A85,[67]Base!$C:$C)</f>
        <v>0</v>
      </c>
      <c r="J85" s="8">
        <f>-SUMIF([68]Base!$A:$A,$A85,[68]Base!$C:$C)*1</f>
        <v>0</v>
      </c>
      <c r="K85" s="8">
        <f>-SUMIF([69]Base!$A:$A,$A85,[69]Base!$C:$C)</f>
        <v>0</v>
      </c>
      <c r="L85" s="8">
        <f>-SUMIF([70]Base!$A:$A,$A85,[70]Base!$C:$C)</f>
        <v>0</v>
      </c>
      <c r="M85" s="8">
        <f>-SUMIF([71]Base!$A:$A,$A85,[71]Base!$C:$C)</f>
        <v>0</v>
      </c>
      <c r="N85" s="42">
        <f t="shared" si="18"/>
        <v>0</v>
      </c>
      <c r="O85" s="82"/>
      <c r="P85" s="76"/>
    </row>
    <row r="86" spans="1:16" s="15" customFormat="1" outlineLevel="1" x14ac:dyDescent="0.25">
      <c r="A86" s="48">
        <v>2004096</v>
      </c>
      <c r="B86" s="7" t="s">
        <v>164</v>
      </c>
      <c r="C86" s="8">
        <f>-SUMIF([61]Base!$A:$A,$A86,[61]Base!$C:$C)</f>
        <v>0</v>
      </c>
      <c r="D86" s="8">
        <f>-SUMIF([62]Base!$A:$A,$A86,[62]Base!$C:$C)</f>
        <v>0</v>
      </c>
      <c r="E86" s="8">
        <f>-SUMIF([63]Base!$A:$A,$A86,[63]Base!$C:$C)</f>
        <v>0</v>
      </c>
      <c r="F86" s="8">
        <f>-SUMIF([64]Base!$A:$A,$A86,[64]Base!$C:$C)</f>
        <v>0</v>
      </c>
      <c r="G86" s="8">
        <f>-SUMIF([65]Base!$A:$A,$A86,[65]Base!$C:$C)</f>
        <v>-1281.5</v>
      </c>
      <c r="H86" s="8">
        <f>-SUMIF([66]Base!$A:$A,$A86,[66]Base!$C:$C)</f>
        <v>0</v>
      </c>
      <c r="I86" s="8">
        <f>-SUMIF([67]Base!$A:$A,$A86,[67]Base!$C:$C)</f>
        <v>0</v>
      </c>
      <c r="J86" s="8">
        <f>-SUMIF([68]Base!$A:$A,$A86,[68]Base!$C:$C)*1</f>
        <v>0</v>
      </c>
      <c r="K86" s="8">
        <f>-SUMIF([69]Base!$A:$A,$A86,[69]Base!$C:$C)</f>
        <v>0</v>
      </c>
      <c r="L86" s="8">
        <f>-SUMIF([70]Base!$A:$A,$A86,[70]Base!$C:$C)</f>
        <v>0</v>
      </c>
      <c r="M86" s="8">
        <f>-SUMIF([71]Base!$A:$A,$A86,[71]Base!$C:$C)</f>
        <v>0</v>
      </c>
      <c r="N86" s="42">
        <f t="shared" ref="N86:N87" si="36">SUM(C86:M86)</f>
        <v>-1281.5</v>
      </c>
      <c r="O86" s="82"/>
      <c r="P86" s="76"/>
    </row>
    <row r="87" spans="1:16" s="15" customFormat="1" outlineLevel="1" x14ac:dyDescent="0.25">
      <c r="A87" s="48">
        <v>2004097</v>
      </c>
      <c r="B87" s="7" t="s">
        <v>165</v>
      </c>
      <c r="C87" s="8">
        <f>-SUMIF([61]Base!$A:$A,$A87,[61]Base!$C:$C)</f>
        <v>0</v>
      </c>
      <c r="D87" s="8">
        <f>-SUMIF([62]Base!$A:$A,$A87,[62]Base!$C:$C)</f>
        <v>0</v>
      </c>
      <c r="E87" s="8">
        <f>-SUMIF([63]Base!$A:$A,$A87,[63]Base!$C:$C)</f>
        <v>0</v>
      </c>
      <c r="F87" s="8">
        <f>-SUMIF([64]Base!$A:$A,$A87,[64]Base!$C:$C)</f>
        <v>0</v>
      </c>
      <c r="G87" s="8">
        <f>-SUMIF([65]Base!$A:$A,$A87,[65]Base!$C:$C)</f>
        <v>-100</v>
      </c>
      <c r="H87" s="8">
        <f>-SUMIF([66]Base!$A:$A,$A87,[66]Base!$C:$C)</f>
        <v>0</v>
      </c>
      <c r="I87" s="8">
        <f>-SUMIF([67]Base!$A:$A,$A87,[67]Base!$C:$C)</f>
        <v>0</v>
      </c>
      <c r="J87" s="8">
        <f>-SUMIF([68]Base!$A:$A,$A87,[68]Base!$C:$C)*1</f>
        <v>0</v>
      </c>
      <c r="K87" s="8">
        <f>-SUMIF([69]Base!$A:$A,$A87,[69]Base!$C:$C)</f>
        <v>0</v>
      </c>
      <c r="L87" s="8">
        <f>-SUMIF([70]Base!$A:$A,$A87,[70]Base!$C:$C)</f>
        <v>0</v>
      </c>
      <c r="M87" s="8">
        <f>-SUMIF([71]Base!$A:$A,$A87,[71]Base!$C:$C)</f>
        <v>0</v>
      </c>
      <c r="N87" s="42">
        <f t="shared" si="36"/>
        <v>-100</v>
      </c>
      <c r="O87" s="82"/>
      <c r="P87" s="76"/>
    </row>
    <row r="88" spans="1:16" s="15" customFormat="1" outlineLevel="1" x14ac:dyDescent="0.25">
      <c r="A88" s="48"/>
      <c r="B88" s="11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42"/>
      <c r="P88" s="76"/>
    </row>
    <row r="89" spans="1:16" s="15" customFormat="1" x14ac:dyDescent="0.25">
      <c r="A89" s="48"/>
      <c r="B89" s="4" t="s">
        <v>1</v>
      </c>
      <c r="C89" s="5">
        <f t="shared" ref="C89:N89" si="37">SUM(C13:C14)</f>
        <v>1518.9641319715156</v>
      </c>
      <c r="D89" s="5">
        <f t="shared" si="37"/>
        <v>31426.012497741976</v>
      </c>
      <c r="E89" s="5">
        <f t="shared" si="37"/>
        <v>10631.518766648762</v>
      </c>
      <c r="F89" s="5">
        <f t="shared" si="37"/>
        <v>22535.192927427146</v>
      </c>
      <c r="G89" s="5">
        <f t="shared" si="37"/>
        <v>10442.40297866847</v>
      </c>
      <c r="H89" s="5">
        <f t="shared" si="37"/>
        <v>2799.9174831871605</v>
      </c>
      <c r="I89" s="5">
        <f t="shared" si="37"/>
        <v>4009.1619446566765</v>
      </c>
      <c r="J89" s="5">
        <f t="shared" si="37"/>
        <v>10610.70970247146</v>
      </c>
      <c r="K89" s="5">
        <f t="shared" si="37"/>
        <v>29974.695001421944</v>
      </c>
      <c r="L89" s="5">
        <f t="shared" si="37"/>
        <v>15088.601993745859</v>
      </c>
      <c r="M89" s="5">
        <f t="shared" si="37"/>
        <v>8127.8546194275623</v>
      </c>
      <c r="N89" s="16">
        <f t="shared" si="37"/>
        <v>147165.03204736847</v>
      </c>
      <c r="P89" s="76"/>
    </row>
    <row r="90" spans="1:16" s="15" customFormat="1" x14ac:dyDescent="0.25">
      <c r="A90" s="48"/>
      <c r="B90" s="4" t="s">
        <v>41</v>
      </c>
      <c r="C90" s="5">
        <f t="shared" ref="C90:N90" si="38">SUM(C91:C93)</f>
        <v>0</v>
      </c>
      <c r="D90" s="5">
        <f t="shared" si="38"/>
        <v>0</v>
      </c>
      <c r="E90" s="5">
        <f t="shared" si="38"/>
        <v>0</v>
      </c>
      <c r="F90" s="5">
        <f t="shared" si="38"/>
        <v>0</v>
      </c>
      <c r="G90" s="5">
        <f>SUM(G91:G93)</f>
        <v>0</v>
      </c>
      <c r="H90" s="5">
        <f t="shared" ref="H90:M90" si="39">SUM(H91:H93)</f>
        <v>0</v>
      </c>
      <c r="I90" s="5">
        <f t="shared" si="39"/>
        <v>0</v>
      </c>
      <c r="J90" s="5">
        <f t="shared" si="39"/>
        <v>-300</v>
      </c>
      <c r="K90" s="5">
        <f t="shared" si="39"/>
        <v>0</v>
      </c>
      <c r="L90" s="5">
        <f t="shared" si="39"/>
        <v>0</v>
      </c>
      <c r="M90" s="5">
        <f t="shared" si="39"/>
        <v>0</v>
      </c>
      <c r="N90" s="16">
        <f t="shared" si="38"/>
        <v>-300</v>
      </c>
      <c r="P90" s="76"/>
    </row>
    <row r="91" spans="1:16" s="15" customFormat="1" outlineLevel="1" x14ac:dyDescent="0.25">
      <c r="A91" s="48"/>
      <c r="B91" s="7" t="s">
        <v>44</v>
      </c>
      <c r="C91" s="8">
        <f>-SUMIF([61]Base!$A:$A,$A91,[61]Base!$C:$C)</f>
        <v>0</v>
      </c>
      <c r="D91" s="8">
        <f>-SUMIF([62]Base!$A:$A,$A91,[62]Base!$C:$C)</f>
        <v>0</v>
      </c>
      <c r="E91" s="8">
        <f>-SUMIF([63]Base!$A:$A,$A91,[63]Base!$C:$C)</f>
        <v>0</v>
      </c>
      <c r="F91" s="8">
        <f>-SUMIF([64]Base!$A:$A,$A91,[64]Base!$C:$C)</f>
        <v>0</v>
      </c>
      <c r="G91" s="8">
        <f>-SUMIF([65]Base!$A:$A,$A91,[65]Base!$C:$C)</f>
        <v>0</v>
      </c>
      <c r="H91" s="8">
        <f>-SUMIF([66]Base!$A:$A,$A91,[66]Base!$C:$C)</f>
        <v>0</v>
      </c>
      <c r="I91" s="8">
        <f>-SUMIF([67]Base!$A:$A,$A91,[67]Base!$C:$C)</f>
        <v>0</v>
      </c>
      <c r="J91" s="8">
        <f>-SUMIF([68]Base!$A:$A,$A91,[68]Base!$C:$C)</f>
        <v>0</v>
      </c>
      <c r="K91" s="8">
        <f>-SUMIF([69]Base!$A:$A,$A91,[69]Base!$C:$C)</f>
        <v>0</v>
      </c>
      <c r="L91" s="8">
        <f>-SUMIF([70]Base!$A:$A,$A91,[70]Base!$C:$C)</f>
        <v>0</v>
      </c>
      <c r="M91" s="8">
        <f>-SUMIF([71]Base!$A:$A,$A91,[71]Base!$C:$C)</f>
        <v>0</v>
      </c>
      <c r="N91" s="42">
        <f>SUM(C91:M91)</f>
        <v>0</v>
      </c>
      <c r="P91" s="76"/>
    </row>
    <row r="92" spans="1:16" outlineLevel="1" x14ac:dyDescent="0.25">
      <c r="A92" s="48">
        <v>2004080</v>
      </c>
      <c r="B92" s="7" t="s">
        <v>23</v>
      </c>
      <c r="C92" s="8">
        <f>-SUMIF([61]Base!$A:$A,$A92,[61]Base!$C:$C)</f>
        <v>0</v>
      </c>
      <c r="D92" s="8">
        <f>-SUMIF([62]Base!$A:$A,$A92,[62]Base!$C:$C)</f>
        <v>0</v>
      </c>
      <c r="E92" s="8">
        <f>-SUMIF([63]Base!$A:$A,$A92,[63]Base!$C:$C)</f>
        <v>0</v>
      </c>
      <c r="F92" s="8">
        <f>-SUMIF([64]Base!$A:$A,$A92,[64]Base!$C:$C)</f>
        <v>0</v>
      </c>
      <c r="G92" s="8">
        <f>-SUMIF([65]Base!$A:$A,$A92,[65]Base!$C:$C)</f>
        <v>0</v>
      </c>
      <c r="H92" s="8">
        <f>-SUMIF([66]Base!$A:$A,$A92,[66]Base!$C:$C)</f>
        <v>0</v>
      </c>
      <c r="I92" s="8">
        <f>-SUMIF([67]Base!$A:$A,$A92,[67]Base!$C:$C)</f>
        <v>0</v>
      </c>
      <c r="J92" s="8">
        <f>-SUMIF([68]Base!$A:$A,$A92,[68]Base!$C:$C)</f>
        <v>-300</v>
      </c>
      <c r="K92" s="8">
        <f>-SUMIF([69]Base!$A:$A,$A92,[69]Base!$C:$C)</f>
        <v>0</v>
      </c>
      <c r="L92" s="8">
        <f>-SUMIF([70]Base!$A:$A,$A92,[70]Base!$C:$C)</f>
        <v>0</v>
      </c>
      <c r="M92" s="8">
        <f>-SUMIF([71]Base!$A:$A,$A92,[71]Base!$C:$C)</f>
        <v>0</v>
      </c>
      <c r="N92" s="42">
        <f>SUM(C92:M92)</f>
        <v>-300</v>
      </c>
    </row>
    <row r="93" spans="1:16" outlineLevel="1" x14ac:dyDescent="0.25">
      <c r="B93" s="11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42"/>
    </row>
    <row r="94" spans="1:16" x14ac:dyDescent="0.25">
      <c r="B94" s="4" t="s">
        <v>42</v>
      </c>
      <c r="C94" s="5">
        <f t="shared" ref="C94:N94" si="40">SUM(C95:C101)</f>
        <v>-104.9</v>
      </c>
      <c r="D94" s="5">
        <f t="shared" si="40"/>
        <v>-104.9</v>
      </c>
      <c r="E94" s="5">
        <f t="shared" si="40"/>
        <v>-104.9</v>
      </c>
      <c r="F94" s="5">
        <f t="shared" si="40"/>
        <v>-109</v>
      </c>
      <c r="G94" s="5">
        <f t="shared" si="40"/>
        <v>-126.64</v>
      </c>
      <c r="H94" s="5">
        <f t="shared" si="40"/>
        <v>-104.9</v>
      </c>
      <c r="I94" s="5">
        <f t="shared" si="40"/>
        <v>0</v>
      </c>
      <c r="J94" s="5">
        <f t="shared" si="40"/>
        <v>-104.9</v>
      </c>
      <c r="K94" s="5">
        <f t="shared" si="40"/>
        <v>-82.18</v>
      </c>
      <c r="L94" s="5">
        <f t="shared" si="40"/>
        <v>0</v>
      </c>
      <c r="M94" s="5">
        <f t="shared" si="40"/>
        <v>-279.70000000000005</v>
      </c>
      <c r="N94" s="16">
        <f t="shared" si="40"/>
        <v>-1122.02</v>
      </c>
    </row>
    <row r="95" spans="1:16" outlineLevel="1" x14ac:dyDescent="0.25">
      <c r="B95" s="7" t="s">
        <v>52</v>
      </c>
      <c r="C95" s="8">
        <f>-SUMIF([61]Base!$A:$A,$A95,[61]Base!$C:$C)</f>
        <v>0</v>
      </c>
      <c r="D95" s="8">
        <f>-SUMIF([62]Base!$A:$A,$A95,[62]Base!$C:$C)</f>
        <v>0</v>
      </c>
      <c r="E95" s="8">
        <f>-SUMIF([63]Base!$A:$A,$A95,[63]Base!$C:$C)</f>
        <v>0</v>
      </c>
      <c r="F95" s="8">
        <f>-SUMIF([64]Base!$A:$A,$A95,[64]Base!$C:$C)</f>
        <v>0</v>
      </c>
      <c r="G95" s="8">
        <f>-SUMIF([65]Base!$A:$A,$A95,[65]Base!$C:$C)</f>
        <v>0</v>
      </c>
      <c r="H95" s="8">
        <f>-SUMIF([66]Base!$A:$A,$A95,[66]Base!$C:$C)</f>
        <v>0</v>
      </c>
      <c r="I95" s="8">
        <f>-SUMIF([67]Base!$A:$A,$A95,[67]Base!$C:$C)</f>
        <v>0</v>
      </c>
      <c r="J95" s="8">
        <f>-SUMIF([68]Base!$A:$A,$A95,[68]Base!$C:$C)</f>
        <v>0</v>
      </c>
      <c r="K95" s="8">
        <f>-SUMIF([69]Base!$A:$A,$A95,[69]Base!$C:$C)</f>
        <v>0</v>
      </c>
      <c r="L95" s="8">
        <f>-SUMIF([70]Base!$A:$A,$A95,[70]Base!$C:$C)</f>
        <v>0</v>
      </c>
      <c r="M95" s="8">
        <f>-SUMIF([71]Base!$A:$A,$A95,[71]Base!$C:$C)</f>
        <v>0</v>
      </c>
      <c r="N95" s="42">
        <f>SUM(C95:M95)</f>
        <v>0</v>
      </c>
    </row>
    <row r="96" spans="1:16" outlineLevel="1" x14ac:dyDescent="0.25">
      <c r="A96" s="48">
        <v>2004049</v>
      </c>
      <c r="B96" s="7" t="s">
        <v>138</v>
      </c>
      <c r="C96" s="8">
        <f>-SUMIF([61]Base!$A:$A,$A96,[61]Base!$C:$C)</f>
        <v>-104.9</v>
      </c>
      <c r="D96" s="8">
        <f>-SUMIF([62]Base!$A:$A,$A96,[62]Base!$C:$C)</f>
        <v>-104.9</v>
      </c>
      <c r="E96" s="8">
        <f>-SUMIF([63]Base!$A:$A,$A96,[63]Base!$C:$C)</f>
        <v>-104.9</v>
      </c>
      <c r="F96" s="8">
        <f>-SUMIF([64]Base!$A:$A,$A96,[64]Base!$C:$C)</f>
        <v>-109</v>
      </c>
      <c r="G96" s="8">
        <f>-SUMIF([65]Base!$A:$A,$A96,[65]Base!$C:$C)</f>
        <v>-5.94</v>
      </c>
      <c r="H96" s="8">
        <f>-SUMIF([66]Base!$A:$A,$A96,[66]Base!$C:$C)</f>
        <v>-104.9</v>
      </c>
      <c r="I96" s="8">
        <f>-SUMIF([67]Base!$A:$A,$A96,[67]Base!$C:$C)</f>
        <v>0</v>
      </c>
      <c r="J96" s="8">
        <f>-SUMIF([68]Base!$A:$A,$A96,[68]Base!$C:$C)</f>
        <v>-104.9</v>
      </c>
      <c r="K96" s="8">
        <f>-SUMIF([69]Base!$A:$A,$A96,[69]Base!$C:$C)</f>
        <v>0</v>
      </c>
      <c r="L96" s="8">
        <f>-SUMIF([70]Base!$A:$A,$A96,[70]Base!$C:$C)</f>
        <v>0</v>
      </c>
      <c r="M96" s="8">
        <f>-SUMIF([71]Base!$A:$A,$A96,[71]Base!$C:$C)</f>
        <v>-209.8</v>
      </c>
      <c r="N96" s="42">
        <f t="shared" ref="N96" si="41">SUM(C96:M96)</f>
        <v>-849.24</v>
      </c>
    </row>
    <row r="97" spans="1:16" outlineLevel="1" x14ac:dyDescent="0.25">
      <c r="A97" s="48">
        <v>2013015</v>
      </c>
      <c r="B97" s="7" t="s">
        <v>137</v>
      </c>
      <c r="C97" s="8">
        <f>-SUMIF([61]Base!$A:$A,$A97,[61]Base!$C:$C)</f>
        <v>0</v>
      </c>
      <c r="D97" s="8">
        <f>-SUMIF([62]Base!$A:$A,$A97,[62]Base!$C:$C)</f>
        <v>0</v>
      </c>
      <c r="E97" s="8">
        <f>-SUMIF([63]Base!$A:$A,$A97,[63]Base!$C:$C)</f>
        <v>0</v>
      </c>
      <c r="F97" s="8">
        <f>-SUMIF([64]Base!$A:$A,$A97,[64]Base!$C:$C)</f>
        <v>0</v>
      </c>
      <c r="G97" s="8">
        <f>-SUMIF([65]Base!$A:$A,$A97,[65]Base!$C:$C)</f>
        <v>0</v>
      </c>
      <c r="H97" s="8">
        <f>-SUMIF([66]Base!$A:$A,$A97,[66]Base!$C:$C)</f>
        <v>0</v>
      </c>
      <c r="I97" s="8">
        <f>-SUMIF([67]Base!$A:$A,$A97,[67]Base!$C:$C)</f>
        <v>0</v>
      </c>
      <c r="J97" s="8">
        <f>-SUMIF([68]Base!$A:$A,$A97,[68]Base!$C:$C)</f>
        <v>0</v>
      </c>
      <c r="K97" s="8">
        <f>-SUMIF([69]Base!$A:$A,$A97,[69]Base!$C:$C)</f>
        <v>0</v>
      </c>
      <c r="L97" s="8">
        <f>-SUMIF([70]Base!$A:$A,$A97,[70]Base!$C:$C)</f>
        <v>0</v>
      </c>
      <c r="M97" s="8">
        <f>-SUMIF([71]Base!$A:$A,$A97,[71]Base!$C:$C)</f>
        <v>0</v>
      </c>
      <c r="N97" s="42">
        <f t="shared" ref="N97:N99" si="42">SUM(C97:M97)</f>
        <v>0</v>
      </c>
    </row>
    <row r="98" spans="1:16" outlineLevel="1" x14ac:dyDescent="0.25">
      <c r="A98">
        <v>2006005001</v>
      </c>
      <c r="B98" s="7" t="s">
        <v>154</v>
      </c>
      <c r="C98" s="8">
        <f>-SUMIF([61]Base!$A:$A,$A98,[61]Base!$C:$C)</f>
        <v>0</v>
      </c>
      <c r="D98" s="8">
        <f>-SUMIF([62]Base!$A:$A,$A98,[62]Base!$C:$C)</f>
        <v>0</v>
      </c>
      <c r="E98" s="8">
        <f>-SUMIF([63]Base!$A:$A,$A98,[63]Base!$C:$C)</f>
        <v>0</v>
      </c>
      <c r="F98" s="8">
        <f>-SUMIF([64]Base!$A:$A,$A98,[64]Base!$C:$C)</f>
        <v>0</v>
      </c>
      <c r="G98" s="8">
        <f>-SUMIF([65]Base!$A:$A,$A98,[65]Base!$C:$C)</f>
        <v>0</v>
      </c>
      <c r="H98" s="8">
        <f>-SUMIF([66]Base!$A:$A,$A98,[66]Base!$C:$C)</f>
        <v>0</v>
      </c>
      <c r="I98" s="8">
        <f>-SUMIF([67]Base!$A:$A,$A98,[67]Base!$C:$C)</f>
        <v>0</v>
      </c>
      <c r="J98" s="8">
        <f>-SUMIF([68]Base!$A:$A,$A98,[68]Base!$C:$C)</f>
        <v>0</v>
      </c>
      <c r="K98" s="8">
        <f>-SUMIF([69]Base!$A:$A,$A98,[69]Base!$C:$C)</f>
        <v>0</v>
      </c>
      <c r="L98" s="8">
        <f>-SUMIF([70]Base!$A:$A,$A98,[70]Base!$C:$C)</f>
        <v>0</v>
      </c>
      <c r="M98" s="8">
        <f>-SUMIF([71]Base!$A:$A,$A98,[71]Base!$C:$C)</f>
        <v>0</v>
      </c>
      <c r="N98" s="42">
        <f t="shared" ref="N98" si="43">SUM(C98:M98)</f>
        <v>0</v>
      </c>
    </row>
    <row r="99" spans="1:16" outlineLevel="1" x14ac:dyDescent="0.25">
      <c r="A99" s="48">
        <v>2004023</v>
      </c>
      <c r="B99" s="7" t="s">
        <v>77</v>
      </c>
      <c r="C99" s="8">
        <f>-SUMIF([61]Base!$A:$A,$A99,[61]Base!$C:$C)</f>
        <v>0</v>
      </c>
      <c r="D99" s="8">
        <f>-SUMIF([62]Base!$A:$A,$A99,[62]Base!$C:$C)</f>
        <v>0</v>
      </c>
      <c r="E99" s="8">
        <f>-SUMIF([63]Base!$A:$A,$A99,[63]Base!$C:$C)</f>
        <v>0</v>
      </c>
      <c r="F99" s="8">
        <f>-SUMIF([64]Base!$A:$A,$A99,[64]Base!$C:$C)</f>
        <v>0</v>
      </c>
      <c r="G99" s="8">
        <f>-SUMIF([65]Base!$A:$A,$A99,[65]Base!$C:$C)</f>
        <v>-120.7</v>
      </c>
      <c r="H99" s="8">
        <f>-SUMIF([66]Base!$A:$A,$A99,[66]Base!$C:$C)</f>
        <v>0</v>
      </c>
      <c r="I99" s="8">
        <f>-SUMIF([67]Base!$A:$A,$A99,[67]Base!$C:$C)</f>
        <v>0</v>
      </c>
      <c r="J99" s="8">
        <f>-SUMIF([68]Base!$A:$A,$A99,[68]Base!$C:$C)</f>
        <v>0</v>
      </c>
      <c r="K99" s="8">
        <f>-SUMIF([69]Base!$A:$A,$A99,[69]Base!$C:$C)</f>
        <v>-82.18</v>
      </c>
      <c r="L99" s="8">
        <f>-SUMIF([70]Base!$A:$A,$A99,[70]Base!$C:$C)</f>
        <v>0</v>
      </c>
      <c r="M99" s="8">
        <f>-SUMIF([71]Base!$A:$A,$A99,[71]Base!$C:$C)</f>
        <v>0</v>
      </c>
      <c r="N99" s="42">
        <f t="shared" si="42"/>
        <v>-202.88</v>
      </c>
    </row>
    <row r="100" spans="1:16" outlineLevel="1" x14ac:dyDescent="0.25">
      <c r="A100">
        <v>2004098</v>
      </c>
      <c r="B100" s="7" t="s">
        <v>167</v>
      </c>
      <c r="C100" s="8">
        <f>-SUMIF([61]Base!$A:$A,$A100,[61]Base!$C:$C)</f>
        <v>0</v>
      </c>
      <c r="D100" s="8">
        <f>-SUMIF([62]Base!$A:$A,$A100,[62]Base!$C:$C)</f>
        <v>0</v>
      </c>
      <c r="E100" s="8">
        <f>-SUMIF([63]Base!$A:$A,$A100,[63]Base!$C:$C)</f>
        <v>0</v>
      </c>
      <c r="F100" s="8">
        <f>-SUMIF([64]Base!$A:$A,$A100,[64]Base!$C:$C)</f>
        <v>0</v>
      </c>
      <c r="G100" s="8">
        <f>-SUMIF([65]Base!$A:$A,$A100,[65]Base!$C:$C)</f>
        <v>0</v>
      </c>
      <c r="H100" s="8">
        <f>-SUMIF([66]Base!$A:$A,$A100,[66]Base!$C:$C)</f>
        <v>0</v>
      </c>
      <c r="I100" s="8">
        <f>-SUMIF([67]Base!$A:$A,$A100,[67]Base!$C:$C)</f>
        <v>0</v>
      </c>
      <c r="J100" s="8">
        <f>-SUMIF([68]Base!$A:$A,$A100,[68]Base!$C:$C)</f>
        <v>0</v>
      </c>
      <c r="K100" s="8">
        <f>-SUMIF([69]Base!$A:$A,$A100,[69]Base!$C:$C)</f>
        <v>0</v>
      </c>
      <c r="L100" s="8">
        <f>-SUMIF([70]Base!$A:$A,$A100,[70]Base!$C:$C)</f>
        <v>0</v>
      </c>
      <c r="M100" s="8">
        <f>-SUMIF([71]Base!$A:$A,$A100,[71]Base!$C:$C)</f>
        <v>-69.900000000000006</v>
      </c>
      <c r="N100" s="42">
        <f t="shared" ref="N100" si="44">SUM(C100:M100)</f>
        <v>-69.900000000000006</v>
      </c>
    </row>
    <row r="101" spans="1:16" outlineLevel="1" x14ac:dyDescent="0.25"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42"/>
    </row>
    <row r="102" spans="1:16" outlineLevel="1" x14ac:dyDescent="0.25">
      <c r="B102" s="4" t="s">
        <v>2</v>
      </c>
      <c r="C102" s="5">
        <f t="shared" ref="C102:N102" si="45">C89+C90+C94</f>
        <v>1414.0641319715155</v>
      </c>
      <c r="D102" s="5">
        <f t="shared" si="45"/>
        <v>31321.112497741975</v>
      </c>
      <c r="E102" s="5">
        <f t="shared" si="45"/>
        <v>10526.618766648762</v>
      </c>
      <c r="F102" s="5">
        <f t="shared" si="45"/>
        <v>22426.192927427146</v>
      </c>
      <c r="G102" s="5">
        <f t="shared" si="45"/>
        <v>10315.76297866847</v>
      </c>
      <c r="H102" s="5">
        <f t="shared" si="45"/>
        <v>2695.0174831871605</v>
      </c>
      <c r="I102" s="5">
        <f t="shared" si="45"/>
        <v>4009.1619446566765</v>
      </c>
      <c r="J102" s="5">
        <f t="shared" si="45"/>
        <v>10205.809702471461</v>
      </c>
      <c r="K102" s="5">
        <f t="shared" si="45"/>
        <v>29892.515001421943</v>
      </c>
      <c r="L102" s="5">
        <f t="shared" si="45"/>
        <v>15088.601993745859</v>
      </c>
      <c r="M102" s="5">
        <f t="shared" si="45"/>
        <v>7848.1546194275625</v>
      </c>
      <c r="N102" s="16">
        <f t="shared" si="45"/>
        <v>145743.01204736848</v>
      </c>
      <c r="O102" s="45"/>
      <c r="P102" s="79"/>
    </row>
    <row r="103" spans="1:16" x14ac:dyDescent="0.25">
      <c r="N103" s="57"/>
    </row>
    <row r="104" spans="1:16" s="15" customFormat="1" x14ac:dyDescent="0.25">
      <c r="A104" s="48"/>
      <c r="B104" s="1" t="s">
        <v>117</v>
      </c>
      <c r="C104" s="50"/>
      <c r="D104" s="51"/>
      <c r="E104" s="51"/>
      <c r="F104" s="51"/>
      <c r="G104" s="50"/>
      <c r="H104" s="50"/>
      <c r="I104" s="51"/>
      <c r="J104" s="51"/>
      <c r="K104" s="51"/>
      <c r="L104" s="51"/>
      <c r="M104" s="51"/>
      <c r="N104" s="58"/>
      <c r="P104" s="79"/>
    </row>
    <row r="105" spans="1:16" s="6" customFormat="1" x14ac:dyDescent="0.25">
      <c r="A105" s="48"/>
      <c r="B105" s="4" t="s">
        <v>121</v>
      </c>
      <c r="C105" s="37">
        <v>1</v>
      </c>
      <c r="D105" s="37">
        <v>1</v>
      </c>
      <c r="E105" s="37">
        <v>1</v>
      </c>
      <c r="F105" s="37">
        <v>1</v>
      </c>
      <c r="G105" s="37">
        <v>1</v>
      </c>
      <c r="H105" s="37">
        <v>1</v>
      </c>
      <c r="I105" s="37">
        <v>1</v>
      </c>
      <c r="J105" s="37">
        <v>1</v>
      </c>
      <c r="K105" s="37">
        <v>1</v>
      </c>
      <c r="L105" s="37">
        <v>1</v>
      </c>
      <c r="M105" s="37">
        <v>1</v>
      </c>
      <c r="N105" s="59">
        <v>1</v>
      </c>
      <c r="O105" s="41"/>
      <c r="P105" s="78"/>
    </row>
    <row r="106" spans="1:16" s="6" customFormat="1" x14ac:dyDescent="0.25">
      <c r="A106" s="48"/>
      <c r="B106" s="4" t="s">
        <v>93</v>
      </c>
      <c r="C106" s="37">
        <f t="shared" ref="C106:N106" si="46">C10/C$9</f>
        <v>-0.53105188932358649</v>
      </c>
      <c r="D106" s="37">
        <f t="shared" si="46"/>
        <v>-0.543326792059448</v>
      </c>
      <c r="E106" s="37">
        <f t="shared" si="46"/>
        <v>-0.51714925042808801</v>
      </c>
      <c r="F106" s="37">
        <f t="shared" si="46"/>
        <v>-0.487364280436416</v>
      </c>
      <c r="G106" s="37">
        <f t="shared" si="46"/>
        <v>-0.52984857478266112</v>
      </c>
      <c r="H106" s="37">
        <f t="shared" si="46"/>
        <v>-0.51401746084396893</v>
      </c>
      <c r="I106" s="37">
        <f t="shared" si="46"/>
        <v>-0.49463794748305878</v>
      </c>
      <c r="J106" s="37">
        <f t="shared" si="46"/>
        <v>-0.50848925524924282</v>
      </c>
      <c r="K106" s="37">
        <f t="shared" si="46"/>
        <v>-0.49899885569216207</v>
      </c>
      <c r="L106" s="37">
        <f t="shared" si="46"/>
        <v>-0.50539495588707828</v>
      </c>
      <c r="M106" s="37">
        <f t="shared" si="46"/>
        <v>-0.48778359017242529</v>
      </c>
      <c r="N106" s="59">
        <f t="shared" si="46"/>
        <v>-0.51223070885315858</v>
      </c>
      <c r="O106" s="41"/>
      <c r="P106" s="78"/>
    </row>
    <row r="107" spans="1:16" s="6" customFormat="1" x14ac:dyDescent="0.25">
      <c r="A107" s="48"/>
      <c r="B107" s="4" t="s">
        <v>94</v>
      </c>
      <c r="C107" s="37">
        <f t="shared" ref="C107:N107" si="47">C13/C$9</f>
        <v>0.46894811067641357</v>
      </c>
      <c r="D107" s="37">
        <f t="shared" si="47"/>
        <v>0.456673207940552</v>
      </c>
      <c r="E107" s="37">
        <f t="shared" si="47"/>
        <v>0.48285074957191204</v>
      </c>
      <c r="F107" s="37">
        <f t="shared" si="47"/>
        <v>0.512635719563584</v>
      </c>
      <c r="G107" s="37">
        <f t="shared" si="47"/>
        <v>0.47015142521733883</v>
      </c>
      <c r="H107" s="37">
        <f t="shared" si="47"/>
        <v>0.48598253915603107</v>
      </c>
      <c r="I107" s="37">
        <f t="shared" si="47"/>
        <v>0.50536205251694122</v>
      </c>
      <c r="J107" s="37">
        <f t="shared" si="47"/>
        <v>0.49151074475075718</v>
      </c>
      <c r="K107" s="37">
        <f t="shared" si="47"/>
        <v>0.50100114430783793</v>
      </c>
      <c r="L107" s="37">
        <f t="shared" si="47"/>
        <v>0.49460504411292172</v>
      </c>
      <c r="M107" s="37">
        <f t="shared" si="47"/>
        <v>0.51221640982757477</v>
      </c>
      <c r="N107" s="59">
        <f t="shared" si="47"/>
        <v>0.48776929114684142</v>
      </c>
      <c r="O107" s="41"/>
      <c r="P107" s="78"/>
    </row>
    <row r="108" spans="1:16" s="6" customFormat="1" x14ac:dyDescent="0.25">
      <c r="A108" s="48"/>
      <c r="B108" s="4" t="s">
        <v>95</v>
      </c>
      <c r="C108" s="37">
        <f t="shared" ref="C108:N108" si="48">C14/C$9</f>
        <v>-0.42202774819704192</v>
      </c>
      <c r="D108" s="37">
        <f t="shared" si="48"/>
        <v>-0.21166205399860191</v>
      </c>
      <c r="E108" s="37">
        <f t="shared" si="48"/>
        <v>-0.30373270996700347</v>
      </c>
      <c r="F108" s="37">
        <f t="shared" si="48"/>
        <v>-0.1752280805965539</v>
      </c>
      <c r="G108" s="37">
        <f t="shared" si="48"/>
        <v>-0.38073186793189184</v>
      </c>
      <c r="H108" s="37">
        <f t="shared" si="48"/>
        <v>-0.42748800753772898</v>
      </c>
      <c r="I108" s="37">
        <f t="shared" si="48"/>
        <v>-0.44798821580900849</v>
      </c>
      <c r="J108" s="37">
        <f t="shared" si="48"/>
        <v>-0.39804164391951841</v>
      </c>
      <c r="K108" s="37">
        <f t="shared" si="48"/>
        <v>-0.14737835991636886</v>
      </c>
      <c r="L108" s="37">
        <f t="shared" si="48"/>
        <v>-0.25883640135567354</v>
      </c>
      <c r="M108" s="37">
        <f t="shared" si="48"/>
        <v>-0.4201700191182251</v>
      </c>
      <c r="N108" s="59">
        <f t="shared" si="48"/>
        <v>-0.31898071782023629</v>
      </c>
      <c r="O108" s="41"/>
      <c r="P108" s="78"/>
    </row>
    <row r="109" spans="1:16" s="6" customFormat="1" x14ac:dyDescent="0.25">
      <c r="A109" s="48"/>
      <c r="B109" s="4" t="s">
        <v>96</v>
      </c>
      <c r="C109" s="37">
        <f t="shared" ref="C109:N109" si="49">C89/C$9</f>
        <v>4.6920362479371647E-2</v>
      </c>
      <c r="D109" s="37">
        <f t="shared" si="49"/>
        <v>0.24501115394195008</v>
      </c>
      <c r="E109" s="37">
        <f t="shared" si="49"/>
        <v>0.17911803960490852</v>
      </c>
      <c r="F109" s="37">
        <f t="shared" si="49"/>
        <v>0.33740763896703008</v>
      </c>
      <c r="G109" s="37">
        <f t="shared" si="49"/>
        <v>8.941955728544701E-2</v>
      </c>
      <c r="H109" s="37">
        <f t="shared" si="49"/>
        <v>5.8494531618302092E-2</v>
      </c>
      <c r="I109" s="37">
        <f t="shared" si="49"/>
        <v>5.7373836707932724E-2</v>
      </c>
      <c r="J109" s="37">
        <f t="shared" si="49"/>
        <v>9.3469100831238799E-2</v>
      </c>
      <c r="K109" s="37">
        <f t="shared" si="49"/>
        <v>0.3536227843914691</v>
      </c>
      <c r="L109" s="37">
        <f t="shared" si="49"/>
        <v>0.23576864275724818</v>
      </c>
      <c r="M109" s="37">
        <f t="shared" si="49"/>
        <v>9.2046390709349626E-2</v>
      </c>
      <c r="N109" s="59">
        <f t="shared" si="49"/>
        <v>0.16878857332660513</v>
      </c>
      <c r="O109" s="41"/>
      <c r="P109" s="78"/>
    </row>
    <row r="110" spans="1:16" s="6" customFormat="1" x14ac:dyDescent="0.25">
      <c r="A110" s="48"/>
      <c r="B110" s="4" t="s">
        <v>98</v>
      </c>
      <c r="C110" s="37">
        <f t="shared" ref="C110:N110" si="50">C102/C$9</f>
        <v>4.3680031835291379E-2</v>
      </c>
      <c r="D110" s="37">
        <f t="shared" si="50"/>
        <v>0.2441933069417824</v>
      </c>
      <c r="E110" s="37">
        <f t="shared" si="50"/>
        <v>0.17735070205258271</v>
      </c>
      <c r="F110" s="37">
        <f t="shared" si="50"/>
        <v>0.33577563906510577</v>
      </c>
      <c r="G110" s="37">
        <f t="shared" si="50"/>
        <v>8.8335123677803107E-2</v>
      </c>
      <c r="H110" s="37">
        <f t="shared" si="50"/>
        <v>5.6303011188287434E-2</v>
      </c>
      <c r="I110" s="37">
        <f t="shared" si="50"/>
        <v>5.7373836707932724E-2</v>
      </c>
      <c r="J110" s="37">
        <f t="shared" si="50"/>
        <v>8.9902361189143659E-2</v>
      </c>
      <c r="K110" s="37">
        <f t="shared" si="50"/>
        <v>0.35265327593041845</v>
      </c>
      <c r="L110" s="37">
        <f t="shared" si="50"/>
        <v>0.23576864275724818</v>
      </c>
      <c r="M110" s="37">
        <f t="shared" si="50"/>
        <v>8.8878841991159294E-2</v>
      </c>
      <c r="N110" s="59">
        <f t="shared" si="50"/>
        <v>0.16715761029345305</v>
      </c>
      <c r="O110" s="41"/>
      <c r="P110" s="78"/>
    </row>
    <row r="113" spans="1:16" x14ac:dyDescent="0.25">
      <c r="B113" s="61" t="s">
        <v>110</v>
      </c>
      <c r="C113" s="62"/>
    </row>
    <row r="114" spans="1:16" outlineLevel="1" x14ac:dyDescent="0.25">
      <c r="B114" s="49" t="s">
        <v>60</v>
      </c>
      <c r="C114" s="55">
        <v>0.65</v>
      </c>
      <c r="D114" s="55">
        <v>0.5</v>
      </c>
      <c r="E114" s="55">
        <v>0.65</v>
      </c>
      <c r="H114" s="55">
        <v>0.65</v>
      </c>
      <c r="I114" s="55">
        <v>0.65</v>
      </c>
      <c r="J114" s="55">
        <v>0.65</v>
      </c>
      <c r="L114" s="55">
        <v>0.65</v>
      </c>
      <c r="M114" s="55">
        <v>0.65</v>
      </c>
    </row>
    <row r="115" spans="1:16" outlineLevel="1" x14ac:dyDescent="0.25">
      <c r="B115" s="60" t="s">
        <v>53</v>
      </c>
      <c r="C115" s="55">
        <v>0.65</v>
      </c>
      <c r="D115" s="55">
        <v>0.5</v>
      </c>
      <c r="E115" s="55">
        <v>0.65</v>
      </c>
      <c r="H115" s="55">
        <v>0.65</v>
      </c>
      <c r="I115" s="55">
        <v>0.65</v>
      </c>
      <c r="J115" s="55">
        <v>0.65</v>
      </c>
      <c r="L115" s="55">
        <v>0.65</v>
      </c>
      <c r="M115" s="55">
        <v>0.65</v>
      </c>
    </row>
    <row r="116" spans="1:16" outlineLevel="1" x14ac:dyDescent="0.25">
      <c r="B116" s="60" t="s">
        <v>73</v>
      </c>
      <c r="C116" s="55">
        <v>0.65</v>
      </c>
      <c r="D116" s="55">
        <v>0.5</v>
      </c>
      <c r="E116" s="55">
        <v>0.65</v>
      </c>
      <c r="H116" s="55">
        <v>0.65</v>
      </c>
      <c r="I116" s="55">
        <v>0.65</v>
      </c>
      <c r="J116" s="55">
        <v>0.65</v>
      </c>
      <c r="L116" s="55">
        <v>0.65</v>
      </c>
      <c r="M116" s="55">
        <v>0.65</v>
      </c>
    </row>
    <row r="117" spans="1:16" outlineLevel="1" x14ac:dyDescent="0.25">
      <c r="B117" s="49" t="s">
        <v>74</v>
      </c>
      <c r="C117" s="55">
        <v>0.65</v>
      </c>
      <c r="D117" s="55">
        <v>0.5</v>
      </c>
      <c r="E117" s="55">
        <v>0.65</v>
      </c>
      <c r="H117" s="55">
        <v>0.65</v>
      </c>
      <c r="I117" s="55">
        <v>0.65</v>
      </c>
      <c r="J117" s="55">
        <v>0.65</v>
      </c>
      <c r="L117" s="55">
        <v>0.65</v>
      </c>
      <c r="M117" s="55">
        <v>0.65</v>
      </c>
    </row>
    <row r="118" spans="1:16" s="15" customFormat="1" outlineLevel="1" x14ac:dyDescent="0.25">
      <c r="A118" s="4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P118" s="76"/>
    </row>
    <row r="119" spans="1:16" s="15" customFormat="1" outlineLevel="1" x14ac:dyDescent="0.25">
      <c r="A119" s="48"/>
      <c r="B119" s="49" t="s">
        <v>18</v>
      </c>
      <c r="C119" s="55">
        <v>0.65</v>
      </c>
      <c r="D119" s="3"/>
      <c r="E119" s="55">
        <v>0.65</v>
      </c>
      <c r="F119" s="3"/>
      <c r="G119" s="3"/>
      <c r="H119" s="55">
        <v>0.65</v>
      </c>
      <c r="I119" s="55">
        <v>0.65</v>
      </c>
      <c r="J119" s="55">
        <v>0.65</v>
      </c>
      <c r="K119" s="3"/>
      <c r="L119" s="55">
        <v>0.65</v>
      </c>
      <c r="M119" s="55">
        <v>0.65</v>
      </c>
      <c r="N119" s="3"/>
      <c r="P119" s="76"/>
    </row>
    <row r="120" spans="1:16" s="15" customFormat="1" outlineLevel="1" x14ac:dyDescent="0.25">
      <c r="A120" s="48"/>
      <c r="B120" s="49" t="s">
        <v>92</v>
      </c>
      <c r="C120" s="55">
        <v>0.65</v>
      </c>
      <c r="D120" s="3"/>
      <c r="E120" s="55">
        <v>0.65</v>
      </c>
      <c r="F120" s="3"/>
      <c r="G120" s="3"/>
      <c r="H120" s="55">
        <v>0.65</v>
      </c>
      <c r="I120" s="55">
        <v>0.65</v>
      </c>
      <c r="J120" s="55">
        <v>0.65</v>
      </c>
      <c r="K120" s="3"/>
      <c r="L120" s="55">
        <v>0.65</v>
      </c>
      <c r="M120" s="55">
        <v>0.65</v>
      </c>
      <c r="N120" s="3"/>
      <c r="P120" s="76"/>
    </row>
    <row r="121" spans="1:16" s="15" customFormat="1" outlineLevel="1" x14ac:dyDescent="0.25">
      <c r="A121" s="48"/>
      <c r="B121" s="49" t="s">
        <v>8</v>
      </c>
      <c r="C121" s="55">
        <v>0.65</v>
      </c>
      <c r="D121" s="3"/>
      <c r="E121" s="55">
        <v>0.65</v>
      </c>
      <c r="F121" s="3"/>
      <c r="G121" s="3"/>
      <c r="H121" s="55">
        <v>0.65</v>
      </c>
      <c r="I121" s="55">
        <v>0.65</v>
      </c>
      <c r="J121" s="55">
        <v>0.65</v>
      </c>
      <c r="K121" s="3"/>
      <c r="L121" s="55">
        <v>0.65</v>
      </c>
      <c r="M121" s="55">
        <v>0.65</v>
      </c>
      <c r="N121" s="3"/>
      <c r="P121" s="76"/>
    </row>
    <row r="122" spans="1:16" s="15" customFormat="1" outlineLevel="1" x14ac:dyDescent="0.25">
      <c r="A122" s="48"/>
      <c r="B122" s="49" t="s">
        <v>57</v>
      </c>
      <c r="C122" s="55">
        <v>0.65</v>
      </c>
      <c r="D122" s="3"/>
      <c r="E122" s="55">
        <v>0.65</v>
      </c>
      <c r="F122" s="3"/>
      <c r="G122" s="3"/>
      <c r="H122" s="55">
        <v>0.65</v>
      </c>
      <c r="I122" s="55">
        <v>0.65</v>
      </c>
      <c r="J122" s="55">
        <v>0.65</v>
      </c>
      <c r="K122" s="3"/>
      <c r="L122" s="55">
        <v>0.65</v>
      </c>
      <c r="M122" s="55">
        <v>0.65</v>
      </c>
      <c r="N122" s="3"/>
      <c r="P122" s="76"/>
    </row>
    <row r="123" spans="1:16" s="15" customFormat="1" outlineLevel="1" x14ac:dyDescent="0.25">
      <c r="A123" s="48"/>
      <c r="B123" s="49" t="s">
        <v>50</v>
      </c>
      <c r="C123" s="55">
        <v>0.65</v>
      </c>
      <c r="D123" s="3"/>
      <c r="E123" s="55">
        <v>0.65</v>
      </c>
      <c r="F123" s="3"/>
      <c r="G123" s="3"/>
      <c r="H123" s="55">
        <v>0.65</v>
      </c>
      <c r="I123" s="55">
        <v>0.65</v>
      </c>
      <c r="J123" s="55">
        <v>0.65</v>
      </c>
      <c r="K123" s="3"/>
      <c r="L123" s="55">
        <v>0.65</v>
      </c>
      <c r="M123" s="55">
        <v>0.65</v>
      </c>
      <c r="N123" s="3"/>
      <c r="P123" s="76"/>
    </row>
    <row r="124" spans="1:16" s="15" customFormat="1" outlineLevel="1" x14ac:dyDescent="0.25">
      <c r="A124" s="48"/>
      <c r="B124" s="49" t="s">
        <v>19</v>
      </c>
      <c r="C124" s="55">
        <v>0.65</v>
      </c>
      <c r="D124" s="3"/>
      <c r="E124" s="55">
        <v>0.65</v>
      </c>
      <c r="F124" s="3"/>
      <c r="G124" s="3"/>
      <c r="H124" s="55">
        <v>0.65</v>
      </c>
      <c r="I124" s="55">
        <v>0.65</v>
      </c>
      <c r="J124" s="55">
        <v>0.65</v>
      </c>
      <c r="K124" s="3"/>
      <c r="L124" s="55">
        <v>0.65</v>
      </c>
      <c r="M124" s="55">
        <v>0.65</v>
      </c>
      <c r="N124" s="3"/>
      <c r="P124" s="76"/>
    </row>
    <row r="125" spans="1:16" s="15" customFormat="1" outlineLevel="1" x14ac:dyDescent="0.25">
      <c r="A125" s="48"/>
      <c r="B125" s="49" t="s">
        <v>20</v>
      </c>
      <c r="C125" s="55">
        <v>0.65</v>
      </c>
      <c r="D125" s="3"/>
      <c r="E125" s="55">
        <v>0.65</v>
      </c>
      <c r="F125" s="3"/>
      <c r="G125" s="3"/>
      <c r="H125" s="55">
        <v>0.65</v>
      </c>
      <c r="I125" s="55">
        <v>0.65</v>
      </c>
      <c r="J125" s="55">
        <v>0.65</v>
      </c>
      <c r="K125" s="3"/>
      <c r="L125" s="55">
        <v>0.65</v>
      </c>
      <c r="M125" s="55">
        <v>0.65</v>
      </c>
      <c r="N125" s="3"/>
      <c r="P125" s="76"/>
    </row>
    <row r="126" spans="1:16" s="15" customFormat="1" outlineLevel="1" x14ac:dyDescent="0.25">
      <c r="A126" s="48"/>
      <c r="B126" s="49" t="s">
        <v>48</v>
      </c>
      <c r="C126" s="55">
        <v>0.65</v>
      </c>
      <c r="D126" s="3"/>
      <c r="E126" s="55">
        <v>0.65</v>
      </c>
      <c r="F126" s="3"/>
      <c r="G126" s="3"/>
      <c r="H126" s="55">
        <v>0.65</v>
      </c>
      <c r="I126" s="55">
        <v>0.65</v>
      </c>
      <c r="J126" s="55">
        <v>0.65</v>
      </c>
      <c r="K126" s="3"/>
      <c r="L126" s="55">
        <v>0.65</v>
      </c>
      <c r="M126" s="55">
        <v>0.65</v>
      </c>
      <c r="N126" s="3"/>
      <c r="P126" s="76"/>
    </row>
    <row r="127" spans="1:16" s="15" customFormat="1" outlineLevel="1" x14ac:dyDescent="0.25">
      <c r="A127" s="48"/>
      <c r="B127" s="49" t="s">
        <v>49</v>
      </c>
      <c r="C127" s="55">
        <v>0.65</v>
      </c>
      <c r="D127" s="3"/>
      <c r="E127" s="55">
        <v>0.65</v>
      </c>
      <c r="F127" s="3"/>
      <c r="G127" s="3"/>
      <c r="H127" s="55">
        <v>0.65</v>
      </c>
      <c r="I127" s="55">
        <v>0.65</v>
      </c>
      <c r="J127" s="55">
        <v>0.65</v>
      </c>
      <c r="K127" s="3"/>
      <c r="L127" s="55">
        <v>0.65</v>
      </c>
      <c r="M127" s="55">
        <v>0.65</v>
      </c>
      <c r="N127" s="3"/>
      <c r="P127" s="76"/>
    </row>
    <row r="128" spans="1:16" s="15" customFormat="1" outlineLevel="1" x14ac:dyDescent="0.25">
      <c r="A128" s="48"/>
      <c r="B128" s="49" t="s">
        <v>21</v>
      </c>
      <c r="C128" s="55">
        <v>0.65</v>
      </c>
      <c r="D128" s="3"/>
      <c r="E128" s="55">
        <v>0.65</v>
      </c>
      <c r="F128" s="3"/>
      <c r="G128" s="3"/>
      <c r="H128" s="55">
        <v>0.65</v>
      </c>
      <c r="I128" s="55">
        <v>0.65</v>
      </c>
      <c r="J128" s="55">
        <v>0.65</v>
      </c>
      <c r="K128" s="3"/>
      <c r="L128" s="55">
        <v>0.65</v>
      </c>
      <c r="M128" s="55">
        <v>0.65</v>
      </c>
      <c r="N128" s="3"/>
      <c r="P128" s="76"/>
    </row>
    <row r="129" spans="1:16" s="15" customFormat="1" outlineLevel="1" x14ac:dyDescent="0.25">
      <c r="A129" s="48"/>
      <c r="B129" s="49" t="s">
        <v>68</v>
      </c>
      <c r="C129" s="55">
        <v>0.65</v>
      </c>
      <c r="D129" s="3"/>
      <c r="E129" s="55">
        <v>0.65</v>
      </c>
      <c r="F129" s="3"/>
      <c r="G129" s="3"/>
      <c r="H129" s="55">
        <v>0.65</v>
      </c>
      <c r="I129" s="55">
        <v>0.65</v>
      </c>
      <c r="J129" s="55">
        <v>0.65</v>
      </c>
      <c r="K129" s="3"/>
      <c r="L129" s="55">
        <v>0.65</v>
      </c>
      <c r="M129" s="55">
        <v>0.65</v>
      </c>
      <c r="N129" s="3"/>
      <c r="P129" s="76"/>
    </row>
    <row r="130" spans="1:16" s="15" customFormat="1" outlineLevel="1" x14ac:dyDescent="0.25">
      <c r="A130" s="4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P130" s="76"/>
    </row>
    <row r="132" spans="1:16" s="15" customFormat="1" x14ac:dyDescent="0.25">
      <c r="A132" s="48"/>
      <c r="B132" s="61" t="s">
        <v>111</v>
      </c>
      <c r="C132" s="6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 t="s">
        <v>118</v>
      </c>
      <c r="P132" s="76"/>
    </row>
    <row r="133" spans="1:16" s="15" customFormat="1" outlineLevel="1" x14ac:dyDescent="0.25">
      <c r="A133" s="48"/>
      <c r="B133" s="49" t="s">
        <v>112</v>
      </c>
      <c r="C133" s="3"/>
      <c r="D133" s="3"/>
      <c r="E133" s="3"/>
      <c r="F133" s="3"/>
      <c r="G133" s="3"/>
      <c r="H133" s="3"/>
      <c r="I133" s="3"/>
      <c r="J133" s="3"/>
      <c r="K133" s="55">
        <v>0.5</v>
      </c>
      <c r="L133" s="55"/>
      <c r="M133" s="3"/>
      <c r="N133" s="16">
        <f>-[72]Sheet1!$J$9*'[60]Base Fortes'!$O$5</f>
        <v>-4538.1133755356514</v>
      </c>
      <c r="P133" s="76"/>
    </row>
    <row r="134" spans="1:16" s="15" customFormat="1" outlineLevel="1" x14ac:dyDescent="0.25">
      <c r="A134" s="48"/>
      <c r="B134" s="49" t="s">
        <v>113</v>
      </c>
      <c r="C134" s="3"/>
      <c r="D134" s="3"/>
      <c r="E134" s="3"/>
      <c r="F134" s="3"/>
      <c r="G134" s="3"/>
      <c r="H134" s="3"/>
      <c r="I134" s="3"/>
      <c r="J134" s="3"/>
      <c r="K134" s="55">
        <v>1</v>
      </c>
      <c r="L134" s="55"/>
      <c r="M134" s="3"/>
      <c r="N134" s="16">
        <f>-[72]Sheet1!$J$50*'[60]Base Fortes'!$O$5</f>
        <v>-1616.5026791503608</v>
      </c>
      <c r="P134" s="76"/>
    </row>
    <row r="135" spans="1:16" s="15" customFormat="1" outlineLevel="1" x14ac:dyDescent="0.25">
      <c r="A135" s="48"/>
      <c r="B135" s="49" t="s">
        <v>114</v>
      </c>
      <c r="C135" s="3"/>
      <c r="D135" s="3"/>
      <c r="E135" s="3"/>
      <c r="F135" s="3"/>
      <c r="G135" s="3"/>
      <c r="H135" s="3"/>
      <c r="I135" s="3"/>
      <c r="J135" s="3"/>
      <c r="K135" s="55">
        <v>1</v>
      </c>
      <c r="L135" s="55"/>
      <c r="M135" s="3"/>
      <c r="N135" s="16">
        <f>-[72]Sheet1!$J$38*'[60]Base Fortes'!$O$5</f>
        <v>-1616.5026791503608</v>
      </c>
      <c r="P135" s="76"/>
    </row>
    <row r="136" spans="1:16" s="15" customFormat="1" outlineLevel="1" x14ac:dyDescent="0.25">
      <c r="A136" s="48"/>
      <c r="B136" s="49" t="s">
        <v>115</v>
      </c>
      <c r="C136" s="55">
        <f t="shared" ref="C136:M136" si="51">(C4/$N$4)*0.5</f>
        <v>1.8433136685415293E-2</v>
      </c>
      <c r="D136" s="55">
        <f t="shared" si="51"/>
        <v>7.414816246828608E-2</v>
      </c>
      <c r="E136" s="55">
        <f t="shared" si="51"/>
        <v>3.4338550159426266E-2</v>
      </c>
      <c r="F136" s="55">
        <f t="shared" si="51"/>
        <v>3.8204494148305096E-2</v>
      </c>
      <c r="G136" s="55">
        <f t="shared" si="51"/>
        <v>6.7145156635560241E-2</v>
      </c>
      <c r="H136" s="55">
        <f t="shared" si="51"/>
        <v>2.7412637054288636E-2</v>
      </c>
      <c r="I136" s="55">
        <f t="shared" si="51"/>
        <v>4.0142497637133644E-2</v>
      </c>
      <c r="J136" s="55">
        <f t="shared" si="51"/>
        <v>6.5388259286499911E-2</v>
      </c>
      <c r="K136" s="55">
        <f t="shared" si="51"/>
        <v>4.7810439769573283E-2</v>
      </c>
      <c r="L136" s="55">
        <f t="shared" si="51"/>
        <v>3.6430227426035598E-2</v>
      </c>
      <c r="M136" s="55">
        <f t="shared" si="51"/>
        <v>5.054643872947602E-2</v>
      </c>
      <c r="N136" s="16">
        <f>-[72]Sheet1!$J$40*'[60]Base Fortes'!$O$5</f>
        <v>-2286.0479181415221</v>
      </c>
      <c r="P136" s="76"/>
    </row>
    <row r="137" spans="1:16" s="15" customFormat="1" outlineLevel="1" x14ac:dyDescent="0.25">
      <c r="A137" s="48"/>
      <c r="B137" s="49" t="s">
        <v>116</v>
      </c>
      <c r="C137" s="55">
        <f t="shared" ref="C137:M137" si="52">(C4/$N$4)*1</f>
        <v>3.6866273370830586E-2</v>
      </c>
      <c r="D137" s="55">
        <f t="shared" si="52"/>
        <v>0.14829632493657216</v>
      </c>
      <c r="E137" s="55">
        <f t="shared" si="52"/>
        <v>6.8677100318852533E-2</v>
      </c>
      <c r="F137" s="55">
        <f t="shared" si="52"/>
        <v>7.6408988296610192E-2</v>
      </c>
      <c r="G137" s="55">
        <f t="shared" si="52"/>
        <v>0.13429031327112048</v>
      </c>
      <c r="H137" s="55">
        <f t="shared" si="52"/>
        <v>5.4825274108577272E-2</v>
      </c>
      <c r="I137" s="55">
        <f t="shared" si="52"/>
        <v>8.0284995274267287E-2</v>
      </c>
      <c r="J137" s="55">
        <f t="shared" si="52"/>
        <v>0.13077651857299982</v>
      </c>
      <c r="K137" s="55">
        <f t="shared" si="52"/>
        <v>9.5620879539146567E-2</v>
      </c>
      <c r="L137" s="55">
        <f t="shared" si="52"/>
        <v>7.2860454852071196E-2</v>
      </c>
      <c r="M137" s="55">
        <f t="shared" si="52"/>
        <v>0.10109287745895204</v>
      </c>
      <c r="N137" s="16">
        <f>-[72]Sheet1!$J$46*'[60]Base Fortes'!$O$5</f>
        <v>-2269.0566877678257</v>
      </c>
      <c r="P137" s="76"/>
    </row>
    <row r="140" spans="1:16" s="15" customFormat="1" x14ac:dyDescent="0.25">
      <c r="A140" s="48"/>
      <c r="B140" s="71" t="s">
        <v>51</v>
      </c>
      <c r="C140" s="72"/>
      <c r="D140" s="72"/>
      <c r="E140" s="3"/>
      <c r="F140" s="3"/>
      <c r="G140" s="3"/>
      <c r="H140" s="3"/>
      <c r="I140" s="3"/>
      <c r="J140" s="3"/>
      <c r="K140" s="3"/>
      <c r="L140" s="3"/>
      <c r="M140" s="3"/>
      <c r="N140" s="3"/>
      <c r="P140" s="76"/>
    </row>
    <row r="141" spans="1:16" s="15" customFormat="1" x14ac:dyDescent="0.25">
      <c r="A141" s="48"/>
      <c r="B141" s="72" t="s">
        <v>125</v>
      </c>
      <c r="C141" s="72"/>
      <c r="D141" s="72"/>
      <c r="E141" s="3"/>
      <c r="F141" s="3"/>
      <c r="G141" s="3"/>
      <c r="H141" s="3"/>
      <c r="I141" s="3"/>
      <c r="J141" s="3"/>
      <c r="K141" s="3"/>
      <c r="L141" s="3"/>
      <c r="M141" s="3"/>
      <c r="N141" s="3"/>
      <c r="P141" s="76"/>
    </row>
  </sheetData>
  <conditionalFormatting sqref="C4">
    <cfRule type="cellIs" dxfId="47" priority="3" operator="lessThan">
      <formula>0</formula>
    </cfRule>
  </conditionalFormatting>
  <conditionalFormatting sqref="C105:N110">
    <cfRule type="cellIs" dxfId="46" priority="2" operator="lessThan">
      <formula>0</formula>
    </cfRule>
  </conditionalFormatting>
  <conditionalFormatting sqref="D4:M4">
    <cfRule type="cellIs" dxfId="45" priority="1" operator="lessThan">
      <formula>0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1DFAC-1D6D-4911-A549-53181832410D}">
  <sheetPr>
    <tabColor theme="3" tint="-0.499984740745262"/>
    <outlinePr summaryBelow="0"/>
  </sheetPr>
  <dimension ref="A1:P141"/>
  <sheetViews>
    <sheetView showGridLines="0" zoomScale="120" zoomScaleNormal="120" zoomScaleSheetLayoutView="100" workbookViewId="0">
      <pane xSplit="2" ySplit="3" topLeftCell="I4" activePane="bottomRight" state="frozen"/>
      <selection activeCell="Q38" sqref="Q38"/>
      <selection pane="topRight" activeCell="Q38" sqref="Q38"/>
      <selection pane="bottomLeft" activeCell="Q38" sqref="Q38"/>
      <selection pane="bottomRight" activeCell="Q38" sqref="Q38"/>
    </sheetView>
  </sheetViews>
  <sheetFormatPr defaultColWidth="9.140625" defaultRowHeight="15" outlineLevelRow="1" x14ac:dyDescent="0.25"/>
  <cols>
    <col min="1" max="1" width="11.85546875" style="48" hidden="1" customWidth="1"/>
    <col min="2" max="2" width="45.7109375" style="3" customWidth="1"/>
    <col min="3" max="7" width="11" style="3" customWidth="1"/>
    <col min="8" max="8" width="11.7109375" style="3" customWidth="1"/>
    <col min="9" max="10" width="11" style="3" customWidth="1"/>
    <col min="11" max="11" width="11.5703125" style="3" customWidth="1"/>
    <col min="12" max="13" width="11" style="3" customWidth="1"/>
    <col min="14" max="14" width="11.7109375" style="3" customWidth="1"/>
    <col min="15" max="15" width="10" style="15" bestFit="1" customWidth="1"/>
    <col min="16" max="16" width="11" style="76" bestFit="1" customWidth="1"/>
    <col min="17" max="16384" width="9.140625" style="3"/>
  </cols>
  <sheetData>
    <row r="1" spans="1:16" ht="20.25" customHeight="1" x14ac:dyDescent="0.25">
      <c r="B1" s="52" t="s">
        <v>61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6" ht="20.25" customHeight="1" x14ac:dyDescent="0.25">
      <c r="B2" s="74">
        <v>44500</v>
      </c>
      <c r="C2" s="39"/>
      <c r="D2" s="40"/>
      <c r="E2" s="40"/>
      <c r="F2" s="40"/>
      <c r="G2" s="40"/>
      <c r="H2" s="40"/>
      <c r="I2" s="40"/>
      <c r="J2" s="40"/>
      <c r="K2" s="40"/>
      <c r="L2" s="40"/>
      <c r="M2" s="39"/>
      <c r="N2" s="39"/>
    </row>
    <row r="3" spans="1:16" ht="31.5" customHeight="1" x14ac:dyDescent="0.25">
      <c r="B3" s="80" t="s">
        <v>46</v>
      </c>
      <c r="C3" s="1" t="s">
        <v>16</v>
      </c>
      <c r="D3" s="1" t="s">
        <v>9</v>
      </c>
      <c r="E3" s="1" t="s">
        <v>10</v>
      </c>
      <c r="F3" s="1" t="s">
        <v>11</v>
      </c>
      <c r="G3" s="1" t="s">
        <v>14</v>
      </c>
      <c r="H3" s="1" t="s">
        <v>12</v>
      </c>
      <c r="I3" s="1" t="s">
        <v>13</v>
      </c>
      <c r="J3" s="1" t="s">
        <v>17</v>
      </c>
      <c r="K3" s="1" t="s">
        <v>149</v>
      </c>
      <c r="L3" s="1" t="s">
        <v>148</v>
      </c>
      <c r="M3" s="1" t="s">
        <v>15</v>
      </c>
      <c r="N3" s="2" t="s">
        <v>0</v>
      </c>
    </row>
    <row r="4" spans="1:16" s="6" customFormat="1" x14ac:dyDescent="0.25">
      <c r="A4" s="48"/>
      <c r="B4" s="4" t="s">
        <v>3</v>
      </c>
      <c r="C4" s="5">
        <f>SUMIFS('[46]Analítico 2021'!$M:$M,'[46]Analítico 2021'!$E:$E,$B$2,'[46]Analítico 2021'!$D:$D,C$3)</f>
        <v>50824.220000000125</v>
      </c>
      <c r="D4" s="5">
        <f>SUMIFS('[46]Analítico 2021'!$M:$M,'[46]Analítico 2021'!$E:$E,$B$2,'[46]Analítico 2021'!$D:$D,D$3)</f>
        <v>219778.63000000003</v>
      </c>
      <c r="E4" s="5">
        <f>SUMIFS('[46]Analítico 2021'!$M:$M,'[46]Analítico 2021'!$E:$E,$B$2,'[46]Analítico 2021'!$D:$D,E$3)</f>
        <v>114501.4299999998</v>
      </c>
      <c r="F4" s="5">
        <f>SUMIFS('[46]Analítico 2021'!$M:$M,'[46]Analítico 2021'!$E:$E,$B$2,'[46]Analítico 2021'!$D:$D,F$3)</f>
        <v>90805.749999999767</v>
      </c>
      <c r="G4" s="5">
        <f>SUMIFS('[46]Analítico 2021'!$M:$M,'[46]Analítico 2021'!$E:$E,$B$2,'[46]Analítico 2021'!$D:$D,G$3)</f>
        <v>194632.53000000003</v>
      </c>
      <c r="H4" s="5">
        <f>SUMIFS('[46]Analítico 2021'!$M:$M,'[46]Analítico 2021'!$E:$E,$B$2,'[46]Analítico 2021'!$D:$D,H$3)</f>
        <v>76449.509999999791</v>
      </c>
      <c r="I4" s="5">
        <f>SUMIFS('[46]Analítico 2021'!$M:$M,'[46]Analítico 2021'!$E:$E,$B$2,'[46]Analítico 2021'!$D:$D,I$3)</f>
        <v>127528.98999999976</v>
      </c>
      <c r="J4" s="5">
        <f>SUMIFS('[46]Analítico 2021'!$M:$M,'[46]Analítico 2021'!$E:$E,$B$2,'[46]Analítico 2021'!$D:$D,J$3)</f>
        <v>172176.88999999972</v>
      </c>
      <c r="K4" s="5">
        <f>SUMIFS('[46]Analítico 2021'!$M:$M,'[46]Analítico 2021'!$E:$E,$B$2,'[46]Analítico 2021'!$D:$D,K$3)</f>
        <v>249736.80999999965</v>
      </c>
      <c r="L4" s="5">
        <f>SUMIFS('[46]Analítico 2021'!$M:$M,'[46]Analítico 2021'!$E:$E,$B$2,'[46]Analítico 2021'!$D:$D,L$3)</f>
        <v>103565.61999999985</v>
      </c>
      <c r="M4" s="5">
        <f>SUMIFS('[46]Analítico 2021'!$M:$M,'[46]Analítico 2021'!$E:$E,$B$2,'[46]Analítico 2021'!$D:$D,M$3)</f>
        <v>171109.65999999992</v>
      </c>
      <c r="N4" s="16">
        <f t="shared" ref="N4" si="0">SUM(N5:N5)</f>
        <v>1571110.0399999984</v>
      </c>
      <c r="O4" s="41"/>
      <c r="P4" s="75">
        <f>N4-'[46]Analítico Out2021'!$L$3</f>
        <v>1.5599653124809265E-8</v>
      </c>
    </row>
    <row r="5" spans="1:16" outlineLevel="1" x14ac:dyDescent="0.25">
      <c r="B5" s="7" t="s">
        <v>22</v>
      </c>
      <c r="C5" s="8">
        <f>SUMIFS('[46]Analítico 2021'!$M:$M,'[46]Analítico 2021'!$E:$E,$B$2,'[46]Analítico 2021'!$D:$D,C$3)</f>
        <v>50824.220000000125</v>
      </c>
      <c r="D5" s="8">
        <f>SUMIFS('[46]Analítico 2021'!$M:$M,'[46]Analítico 2021'!$E:$E,$B$2,'[46]Analítico 2021'!$D:$D,D$3)</f>
        <v>219778.63000000003</v>
      </c>
      <c r="E5" s="8">
        <f>SUMIFS('[46]Analítico 2021'!$M:$M,'[46]Analítico 2021'!$E:$E,$B$2,'[46]Analítico 2021'!$D:$D,E$3)</f>
        <v>114501.4299999998</v>
      </c>
      <c r="F5" s="8">
        <f>SUMIFS('[46]Analítico 2021'!$M:$M,'[46]Analítico 2021'!$E:$E,$B$2,'[46]Analítico 2021'!$D:$D,F$3)</f>
        <v>90805.749999999767</v>
      </c>
      <c r="G5" s="8">
        <f>SUMIFS('[46]Analítico 2021'!$M:$M,'[46]Analítico 2021'!$E:$E,$B$2,'[46]Analítico 2021'!$D:$D,G$3)</f>
        <v>194632.53000000003</v>
      </c>
      <c r="H5" s="8">
        <f>SUMIFS('[46]Analítico 2021'!$M:$M,'[46]Analítico 2021'!$E:$E,$B$2,'[46]Analítico 2021'!$D:$D,H$3)</f>
        <v>76449.509999999791</v>
      </c>
      <c r="I5" s="8">
        <f>SUMIFS('[46]Analítico 2021'!$M:$M,'[46]Analítico 2021'!$E:$E,$B$2,'[46]Analítico 2021'!$D:$D,I$3)</f>
        <v>127528.98999999976</v>
      </c>
      <c r="J5" s="8">
        <f>SUMIFS('[46]Analítico 2021'!$M:$M,'[46]Analítico 2021'!$E:$E,$B$2,'[46]Analítico 2021'!$D:$D,J$3)</f>
        <v>172176.88999999972</v>
      </c>
      <c r="K5" s="8">
        <f>SUMIFS('[46]Analítico 2021'!$M:$M,'[46]Analítico 2021'!$E:$E,$B$2,'[46]Analítico 2021'!$D:$D,K$3)</f>
        <v>249736.80999999965</v>
      </c>
      <c r="L5" s="8">
        <f>SUMIFS('[46]Analítico 2021'!$M:$M,'[46]Analítico 2021'!$E:$E,$B$2,'[46]Analítico 2021'!$D:$D,L$3)</f>
        <v>103565.61999999985</v>
      </c>
      <c r="M5" s="8">
        <f>SUMIFS('[46]Analítico 2021'!$M:$M,'[46]Analítico 2021'!$E:$E,$B$2,'[46]Analítico 2021'!$D:$D,M$3)</f>
        <v>171109.65999999992</v>
      </c>
      <c r="N5" s="42">
        <f>SUM(C5:M5)</f>
        <v>1571110.0399999984</v>
      </c>
      <c r="P5" s="75">
        <f>N5-'[46]Analítico Out2021'!$L$3</f>
        <v>1.5599653124809265E-8</v>
      </c>
    </row>
    <row r="6" spans="1:16" outlineLevel="1" x14ac:dyDescent="0.25">
      <c r="B6" s="7" t="s">
        <v>43</v>
      </c>
      <c r="C6" s="8">
        <f>-SUMIFS('[46]Analítico 2021'!$K:$K,'[46]Analítico 2021'!$E:$E,$B$2,'[46]Analítico 2021'!$D:$D,C$3)</f>
        <v>-9889.0486000000001</v>
      </c>
      <c r="D6" s="8">
        <f>-SUMIFS('[46]Analítico 2021'!$K:$K,'[46]Analítico 2021'!$E:$E,$B$2,'[46]Analítico 2021'!$D:$D,D$3)</f>
        <v>-45110.409900000013</v>
      </c>
      <c r="E6" s="8">
        <f>-SUMIFS('[46]Analítico 2021'!$K:$K,'[46]Analítico 2021'!$E:$E,$B$2,'[46]Analítico 2021'!$D:$D,E$3)</f>
        <v>-22692.580600000016</v>
      </c>
      <c r="F6" s="8">
        <f>-SUMIFS('[46]Analítico 2021'!$K:$K,'[46]Analítico 2021'!$E:$E,$B$2,'[46]Analítico 2021'!$D:$D,F$3)</f>
        <v>-17619.270000000026</v>
      </c>
      <c r="G6" s="8">
        <f>-SUMIFS('[46]Analítico 2021'!$K:$K,'[46]Analítico 2021'!$E:$E,$B$2,'[46]Analítico 2021'!$D:$D,G$3)</f>
        <v>-37754.113700000002</v>
      </c>
      <c r="H6" s="8">
        <f>-SUMIFS('[46]Analítico 2021'!$K:$K,'[46]Analítico 2021'!$E:$E,$B$2,'[46]Analítico 2021'!$D:$D,H$3)</f>
        <v>-14768.087300000005</v>
      </c>
      <c r="I6" s="8">
        <f>-SUMIFS('[46]Analítico 2021'!$K:$K,'[46]Analítico 2021'!$E:$E,$B$2,'[46]Analítico 2021'!$D:$D,I$3)</f>
        <v>-24884.744600000042</v>
      </c>
      <c r="J6" s="8">
        <f>-SUMIFS('[46]Analítico 2021'!$K:$K,'[46]Analítico 2021'!$E:$E,$B$2,'[46]Analítico 2021'!$D:$D,J$3)</f>
        <v>-34372.208400000083</v>
      </c>
      <c r="K6" s="8">
        <f>-SUMIFS('[46]Analítico 2021'!$K:$K,'[46]Analítico 2021'!$E:$E,$B$2,'[46]Analítico 2021'!$D:$D,K$3)</f>
        <v>-44040.4683</v>
      </c>
      <c r="L6" s="8">
        <f>-SUMIFS('[46]Analítico 2021'!$K:$K,'[46]Analítico 2021'!$E:$E,$B$2,'[46]Analítico 2021'!$D:$D,L$3)</f>
        <v>-19772.457300000016</v>
      </c>
      <c r="M6" s="8">
        <f>-SUMIFS('[46]Analítico 2021'!$K:$K,'[46]Analítico 2021'!$E:$E,$B$2,'[46]Analítico 2021'!$D:$D,M$3)</f>
        <v>-33791.328099999999</v>
      </c>
      <c r="N6" s="42">
        <f>SUM(C6:M6)</f>
        <v>-304694.71680000023</v>
      </c>
      <c r="P6" s="75">
        <f>N6+'[46]Analítico Out2021'!$J$3</f>
        <v>-1.57160684466362E-9</v>
      </c>
    </row>
    <row r="7" spans="1:16" outlineLevel="1" x14ac:dyDescent="0.25">
      <c r="B7" s="7" t="s">
        <v>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42">
        <f>SUM(C7:M7)</f>
        <v>0</v>
      </c>
      <c r="P7" s="77"/>
    </row>
    <row r="8" spans="1:16" outlineLevel="1" x14ac:dyDescent="0.25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42"/>
      <c r="P8" s="77"/>
    </row>
    <row r="9" spans="1:16" x14ac:dyDescent="0.25">
      <c r="B9" s="4" t="s">
        <v>7</v>
      </c>
      <c r="C9" s="5">
        <f t="shared" ref="C9:N9" si="1">SUM(C5:C8)</f>
        <v>40935.171400000123</v>
      </c>
      <c r="D9" s="5">
        <f t="shared" si="1"/>
        <v>174668.22010000004</v>
      </c>
      <c r="E9" s="5">
        <f t="shared" si="1"/>
        <v>91808.849399999788</v>
      </c>
      <c r="F9" s="5">
        <f t="shared" si="1"/>
        <v>73186.479999999749</v>
      </c>
      <c r="G9" s="5">
        <f t="shared" si="1"/>
        <v>156878.41630000004</v>
      </c>
      <c r="H9" s="5">
        <f t="shared" si="1"/>
        <v>61681.422699999785</v>
      </c>
      <c r="I9" s="5">
        <f t="shared" si="1"/>
        <v>102644.24539999972</v>
      </c>
      <c r="J9" s="5">
        <f t="shared" si="1"/>
        <v>137804.68159999963</v>
      </c>
      <c r="K9" s="5">
        <f t="shared" si="1"/>
        <v>205696.34169999964</v>
      </c>
      <c r="L9" s="5">
        <f t="shared" si="1"/>
        <v>83793.162699999841</v>
      </c>
      <c r="M9" s="5">
        <f t="shared" si="1"/>
        <v>137318.33189999993</v>
      </c>
      <c r="N9" s="16">
        <f t="shared" si="1"/>
        <v>1266415.3231999981</v>
      </c>
      <c r="P9" s="77"/>
    </row>
    <row r="10" spans="1:16" x14ac:dyDescent="0.25">
      <c r="B10" s="10" t="s">
        <v>25</v>
      </c>
      <c r="C10" s="5">
        <f t="shared" ref="C10:N10" si="2">SUM(C11:C12)</f>
        <v>-19478.05000000001</v>
      </c>
      <c r="D10" s="5">
        <f t="shared" si="2"/>
        <v>-81863.68999999993</v>
      </c>
      <c r="E10" s="5">
        <f t="shared" si="2"/>
        <v>-41485.960000000065</v>
      </c>
      <c r="F10" s="5">
        <f t="shared" si="2"/>
        <v>-32325.360000000033</v>
      </c>
      <c r="G10" s="5">
        <f>SUM(G11:G12)</f>
        <v>-72690.049999999901</v>
      </c>
      <c r="H10" s="5">
        <f t="shared" si="2"/>
        <v>-27499.510000000024</v>
      </c>
      <c r="I10" s="5">
        <f t="shared" si="2"/>
        <v>-44576.480000000098</v>
      </c>
      <c r="J10" s="5">
        <f t="shared" si="2"/>
        <v>-60604.440000000039</v>
      </c>
      <c r="K10" s="5">
        <f t="shared" si="2"/>
        <v>-88338.469999999914</v>
      </c>
      <c r="L10" s="5">
        <f t="shared" si="2"/>
        <v>-36951.490000000049</v>
      </c>
      <c r="M10" s="5">
        <f t="shared" si="2"/>
        <v>-60250.270000000091</v>
      </c>
      <c r="N10" s="16">
        <f t="shared" si="2"/>
        <v>-566063.77000000025</v>
      </c>
      <c r="P10" s="77"/>
    </row>
    <row r="11" spans="1:16" outlineLevel="1" x14ac:dyDescent="0.25">
      <c r="B11" s="7" t="s">
        <v>39</v>
      </c>
      <c r="C11" s="8">
        <f>-SUMIFS('[46]Analítico 2021'!$J:$J,'[46]Analítico 2021'!$E:$E,$B$2,'[46]Analítico 2021'!$D:$D,C$3)</f>
        <v>-19478.05000000001</v>
      </c>
      <c r="D11" s="8">
        <f>-SUMIFS('[46]Analítico 2021'!$J:$J,'[46]Analítico 2021'!$E:$E,$B$2,'[46]Analítico 2021'!$D:$D,D$3)</f>
        <v>-81863.68999999993</v>
      </c>
      <c r="E11" s="8">
        <f>-SUMIFS('[46]Analítico 2021'!$J:$J,'[46]Analítico 2021'!$E:$E,$B$2,'[46]Analítico 2021'!$D:$D,E$3)</f>
        <v>-41485.960000000065</v>
      </c>
      <c r="F11" s="8">
        <f>-SUMIFS('[46]Analítico 2021'!$J:$J,'[46]Analítico 2021'!$E:$E,$B$2,'[46]Analítico 2021'!$D:$D,F$3)</f>
        <v>-32325.360000000033</v>
      </c>
      <c r="G11" s="8">
        <f>-SUMIFS('[46]Analítico 2021'!$J:$J,'[46]Analítico 2021'!$E:$E,$B$2,'[46]Analítico 2021'!$D:$D,G$3)</f>
        <v>-72690.049999999901</v>
      </c>
      <c r="H11" s="8">
        <f>-SUMIFS('[46]Analítico 2021'!$J:$J,'[46]Analítico 2021'!$E:$E,$B$2,'[46]Analítico 2021'!$D:$D,H$3)</f>
        <v>-27499.510000000024</v>
      </c>
      <c r="I11" s="8">
        <f>-SUMIFS('[46]Analítico 2021'!$J:$J,'[46]Analítico 2021'!$E:$E,$B$2,'[46]Analítico 2021'!$D:$D,I$3)</f>
        <v>-44576.480000000098</v>
      </c>
      <c r="J11" s="8">
        <f>-SUMIFS('[46]Analítico 2021'!$J:$J,'[46]Analítico 2021'!$E:$E,$B$2,'[46]Analítico 2021'!$D:$D,J$3)</f>
        <v>-60604.440000000039</v>
      </c>
      <c r="K11" s="8">
        <f>-SUMIFS('[46]Analítico 2021'!$J:$J,'[46]Analítico 2021'!$E:$E,$B$2,'[46]Analítico 2021'!$D:$D,K$3)</f>
        <v>-88338.469999999914</v>
      </c>
      <c r="L11" s="8">
        <f>-SUMIFS('[46]Analítico 2021'!$J:$J,'[46]Analítico 2021'!$E:$E,$B$2,'[46]Analítico 2021'!$D:$D,L$3)</f>
        <v>-36951.490000000049</v>
      </c>
      <c r="M11" s="8">
        <f>-SUMIFS('[46]Analítico 2021'!$J:$J,'[46]Analítico 2021'!$E:$E,$B$2,'[46]Analítico 2021'!$D:$D,M$3)</f>
        <v>-60250.270000000091</v>
      </c>
      <c r="N11" s="42">
        <f>SUM(C11:M11)</f>
        <v>-566063.77000000025</v>
      </c>
      <c r="P11" s="75">
        <f>N11+'[46]Analítico Out2021'!$I$3</f>
        <v>2.4447217583656311E-9</v>
      </c>
    </row>
    <row r="12" spans="1:16" outlineLevel="1" x14ac:dyDescent="0.25"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2"/>
    </row>
    <row r="13" spans="1:16" x14ac:dyDescent="0.25">
      <c r="B13" s="4" t="s">
        <v>4</v>
      </c>
      <c r="C13" s="5">
        <f t="shared" ref="C13:K13" si="3">SUM(C9:C10)</f>
        <v>21457.121400000113</v>
      </c>
      <c r="D13" s="5">
        <f t="shared" si="3"/>
        <v>92804.530100000105</v>
      </c>
      <c r="E13" s="5">
        <f t="shared" si="3"/>
        <v>50322.889399999724</v>
      </c>
      <c r="F13" s="5">
        <f t="shared" si="3"/>
        <v>40861.119999999719</v>
      </c>
      <c r="G13" s="5">
        <f t="shared" si="3"/>
        <v>84188.36630000014</v>
      </c>
      <c r="H13" s="5">
        <f t="shared" si="3"/>
        <v>34181.912699999761</v>
      </c>
      <c r="I13" s="5">
        <f t="shared" si="3"/>
        <v>58067.765399999626</v>
      </c>
      <c r="J13" s="5">
        <f t="shared" si="3"/>
        <v>77200.241599999601</v>
      </c>
      <c r="K13" s="5">
        <f t="shared" si="3"/>
        <v>117357.87169999973</v>
      </c>
      <c r="L13" s="5">
        <f t="shared" ref="L13:M13" si="4">SUM(L9:L10)</f>
        <v>46841.672699999792</v>
      </c>
      <c r="M13" s="5">
        <f t="shared" si="4"/>
        <v>77068.061899999841</v>
      </c>
      <c r="N13" s="16">
        <f>SUM(N9:N10)</f>
        <v>700351.55319999787</v>
      </c>
    </row>
    <row r="14" spans="1:16" x14ac:dyDescent="0.25">
      <c r="B14" s="4" t="s">
        <v>5</v>
      </c>
      <c r="C14" s="5">
        <f t="shared" ref="C14:N14" si="5">C15+C30</f>
        <v>-13265.304523726747</v>
      </c>
      <c r="D14" s="5">
        <f t="shared" si="5"/>
        <v>-14287.859043013152</v>
      </c>
      <c r="E14" s="5">
        <f t="shared" si="5"/>
        <v>-15843.556173607856</v>
      </c>
      <c r="F14" s="5">
        <f t="shared" si="5"/>
        <v>-23701.080741931524</v>
      </c>
      <c r="G14" s="5">
        <f>G15+G30</f>
        <v>-47107.362849779543</v>
      </c>
      <c r="H14" s="5">
        <f t="shared" si="5"/>
        <v>-17904.446534620154</v>
      </c>
      <c r="I14" s="5">
        <f t="shared" si="5"/>
        <v>-23112.220557641762</v>
      </c>
      <c r="J14" s="5">
        <f t="shared" si="5"/>
        <v>-38777.775719817844</v>
      </c>
      <c r="K14" s="5">
        <f t="shared" si="5"/>
        <v>-9947.9651778683201</v>
      </c>
      <c r="L14" s="5">
        <f t="shared" si="5"/>
        <v>-18271.202054656562</v>
      </c>
      <c r="M14" s="5">
        <f t="shared" si="5"/>
        <v>-32899.936636717743</v>
      </c>
      <c r="N14" s="16">
        <f t="shared" si="5"/>
        <v>-255118.71001338115</v>
      </c>
    </row>
    <row r="15" spans="1:16" x14ac:dyDescent="0.25">
      <c r="B15" s="12" t="s">
        <v>6</v>
      </c>
      <c r="C15" s="13">
        <f t="shared" ref="C15:N15" si="6">SUM(C16:C29)</f>
        <v>-5513.7125237267473</v>
      </c>
      <c r="D15" s="13">
        <f t="shared" si="6"/>
        <v>-7424.6790430131514</v>
      </c>
      <c r="E15" s="13">
        <f t="shared" si="6"/>
        <v>-7837.613673607857</v>
      </c>
      <c r="F15" s="13">
        <f t="shared" si="6"/>
        <v>-6646.4707419315228</v>
      </c>
      <c r="G15" s="13">
        <f>SUM(G16:G29)</f>
        <v>-20890.972849779544</v>
      </c>
      <c r="H15" s="13">
        <f t="shared" si="6"/>
        <v>-6990.2535346201494</v>
      </c>
      <c r="I15" s="13">
        <f t="shared" si="6"/>
        <v>-8868.6155576417641</v>
      </c>
      <c r="J15" s="13">
        <f t="shared" si="6"/>
        <v>-9961.0737198178413</v>
      </c>
      <c r="K15" s="13">
        <f t="shared" si="6"/>
        <v>-6401.1051778683204</v>
      </c>
      <c r="L15" s="13">
        <f t="shared" si="6"/>
        <v>-5753.1810546565603</v>
      </c>
      <c r="M15" s="13">
        <f t="shared" si="6"/>
        <v>-7596.1121367177429</v>
      </c>
      <c r="N15" s="56">
        <f t="shared" si="6"/>
        <v>-93883.790013381207</v>
      </c>
    </row>
    <row r="16" spans="1:16" s="6" customFormat="1" outlineLevel="1" x14ac:dyDescent="0.25">
      <c r="A16" s="48"/>
      <c r="B16" s="49" t="s">
        <v>18</v>
      </c>
      <c r="C16" s="8">
        <f>-'[73]Base Fortes'!C6*C119</f>
        <v>-2698.3645000000001</v>
      </c>
      <c r="D16" s="8">
        <f>-'[73]Base Fortes'!D6</f>
        <v>-3822.2</v>
      </c>
      <c r="E16" s="8">
        <f>-'[73]Base Fortes'!E6*E119</f>
        <v>-4327.8234999999995</v>
      </c>
      <c r="F16" s="8">
        <f>-'[73]Base Fortes'!G6/2</f>
        <v>-2579.7800000000002</v>
      </c>
      <c r="G16" s="8">
        <f>-'[73]Base Fortes'!G6/2</f>
        <v>-2579.7800000000002</v>
      </c>
      <c r="H16" s="8">
        <f>-'[73]Base Fortes'!H6*H119</f>
        <v>-3761.1664999999998</v>
      </c>
      <c r="I16" s="8">
        <f>-'[73]Base Fortes'!I6*I119</f>
        <v>-3247.7055000000005</v>
      </c>
      <c r="J16" s="8">
        <f>-'[73]Base Fortes'!J6*J119</f>
        <v>-4479.3125</v>
      </c>
      <c r="K16" s="8"/>
      <c r="L16" s="8">
        <f>-'[73]Base Fortes'!M6*L119</f>
        <v>-2780.6869999999999</v>
      </c>
      <c r="M16" s="8">
        <f>-'[73]Base Fortes'!L6*M119</f>
        <v>-4041.31</v>
      </c>
      <c r="N16" s="42">
        <f t="shared" ref="N16:N28" si="7">SUM(C16:M16)</f>
        <v>-34318.129499999995</v>
      </c>
      <c r="O16" s="47"/>
      <c r="P16" s="78"/>
    </row>
    <row r="17" spans="1:15" outlineLevel="1" x14ac:dyDescent="0.25">
      <c r="B17" s="49" t="s">
        <v>92</v>
      </c>
      <c r="C17" s="8">
        <f>-'[73]Base Fortes'!C7*C120</f>
        <v>-121.4265</v>
      </c>
      <c r="D17" s="8">
        <f>-'[73]Base Fortes'!D7</f>
        <v>-172</v>
      </c>
      <c r="E17" s="8">
        <f>-'[73]Base Fortes'!E7*E120</f>
        <v>-194.75300000000001</v>
      </c>
      <c r="F17" s="8">
        <f>-'[73]Base Fortes'!G7/2</f>
        <v>-167.785</v>
      </c>
      <c r="G17" s="8">
        <f>-'[73]Base Fortes'!G7/2</f>
        <v>-167.785</v>
      </c>
      <c r="H17" s="8">
        <f>-'[73]Base Fortes'!H7*H120</f>
        <v>-169.2535</v>
      </c>
      <c r="I17" s="8">
        <f>-'[73]Base Fortes'!I7*I120</f>
        <v>-237.48400000000001</v>
      </c>
      <c r="J17" s="8">
        <f>-'[73]Base Fortes'!J7*J120</f>
        <v>-236.41800000000003</v>
      </c>
      <c r="K17" s="8"/>
      <c r="L17" s="8">
        <f>-'[73]Base Fortes'!M7*L120</f>
        <v>-125.1315</v>
      </c>
      <c r="M17" s="8">
        <f>-'[73]Base Fortes'!L7*M120</f>
        <v>-181.857</v>
      </c>
      <c r="N17" s="42">
        <f t="shared" si="7"/>
        <v>-1773.8935000000001</v>
      </c>
    </row>
    <row r="18" spans="1:15" outlineLevel="1" x14ac:dyDescent="0.25">
      <c r="B18" s="49" t="s">
        <v>8</v>
      </c>
      <c r="C18" s="8">
        <f>-'[73]Base Fortes'!C8*C121</f>
        <v>-215.86500000000001</v>
      </c>
      <c r="D18" s="8">
        <f>-'[73]Base Fortes'!D8</f>
        <v>-305.77</v>
      </c>
      <c r="E18" s="8">
        <f>-'[73]Base Fortes'!E8*E121</f>
        <v>-346.22250000000003</v>
      </c>
      <c r="F18" s="8">
        <f>-'[73]Base Fortes'!G8/2</f>
        <v>-206.38</v>
      </c>
      <c r="G18" s="8">
        <f>-'[73]Base Fortes'!G8/2</f>
        <v>-206.38</v>
      </c>
      <c r="H18" s="8">
        <f>-'[73]Base Fortes'!H8*H121</f>
        <v>-300.89150000000001</v>
      </c>
      <c r="I18" s="8">
        <f>-'[73]Base Fortes'!I8*I121</f>
        <v>-259.81150000000002</v>
      </c>
      <c r="J18" s="8">
        <f>-'[73]Base Fortes'!J8*J121</f>
        <v>-358.34499999999997</v>
      </c>
      <c r="K18" s="8"/>
      <c r="L18" s="8">
        <f>-'[73]Base Fortes'!M8*L121</f>
        <v>-222.44950000000003</v>
      </c>
      <c r="M18" s="8">
        <f>-'[73]Base Fortes'!L8*M121</f>
        <v>-323.30349999999999</v>
      </c>
      <c r="N18" s="42">
        <f t="shared" si="7"/>
        <v>-2745.4185000000002</v>
      </c>
    </row>
    <row r="19" spans="1:15" outlineLevel="1" x14ac:dyDescent="0.25">
      <c r="B19" s="49" t="s">
        <v>57</v>
      </c>
      <c r="C19" s="8">
        <f>-'[73]Base Fortes'!C9*C122</f>
        <v>0</v>
      </c>
      <c r="D19" s="8">
        <f>-'[73]Base Fortes'!D9</f>
        <v>0</v>
      </c>
      <c r="E19" s="8">
        <f>-'[73]Base Fortes'!E9*E122</f>
        <v>0</v>
      </c>
      <c r="F19" s="8">
        <f>-'[73]Base Fortes'!G9/2</f>
        <v>-688.86500000000001</v>
      </c>
      <c r="G19" s="8">
        <f>-'[73]Base Fortes'!G9/2</f>
        <v>-688.86500000000001</v>
      </c>
      <c r="H19" s="8">
        <f>-'[73]Base Fortes'!H9*H122</f>
        <v>0</v>
      </c>
      <c r="I19" s="8">
        <f>-'[73]Base Fortes'!I9*I122</f>
        <v>-1051.921</v>
      </c>
      <c r="J19" s="8">
        <f>-'[73]Base Fortes'!J9*J122</f>
        <v>-964.04750000000013</v>
      </c>
      <c r="K19" s="8"/>
      <c r="L19" s="8">
        <f>-'[73]Base Fortes'!M9*L122</f>
        <v>0</v>
      </c>
      <c r="M19" s="8">
        <f>-'[73]Base Fortes'!L9*M122</f>
        <v>0</v>
      </c>
      <c r="N19" s="42">
        <f t="shared" si="7"/>
        <v>-3393.6985</v>
      </c>
    </row>
    <row r="20" spans="1:15" outlineLevel="1" x14ac:dyDescent="0.25">
      <c r="B20" s="49" t="s">
        <v>50</v>
      </c>
      <c r="C20" s="8">
        <f>-'[73]Base Fortes'!C10*C123</f>
        <v>0</v>
      </c>
      <c r="D20" s="8">
        <f>-'[73]Base Fortes'!D10</f>
        <v>0</v>
      </c>
      <c r="E20" s="8">
        <f>-'[73]Base Fortes'!E10*E123</f>
        <v>0</v>
      </c>
      <c r="F20" s="8">
        <f>-'[73]Base Fortes'!G10/2</f>
        <v>-451.35500000000002</v>
      </c>
      <c r="G20" s="8">
        <f>-'[73]Base Fortes'!G10/2</f>
        <v>-451.35500000000002</v>
      </c>
      <c r="H20" s="8">
        <f>-'[73]Base Fortes'!H10*H123</f>
        <v>0</v>
      </c>
      <c r="I20" s="8">
        <f>-'[73]Base Fortes'!I10*I123</f>
        <v>-1292.0440000000001</v>
      </c>
      <c r="J20" s="8">
        <f>-'[73]Base Fortes'!J10*J123</f>
        <v>-780.94900000000007</v>
      </c>
      <c r="K20" s="8"/>
      <c r="L20" s="8">
        <f>-'[73]Base Fortes'!M10*L123</f>
        <v>0</v>
      </c>
      <c r="M20" s="8">
        <f>-'[73]Base Fortes'!L10*M123</f>
        <v>0</v>
      </c>
      <c r="N20" s="42">
        <f t="shared" si="7"/>
        <v>-2975.703</v>
      </c>
    </row>
    <row r="21" spans="1:15" outlineLevel="1" x14ac:dyDescent="0.25">
      <c r="B21" s="49" t="s">
        <v>19</v>
      </c>
      <c r="C21" s="8">
        <f>-'[73]Base Fortes'!C11*C124</f>
        <v>-299.81827777777778</v>
      </c>
      <c r="D21" s="8">
        <f>-'[73]Base Fortes'!D11</f>
        <v>-424.68888888888887</v>
      </c>
      <c r="E21" s="8">
        <f>-'[73]Base Fortes'!E11*E124</f>
        <v>-480.86927777777771</v>
      </c>
      <c r="F21" s="8">
        <f>-'[73]Base Fortes'!G11/2</f>
        <v>-286.64222222222224</v>
      </c>
      <c r="G21" s="8">
        <f>-'[73]Base Fortes'!G11/2</f>
        <v>-286.64222222222224</v>
      </c>
      <c r="H21" s="8">
        <f>-'[73]Base Fortes'!H11*H124</f>
        <v>-417.90738888888882</v>
      </c>
      <c r="I21" s="8">
        <f>-'[73]Base Fortes'!I11*I124</f>
        <v>-360.85616666666664</v>
      </c>
      <c r="J21" s="8">
        <f>-'[73]Base Fortes'!J11*J124</f>
        <v>-497.70138888888891</v>
      </c>
      <c r="K21" s="8"/>
      <c r="L21" s="8">
        <f>-'[73]Base Fortes'!M11*L124</f>
        <v>-308.96522222222217</v>
      </c>
      <c r="M21" s="8">
        <f>-'[73]Base Fortes'!L11*M124</f>
        <v>-449.03444444444443</v>
      </c>
      <c r="N21" s="42">
        <f t="shared" si="7"/>
        <v>-3813.1254999999992</v>
      </c>
    </row>
    <row r="22" spans="1:15" outlineLevel="1" x14ac:dyDescent="0.25">
      <c r="B22" s="49" t="s">
        <v>20</v>
      </c>
      <c r="C22" s="8">
        <f>-'[73]Base Fortes'!C12*C125</f>
        <v>-224.86370833333334</v>
      </c>
      <c r="D22" s="8">
        <f>-'[73]Base Fortes'!D12</f>
        <v>-318.51666666666665</v>
      </c>
      <c r="E22" s="8">
        <f>-'[73]Base Fortes'!E12*E125</f>
        <v>-360.65195833333331</v>
      </c>
      <c r="F22" s="8">
        <f>-'[73]Base Fortes'!G12/2</f>
        <v>-214.98166666666668</v>
      </c>
      <c r="G22" s="8">
        <f>-'[73]Base Fortes'!G12/2</f>
        <v>-214.98166666666668</v>
      </c>
      <c r="H22" s="8">
        <f>-'[73]Base Fortes'!H12*H125</f>
        <v>-313.43054166666667</v>
      </c>
      <c r="I22" s="8">
        <f>-'[73]Base Fortes'!I12*I125</f>
        <v>-270.64212500000002</v>
      </c>
      <c r="J22" s="8">
        <f>-'[73]Base Fortes'!J12*J125</f>
        <v>-373.27604166666669</v>
      </c>
      <c r="K22" s="8"/>
      <c r="L22" s="8">
        <f>-'[73]Base Fortes'!M12*L125</f>
        <v>-231.72391666666664</v>
      </c>
      <c r="M22" s="8">
        <f>-'[73]Base Fortes'!L12*M125</f>
        <v>-336.77583333333337</v>
      </c>
      <c r="N22" s="42">
        <f t="shared" si="7"/>
        <v>-2859.8441250000005</v>
      </c>
    </row>
    <row r="23" spans="1:15" outlineLevel="1" x14ac:dyDescent="0.25">
      <c r="B23" s="49" t="s">
        <v>48</v>
      </c>
      <c r="C23" s="8">
        <f>-'[73]Base Fortes'!C13*C126</f>
        <v>-10.118866875</v>
      </c>
      <c r="D23" s="8">
        <f>-'[73]Base Fortes'!D13</f>
        <v>-14.33325</v>
      </c>
      <c r="E23" s="8">
        <f>-'[73]Base Fortes'!E13*E126</f>
        <v>-16.229338124999998</v>
      </c>
      <c r="F23" s="8">
        <f>-'[73]Base Fortes'!G13/2</f>
        <v>-9.674175</v>
      </c>
      <c r="G23" s="8">
        <f>-'[73]Base Fortes'!G13/2</f>
        <v>-9.674175</v>
      </c>
      <c r="H23" s="8">
        <f>-'[73]Base Fortes'!H13*H126</f>
        <v>-14.104374375000001</v>
      </c>
      <c r="I23" s="8">
        <f>-'[73]Base Fortes'!I13*I126</f>
        <v>-12.178895625000001</v>
      </c>
      <c r="J23" s="8">
        <f>-'[73]Base Fortes'!J13*J126</f>
        <v>-16.797421875000001</v>
      </c>
      <c r="K23" s="8"/>
      <c r="L23" s="8">
        <f>-'[73]Base Fortes'!M13*L126</f>
        <v>-10.42757625</v>
      </c>
      <c r="M23" s="8">
        <f>-'[73]Base Fortes'!L13*M126</f>
        <v>-15.1549125</v>
      </c>
      <c r="N23" s="42">
        <f t="shared" si="7"/>
        <v>-128.69298562500001</v>
      </c>
    </row>
    <row r="24" spans="1:15" outlineLevel="1" x14ac:dyDescent="0.25">
      <c r="B24" s="49" t="s">
        <v>49</v>
      </c>
      <c r="C24" s="8">
        <f>-'[73]Base Fortes'!C14*C127</f>
        <v>-17.989096666666669</v>
      </c>
      <c r="D24" s="8">
        <f>-'[73]Base Fortes'!D14</f>
        <v>-25.481333333333332</v>
      </c>
      <c r="E24" s="8">
        <f>-'[73]Base Fortes'!E14*E127</f>
        <v>-28.852156666666666</v>
      </c>
      <c r="F24" s="8">
        <f>-'[73]Base Fortes'!G14/2</f>
        <v>-17.198533333333334</v>
      </c>
      <c r="G24" s="8">
        <f>-'[73]Base Fortes'!G14/2</f>
        <v>-17.198533333333334</v>
      </c>
      <c r="H24" s="8">
        <f>-'[73]Base Fortes'!H14*H127</f>
        <v>-25.074443333333335</v>
      </c>
      <c r="I24" s="8">
        <f>-'[73]Base Fortes'!I14*I127</f>
        <v>-21.651370000000004</v>
      </c>
      <c r="J24" s="8">
        <f>-'[73]Base Fortes'!J14*J127</f>
        <v>-29.862083333333338</v>
      </c>
      <c r="K24" s="8"/>
      <c r="L24" s="8">
        <f>-'[73]Base Fortes'!M14*L127</f>
        <v>-18.537913333333332</v>
      </c>
      <c r="M24" s="8">
        <f>-'[73]Base Fortes'!L14*M127</f>
        <v>-26.942066666666669</v>
      </c>
      <c r="N24" s="42">
        <f t="shared" si="7"/>
        <v>-228.78753000000003</v>
      </c>
    </row>
    <row r="25" spans="1:15" outlineLevel="1" x14ac:dyDescent="0.25">
      <c r="A25" s="48">
        <v>2001009</v>
      </c>
      <c r="B25" s="49" t="s">
        <v>21</v>
      </c>
      <c r="C25" s="8">
        <f>-SUMIF([74]Base!$A:$A,$A25,[74]Base!$C:$C)</f>
        <v>0</v>
      </c>
      <c r="D25" s="8">
        <f>-SUMIF([75]Base!$A:$A,$A25,[75]Base!$C:$C)</f>
        <v>0</v>
      </c>
      <c r="E25" s="8">
        <f>-SUMIF([76]Base!$A:$A,$A25,[76]Base!$C:$C)</f>
        <v>0</v>
      </c>
      <c r="F25" s="8">
        <f>-SUMIF([77]Base!$A:$A,$A25,[77]Base!$C:$C)</f>
        <v>0</v>
      </c>
      <c r="G25" s="8">
        <f>-SUMIF([78]Base!$A:$A,$A25,[78]Base!$C:$C)</f>
        <v>0</v>
      </c>
      <c r="H25" s="8">
        <f>-SUMIF([79]Base!$A:$A,$A25,[79]Base!$C:$C)</f>
        <v>0</v>
      </c>
      <c r="I25" s="8">
        <f>-SUMIF([80]Base!$A:$A,$A25,[80]Base!$C:$C)</f>
        <v>0</v>
      </c>
      <c r="J25" s="8">
        <f>-SUMIF([81]Base!$A:$A,$A25,[81]Base!$C:$C)</f>
        <v>0</v>
      </c>
      <c r="K25" s="8">
        <f>-SUMIF([82]Base!$A:$A,$A25,[82]Base!$C:$C)</f>
        <v>0</v>
      </c>
      <c r="L25" s="8">
        <f>-SUMIF([84]Base!$A:$A,$A25,[84]Base!$C:$C)</f>
        <v>0</v>
      </c>
      <c r="M25" s="8">
        <f>-SUMIF([85]Base!$A:$A,$A25,[85]Base!$C:$C)</f>
        <v>0</v>
      </c>
      <c r="N25" s="42">
        <f t="shared" ref="N25:N26" si="8">SUM(C25:M25)</f>
        <v>0</v>
      </c>
    </row>
    <row r="26" spans="1:15" outlineLevel="1" x14ac:dyDescent="0.25">
      <c r="A26" s="48">
        <v>2004039</v>
      </c>
      <c r="B26" s="49" t="s">
        <v>68</v>
      </c>
      <c r="C26" s="8">
        <f>-SUMIF([74]Base!$A:$A,$A26,[74]Base!$C:$C)</f>
        <v>0</v>
      </c>
      <c r="D26" s="8">
        <f>-SUMIF([75]Base!$A:$A,$A26,[75]Base!$C:$C)</f>
        <v>0</v>
      </c>
      <c r="E26" s="8">
        <f>-SUMIF([76]Base!$A:$A,$A26,[76]Base!$C:$C)</f>
        <v>0</v>
      </c>
      <c r="F26" s="8">
        <f>-SUMIF([77]Base!$A:$A,$A26,[77]Base!$C:$C)</f>
        <v>0</v>
      </c>
      <c r="G26" s="8">
        <f>-SUMIF([78]Base!$A:$A,$A26,[78]Base!$C:$C)</f>
        <v>-13379</v>
      </c>
      <c r="H26" s="8">
        <f>-SUMIF([79]Base!$A:$A,$A26,[79]Base!$C:$C)</f>
        <v>0</v>
      </c>
      <c r="I26" s="8">
        <f>-SUMIF([80]Base!$A:$A,$A26,[80]Base!$C:$C)</f>
        <v>0</v>
      </c>
      <c r="J26" s="8">
        <f>-SUMIF([81]Base!$A:$A,$A26,[81]Base!$C:$C)</f>
        <v>0</v>
      </c>
      <c r="K26" s="8">
        <f>-SUMIF([82]Base!$A:$A,$A26,[82]Base!$C:$C)</f>
        <v>0</v>
      </c>
      <c r="L26" s="8">
        <f>-SUMIF([84]Base!$A:$A,$A26,[84]Base!$C:$C)</f>
        <v>0</v>
      </c>
      <c r="M26" s="8">
        <f>-SUMIF([85]Base!$A:$A,$A26,[85]Base!$C:$C)</f>
        <v>0</v>
      </c>
      <c r="N26" s="42">
        <f t="shared" si="8"/>
        <v>-13379</v>
      </c>
    </row>
    <row r="27" spans="1:15" outlineLevel="1" x14ac:dyDescent="0.25">
      <c r="A27" s="48">
        <v>2013019</v>
      </c>
      <c r="B27" s="68" t="s">
        <v>51</v>
      </c>
      <c r="C27" s="69">
        <v>-1800</v>
      </c>
      <c r="D27" s="69">
        <v>-1800</v>
      </c>
      <c r="E27" s="69">
        <v>-1800</v>
      </c>
      <c r="F27" s="69">
        <v>-1800</v>
      </c>
      <c r="G27" s="69">
        <v>-2409.6</v>
      </c>
      <c r="H27" s="69">
        <v>-1800</v>
      </c>
      <c r="I27" s="69">
        <v>-1800</v>
      </c>
      <c r="J27" s="69">
        <v>-1800</v>
      </c>
      <c r="K27" s="8">
        <v>0</v>
      </c>
      <c r="L27" s="69">
        <v>-1800</v>
      </c>
      <c r="M27" s="69">
        <v>-1800</v>
      </c>
      <c r="N27" s="70">
        <f t="shared" si="7"/>
        <v>-18609.599999999999</v>
      </c>
    </row>
    <row r="28" spans="1:15" outlineLevel="1" x14ac:dyDescent="0.25">
      <c r="B28" s="49" t="s">
        <v>119</v>
      </c>
      <c r="C28" s="8">
        <f t="shared" ref="C28:J28" si="9">C136*$N$136+C137*$N$137</f>
        <v>-125.26657407396948</v>
      </c>
      <c r="D28" s="8">
        <f t="shared" si="9"/>
        <v>-541.68890412426344</v>
      </c>
      <c r="E28" s="8">
        <f t="shared" si="9"/>
        <v>-282.21194270507976</v>
      </c>
      <c r="F28" s="8">
        <f t="shared" si="9"/>
        <v>-223.80914470929997</v>
      </c>
      <c r="G28" s="8">
        <f t="shared" si="9"/>
        <v>-479.71125255732466</v>
      </c>
      <c r="H28" s="8">
        <f t="shared" si="9"/>
        <v>-188.42528635626127</v>
      </c>
      <c r="I28" s="8">
        <f t="shared" si="9"/>
        <v>-314.32100035009773</v>
      </c>
      <c r="J28" s="8">
        <f t="shared" si="9"/>
        <v>-424.36478405395314</v>
      </c>
      <c r="K28" s="8">
        <f>K136*$N$136+K137*$N$137+K133*$N$133+K134*$N$134+K135*$N$135</f>
        <v>-6401.1051778683204</v>
      </c>
      <c r="L28" s="8">
        <f>L136*$N$136+L137*$N$137+L133*$N$133+L134*$N$134+L135*$N$135</f>
        <v>-255.2584261843374</v>
      </c>
      <c r="M28" s="8">
        <f t="shared" ref="M28" si="10">M136*$N$136+M137*$N$137</f>
        <v>-421.73437977329843</v>
      </c>
      <c r="N28" s="42">
        <f t="shared" si="7"/>
        <v>-9657.896872756206</v>
      </c>
    </row>
    <row r="29" spans="1:15" outlineLevel="1" x14ac:dyDescent="0.25"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42"/>
    </row>
    <row r="30" spans="1:15" x14ac:dyDescent="0.25">
      <c r="B30" s="12" t="s">
        <v>24</v>
      </c>
      <c r="C30" s="13">
        <f t="shared" ref="C30:N30" si="11">SUM(C31:C88)</f>
        <v>-7751.5920000000006</v>
      </c>
      <c r="D30" s="13">
        <f t="shared" si="11"/>
        <v>-6863.18</v>
      </c>
      <c r="E30" s="13">
        <f t="shared" si="11"/>
        <v>-8005.9425000000001</v>
      </c>
      <c r="F30" s="13">
        <f t="shared" si="11"/>
        <v>-17054.61</v>
      </c>
      <c r="G30" s="13">
        <f t="shared" si="11"/>
        <v>-26216.39</v>
      </c>
      <c r="H30" s="13">
        <f t="shared" si="11"/>
        <v>-10914.193000000003</v>
      </c>
      <c r="I30" s="13">
        <f t="shared" si="11"/>
        <v>-14243.605</v>
      </c>
      <c r="J30" s="13">
        <f t="shared" si="11"/>
        <v>-28816.702000000001</v>
      </c>
      <c r="K30" s="13">
        <f t="shared" si="11"/>
        <v>-3546.86</v>
      </c>
      <c r="L30" s="13">
        <f t="shared" si="11"/>
        <v>-12518.021000000001</v>
      </c>
      <c r="M30" s="13">
        <f t="shared" si="11"/>
        <v>-25303.824499999999</v>
      </c>
      <c r="N30" s="46">
        <f t="shared" si="11"/>
        <v>-161234.91999999995</v>
      </c>
      <c r="O30" s="82"/>
    </row>
    <row r="31" spans="1:15" outlineLevel="1" x14ac:dyDescent="0.25">
      <c r="A31" s="48">
        <v>20437</v>
      </c>
      <c r="B31" s="7" t="s">
        <v>32</v>
      </c>
      <c r="C31" s="8">
        <f>-SUMIF([74]Base!$A:$A,$A31,[74]Base!$C:$C)</f>
        <v>0</v>
      </c>
      <c r="D31" s="8">
        <f>-SUMIF([75]Base!$A:$A,$A31,[75]Base!$C:$C)</f>
        <v>0</v>
      </c>
      <c r="E31" s="8">
        <f>-SUMIF([76]Base!$A:$A,$A31,[76]Base!$C:$C)</f>
        <v>0</v>
      </c>
      <c r="F31" s="8">
        <f>-SUMIF([77]Base!$A:$A,$A31,[77]Base!$C:$C)</f>
        <v>0</v>
      </c>
      <c r="G31" s="8">
        <f>-SUMIF([78]Base!$A:$A,$A31,[78]Base!$C:$C)</f>
        <v>0</v>
      </c>
      <c r="H31" s="8">
        <f>-SUMIF([79]Base!$A:$A,$A31,[79]Base!$C:$C)</f>
        <v>0</v>
      </c>
      <c r="I31" s="8">
        <f>-SUMIF([80]Base!$A:$A,$A31,[80]Base!$C:$C)</f>
        <v>0</v>
      </c>
      <c r="J31" s="8">
        <f>-SUMIF([81]Base!$A:$A,$A31,[81]Base!$C:$C)</f>
        <v>0</v>
      </c>
      <c r="K31" s="8">
        <f>-SUMIF([82]Base!$A:$A,$A31,[82]Base!$C:$C)</f>
        <v>0</v>
      </c>
      <c r="L31" s="8">
        <f>-SUMIF([84]Base!$A:$A,$A31,[84]Base!$C:$C)</f>
        <v>0</v>
      </c>
      <c r="M31" s="8">
        <f>-SUMIF([85]Base!$A:$A,$A31,[85]Base!$C:$C)</f>
        <v>0</v>
      </c>
      <c r="N31" s="42">
        <f t="shared" ref="N31:N44" si="12">SUM(C31:M31)</f>
        <v>0</v>
      </c>
      <c r="O31" s="82"/>
    </row>
    <row r="32" spans="1:15" outlineLevel="1" x14ac:dyDescent="0.25">
      <c r="A32" s="48">
        <v>2004086</v>
      </c>
      <c r="B32" s="49" t="s">
        <v>60</v>
      </c>
      <c r="C32" s="8">
        <f>-SUMIF([74]Base!$A:$A,$A32,[74]Base!$C:$C)*C114</f>
        <v>-2600</v>
      </c>
      <c r="D32" s="8">
        <f>-SUMIF([75]Base!$A:$A,$A32,[75]Base!$C:$C)*D114</f>
        <v>0</v>
      </c>
      <c r="E32" s="8">
        <f>-SUMIF([76]Base!$A:$A,$A32,[76]Base!$C:$C)*E114</f>
        <v>-4097.8924999999999</v>
      </c>
      <c r="F32" s="8">
        <f>-SUMIF([77]Base!$A:$A,$A32,[77]Base!$C:$C)</f>
        <v>-13073.36</v>
      </c>
      <c r="G32" s="8">
        <f>-SUMIF([78]Base!$A:$A,$A32,[78]Base!$C:$C)</f>
        <v>-4214</v>
      </c>
      <c r="H32" s="8">
        <f>-SUMIF([79]Base!$A:$A,$A32,[79]Base!$C:$C)*H114</f>
        <v>-7391.2670000000007</v>
      </c>
      <c r="I32" s="8">
        <f>-SUMIF([80]Base!$A:$A,$A32,[80]Base!$C:$C)*I114</f>
        <v>-9869.8405000000002</v>
      </c>
      <c r="J32" s="8">
        <f>-SUMIF([81]Base!$A:$A,$A32,[81]Base!$C:$C)*J114</f>
        <v>-15644.109</v>
      </c>
      <c r="K32" s="8">
        <f>-SUMIF([82]Base!$A:$A,$A32,[82]Base!$C:$C)</f>
        <v>0</v>
      </c>
      <c r="L32" s="8">
        <f>-SUMIF([84]Base!$A:$A,$A32,[84]Base!$C:$C)</f>
        <v>-5983.5</v>
      </c>
      <c r="M32" s="8">
        <f>-SUMIF([85]Base!$A:$A,$A32,[85]Base!$C:$C)</f>
        <v>-19919.009999999998</v>
      </c>
      <c r="N32" s="42">
        <f t="shared" ref="N32" si="13">SUM(C32:M32)</f>
        <v>-82792.978999999992</v>
      </c>
      <c r="O32" s="82"/>
    </row>
    <row r="33" spans="1:16" outlineLevel="1" x14ac:dyDescent="0.25">
      <c r="A33" s="48">
        <v>2004035</v>
      </c>
      <c r="B33" s="7" t="s">
        <v>63</v>
      </c>
      <c r="C33" s="8">
        <f>-SUMIF([74]Base!$A:$A,$A33,[74]Base!$C:$C)</f>
        <v>0</v>
      </c>
      <c r="D33" s="8">
        <f>-SUMIF([75]Base!$A:$A,$A33,[75]Base!$C:$C)</f>
        <v>-250</v>
      </c>
      <c r="E33" s="8">
        <f>-SUMIF([76]Base!$A:$A,$A33,[76]Base!$C:$C)</f>
        <v>0</v>
      </c>
      <c r="F33" s="8">
        <f>-SUMIF([77]Base!$A:$A,$A33,[77]Base!$C:$C)</f>
        <v>0</v>
      </c>
      <c r="G33" s="8">
        <f>-SUMIF([78]Base!$A:$A,$A33,[78]Base!$C:$C)</f>
        <v>0</v>
      </c>
      <c r="H33" s="8">
        <f>-SUMIF([79]Base!$A:$A,$A33,[79]Base!$C:$C)</f>
        <v>0</v>
      </c>
      <c r="I33" s="8">
        <f>-SUMIF([80]Base!$A:$A,$A33,[80]Base!$C:$C)</f>
        <v>0</v>
      </c>
      <c r="J33" s="8">
        <f>-SUMIF([81]Base!$A:$A,$A33,[81]Base!$C:$C)</f>
        <v>0</v>
      </c>
      <c r="K33" s="8">
        <f>-SUMIF([82]Base!$A:$A,$A33,[82]Base!$C:$C)</f>
        <v>-220</v>
      </c>
      <c r="L33" s="8">
        <f>-SUMIF([84]Base!$A:$A,$A33,[84]Base!$C:$C)</f>
        <v>0</v>
      </c>
      <c r="M33" s="8">
        <f>-SUMIF([85]Base!$A:$A,$A33,[85]Base!$C:$C)</f>
        <v>0</v>
      </c>
      <c r="N33" s="42">
        <f t="shared" si="12"/>
        <v>-470</v>
      </c>
      <c r="O33" s="82"/>
    </row>
    <row r="34" spans="1:16" outlineLevel="1" x14ac:dyDescent="0.25">
      <c r="A34" s="48">
        <v>2013010</v>
      </c>
      <c r="B34" s="7" t="s">
        <v>136</v>
      </c>
      <c r="C34" s="8">
        <f>-SUMIF([74]Base!$A:$A,$A34,[74]Base!$C:$C)</f>
        <v>0</v>
      </c>
      <c r="D34" s="8">
        <f>-SUMIF([75]Base!$A:$A,$A34,[75]Base!$C:$C)</f>
        <v>0</v>
      </c>
      <c r="E34" s="8">
        <f>-SUMIF([76]Base!$A:$A,$A34,[76]Base!$C:$C)</f>
        <v>0</v>
      </c>
      <c r="F34" s="8">
        <f>-SUMIF([77]Base!$A:$A,$A34,[77]Base!$C:$C)</f>
        <v>0</v>
      </c>
      <c r="G34" s="8">
        <f>-SUMIF([78]Base!$A:$A,$A34,[78]Base!$C:$C)</f>
        <v>-401.6</v>
      </c>
      <c r="H34" s="8">
        <f>-SUMIF([79]Base!$A:$A,$A34,[79]Base!$C:$C)</f>
        <v>0</v>
      </c>
      <c r="I34" s="8">
        <f>-SUMIF([80]Base!$A:$A,$A34,[80]Base!$C:$C)</f>
        <v>0</v>
      </c>
      <c r="J34" s="8">
        <f>-SUMIF([81]Base!$A:$A,$A34,[81]Base!$C:$C)</f>
        <v>0</v>
      </c>
      <c r="K34" s="8">
        <f>-SUMIF([82]Base!$A:$A,$A34,[82]Base!$C:$C)</f>
        <v>0</v>
      </c>
      <c r="L34" s="8">
        <f>-SUMIF([84]Base!$A:$A,$A34,[84]Base!$C:$C)</f>
        <v>0</v>
      </c>
      <c r="M34" s="8">
        <f>-SUMIF([85]Base!$A:$A,$A34,[85]Base!$C:$C)</f>
        <v>0</v>
      </c>
      <c r="N34" s="42">
        <f t="shared" ref="N34" si="14">SUM(C34:M34)</f>
        <v>-401.6</v>
      </c>
      <c r="O34" s="82"/>
    </row>
    <row r="35" spans="1:16" outlineLevel="1" x14ac:dyDescent="0.25">
      <c r="A35" s="48">
        <v>2013036</v>
      </c>
      <c r="B35" s="7" t="s">
        <v>38</v>
      </c>
      <c r="C35" s="8">
        <f>-SUMIF([74]Base!$A:$A,$A35,[74]Base!$C:$C)</f>
        <v>0</v>
      </c>
      <c r="D35" s="8">
        <f>-SUMIF([75]Base!$A:$A,$A35,[75]Base!$C:$C)</f>
        <v>0</v>
      </c>
      <c r="E35" s="8">
        <f>-SUMIF([76]Base!$A:$A,$A35,[76]Base!$C:$C)</f>
        <v>-20</v>
      </c>
      <c r="F35" s="8">
        <f>-SUMIF([77]Base!$A:$A,$A35,[77]Base!$C:$C)</f>
        <v>-15</v>
      </c>
      <c r="G35" s="8">
        <f>-SUMIF([78]Base!$A:$A,$A35,[78]Base!$C:$C)</f>
        <v>0</v>
      </c>
      <c r="H35" s="8">
        <f>-SUMIF([79]Base!$A:$A,$A35,[79]Base!$C:$C)</f>
        <v>0</v>
      </c>
      <c r="I35" s="8">
        <f>-SUMIF([80]Base!$A:$A,$A35,[80]Base!$C:$C)</f>
        <v>-75</v>
      </c>
      <c r="J35" s="8">
        <f>-SUMIF([81]Base!$A:$A,$A35,[81]Base!$C:$C)</f>
        <v>-70</v>
      </c>
      <c r="K35" s="8">
        <f>-SUMIF([82]Base!$A:$A,$A35,[82]Base!$C:$C)</f>
        <v>0</v>
      </c>
      <c r="L35" s="8">
        <f>-SUMIF([84]Base!$A:$A,$A35,[84]Base!$C:$C)</f>
        <v>0</v>
      </c>
      <c r="M35" s="8">
        <f>-SUMIF([85]Base!$A:$A,$A35,[85]Base!$C:$C)</f>
        <v>-48</v>
      </c>
      <c r="N35" s="42">
        <f t="shared" si="12"/>
        <v>-228</v>
      </c>
      <c r="O35" s="82"/>
    </row>
    <row r="36" spans="1:16" s="15" customFormat="1" outlineLevel="1" x14ac:dyDescent="0.25">
      <c r="A36" s="48">
        <v>21333</v>
      </c>
      <c r="B36" s="7" t="s">
        <v>132</v>
      </c>
      <c r="C36" s="8">
        <f>-SUMIF([74]Base!$A:$A,$A36,[74]Base!$C:$C)</f>
        <v>0</v>
      </c>
      <c r="D36" s="8">
        <f>-SUMIF([75]Base!$A:$A,$A36,[75]Base!$C:$C)</f>
        <v>0</v>
      </c>
      <c r="E36" s="8">
        <f>-SUMIF([76]Base!$A:$A,$A36,[76]Base!$C:$C)</f>
        <v>0</v>
      </c>
      <c r="F36" s="8">
        <f>-SUMIF([77]Base!$A:$A,$A36,[77]Base!$C:$C)</f>
        <v>0</v>
      </c>
      <c r="G36" s="8">
        <f>-SUMIF([78]Base!$A:$A,$A36,[78]Base!$C:$C)</f>
        <v>0</v>
      </c>
      <c r="H36" s="8">
        <f>-SUMIF([79]Base!$A:$A,$A36,[79]Base!$C:$C)</f>
        <v>0</v>
      </c>
      <c r="I36" s="8">
        <f>-SUMIF([80]Base!$A:$A,$A36,[80]Base!$C:$C)</f>
        <v>0</v>
      </c>
      <c r="J36" s="8">
        <f>-SUMIF([81]Base!$A:$A,$A36,[81]Base!$C:$C)</f>
        <v>0</v>
      </c>
      <c r="K36" s="8">
        <f>-SUMIF([82]Base!$A:$A,$A36,[82]Base!$C:$C)</f>
        <v>0</v>
      </c>
      <c r="L36" s="8">
        <f>-SUMIF([84]Base!$A:$A,$A36,[84]Base!$C:$C)</f>
        <v>0</v>
      </c>
      <c r="M36" s="8">
        <f>-SUMIF([85]Base!$A:$A,$A36,[85]Base!$C:$C)</f>
        <v>0</v>
      </c>
      <c r="N36" s="42">
        <f t="shared" si="12"/>
        <v>0</v>
      </c>
      <c r="O36" s="82"/>
      <c r="P36" s="76"/>
    </row>
    <row r="37" spans="1:16" s="15" customFormat="1" outlineLevel="1" x14ac:dyDescent="0.25">
      <c r="A37">
        <v>2013033</v>
      </c>
      <c r="B37" s="7" t="s">
        <v>150</v>
      </c>
      <c r="C37" s="8">
        <f>-SUMIF([74]Base!$A:$A,$A37,[74]Base!$C:$C)</f>
        <v>0</v>
      </c>
      <c r="D37" s="8">
        <f>-SUMIF([75]Base!$A:$A,$A37,[75]Base!$C:$C)</f>
        <v>0</v>
      </c>
      <c r="E37" s="8">
        <f>-SUMIF([76]Base!$A:$A,$A37,[76]Base!$C:$C)</f>
        <v>0</v>
      </c>
      <c r="F37" s="8">
        <f>-SUMIF([77]Base!$A:$A,$A37,[77]Base!$C:$C)</f>
        <v>0</v>
      </c>
      <c r="G37" s="8">
        <f>-SUMIF([78]Base!$A:$A,$A37,[78]Base!$C:$C)</f>
        <v>0</v>
      </c>
      <c r="H37" s="8">
        <f>-SUMIF([79]Base!$A:$A,$A37,[79]Base!$C:$C)</f>
        <v>0</v>
      </c>
      <c r="I37" s="8">
        <f>-SUMIF([80]Base!$A:$A,$A37,[80]Base!$C:$C)</f>
        <v>0</v>
      </c>
      <c r="J37" s="8">
        <f>-SUMIF([81]Base!$A:$A,$A37,[81]Base!$C:$C)</f>
        <v>0</v>
      </c>
      <c r="K37" s="8">
        <f>-SUMIF([82]Base!$A:$A,$A37,[82]Base!$C:$C)</f>
        <v>0</v>
      </c>
      <c r="L37" s="8">
        <f>-SUMIF([84]Base!$A:$A,$A37,[84]Base!$C:$C)</f>
        <v>0</v>
      </c>
      <c r="M37" s="8">
        <f>-SUMIF([85]Base!$A:$A,$A37,[85]Base!$C:$C)</f>
        <v>0</v>
      </c>
      <c r="N37" s="42">
        <f t="shared" si="12"/>
        <v>0</v>
      </c>
      <c r="O37" s="82"/>
      <c r="P37" s="76"/>
    </row>
    <row r="38" spans="1:16" s="15" customFormat="1" outlineLevel="1" x14ac:dyDescent="0.25">
      <c r="A38" s="48">
        <v>2004001002</v>
      </c>
      <c r="B38" s="7" t="s">
        <v>144</v>
      </c>
      <c r="C38" s="8">
        <f>-SUMIF([74]Base!$A:$A,$A38,[74]Base!$C:$C)</f>
        <v>0</v>
      </c>
      <c r="D38" s="8">
        <f>-SUMIF([75]Base!$A:$A,$A38,[75]Base!$C:$C)</f>
        <v>0</v>
      </c>
      <c r="E38" s="8">
        <f>-SUMIF([76]Base!$A:$A,$A38,[76]Base!$C:$C)</f>
        <v>0</v>
      </c>
      <c r="F38" s="8">
        <f>-SUMIF([77]Base!$A:$A,$A38,[77]Base!$C:$C)</f>
        <v>0</v>
      </c>
      <c r="G38" s="8">
        <f>-SUMIF([78]Base!$A:$A,$A38,[78]Base!$C:$C)</f>
        <v>0</v>
      </c>
      <c r="H38" s="8">
        <f>-SUMIF([79]Base!$A:$A,$A38,[79]Base!$C:$C)</f>
        <v>0</v>
      </c>
      <c r="I38" s="8">
        <f>-SUMIF([80]Base!$A:$A,$A38,[80]Base!$C:$C)</f>
        <v>0</v>
      </c>
      <c r="J38" s="8">
        <f>-SUMIF([81]Base!$A:$A,$A38,[81]Base!$C:$C)</f>
        <v>0</v>
      </c>
      <c r="K38" s="8">
        <f>-SUMIF([82]Base!$A:$A,$A38,[82]Base!$C:$C)</f>
        <v>0</v>
      </c>
      <c r="L38" s="8">
        <f>-SUMIF([84]Base!$A:$A,$A38,[84]Base!$C:$C)</f>
        <v>0</v>
      </c>
      <c r="M38" s="8">
        <f>-SUMIF([85]Base!$A:$A,$A38,[85]Base!$C:$C)</f>
        <v>0</v>
      </c>
      <c r="N38" s="42">
        <f t="shared" ref="N38:N39" si="15">SUM(C38:M38)</f>
        <v>0</v>
      </c>
      <c r="O38" s="82"/>
      <c r="P38" s="76"/>
    </row>
    <row r="39" spans="1:16" s="15" customFormat="1" outlineLevel="1" x14ac:dyDescent="0.25">
      <c r="A39" s="48">
        <v>2004060</v>
      </c>
      <c r="B39" s="7" t="s">
        <v>66</v>
      </c>
      <c r="C39" s="8">
        <f>-SUMIF([74]Base!$A:$A,$A39,[74]Base!$C:$C)</f>
        <v>0</v>
      </c>
      <c r="D39" s="8">
        <f>-SUMIF([75]Base!$A:$A,$A39,[75]Base!$C:$C)</f>
        <v>0</v>
      </c>
      <c r="E39" s="8">
        <f>-SUMIF([76]Base!$A:$A,$A39,[76]Base!$C:$C)</f>
        <v>0</v>
      </c>
      <c r="F39" s="8">
        <f>-SUMIF([77]Base!$A:$A,$A39,[77]Base!$C:$C)</f>
        <v>0</v>
      </c>
      <c r="G39" s="8">
        <f>-SUMIF([78]Base!$A:$A,$A39,[78]Base!$C:$C)</f>
        <v>0</v>
      </c>
      <c r="H39" s="8">
        <f>-SUMIF([79]Base!$A:$A,$A39,[79]Base!$C:$C)</f>
        <v>0</v>
      </c>
      <c r="I39" s="8">
        <f>-SUMIF([80]Base!$A:$A,$A39,[80]Base!$C:$C)</f>
        <v>0</v>
      </c>
      <c r="J39" s="8">
        <f>-SUMIF([81]Base!$A:$A,$A39,[81]Base!$C:$C)</f>
        <v>0</v>
      </c>
      <c r="K39" s="8">
        <f>-SUMIF([82]Base!$A:$A,$A39,[82]Base!$C:$C)</f>
        <v>0</v>
      </c>
      <c r="L39" s="8">
        <f>-SUMIF([84]Base!$A:$A,$A39,[84]Base!$C:$C)</f>
        <v>0</v>
      </c>
      <c r="M39" s="8">
        <f>-SUMIF([85]Base!$A:$A,$A39,[85]Base!$C:$C)</f>
        <v>0</v>
      </c>
      <c r="N39" s="42">
        <f t="shared" si="15"/>
        <v>0</v>
      </c>
      <c r="O39" s="82"/>
      <c r="P39" s="76"/>
    </row>
    <row r="40" spans="1:16" s="15" customFormat="1" outlineLevel="1" x14ac:dyDescent="0.25">
      <c r="A40" s="48">
        <v>2013040</v>
      </c>
      <c r="B40" s="7" t="s">
        <v>67</v>
      </c>
      <c r="C40" s="8">
        <f>-SUMIF([74]Base!$A:$A,$A40,[74]Base!$C:$C)</f>
        <v>-320</v>
      </c>
      <c r="D40" s="8">
        <f>-SUMIF([75]Base!$A:$A,$A40,[75]Base!$C:$C)</f>
        <v>-90</v>
      </c>
      <c r="E40" s="8">
        <f>-SUMIF([76]Base!$A:$A,$A40,[76]Base!$C:$C)</f>
        <v>0</v>
      </c>
      <c r="F40" s="8">
        <f>-SUMIF([77]Base!$A:$A,$A40,[77]Base!$C:$C)</f>
        <v>-320</v>
      </c>
      <c r="G40" s="8">
        <f>-SUMIF([78]Base!$A:$A,$A40,[78]Base!$C:$C)</f>
        <v>0</v>
      </c>
      <c r="H40" s="8">
        <f>-SUMIF([79]Base!$A:$A,$A40,[79]Base!$C:$C)</f>
        <v>-260</v>
      </c>
      <c r="I40" s="8">
        <f>-SUMIF([80]Base!$A:$A,$A40,[80]Base!$C:$C)</f>
        <v>-320</v>
      </c>
      <c r="J40" s="8">
        <f>-SUMIF([81]Base!$A:$A,$A40,[81]Base!$C:$C)</f>
        <v>-160</v>
      </c>
      <c r="K40" s="8">
        <f>-SUMIF([82]Base!$A:$A,$A40,[82]Base!$C:$C)</f>
        <v>0</v>
      </c>
      <c r="L40" s="8">
        <f>-SUMIF([84]Base!$A:$A,$A40,[84]Base!$C:$C)</f>
        <v>0</v>
      </c>
      <c r="M40" s="8">
        <f>-SUMIF([85]Base!$A:$A,$A40,[85]Base!$C:$C)</f>
        <v>-320</v>
      </c>
      <c r="N40" s="42">
        <f t="shared" si="12"/>
        <v>-1790</v>
      </c>
      <c r="O40" s="82"/>
      <c r="P40" s="76"/>
    </row>
    <row r="41" spans="1:16" s="15" customFormat="1" outlineLevel="1" x14ac:dyDescent="0.25">
      <c r="A41" s="48">
        <v>2013002</v>
      </c>
      <c r="B41" s="7" t="s">
        <v>33</v>
      </c>
      <c r="C41" s="8">
        <f>-SUMIF([74]Base!$A:$A,$A41,[74]Base!$C:$C)</f>
        <v>0</v>
      </c>
      <c r="D41" s="8">
        <f>-SUMIF([75]Base!$A:$A,$A41,[75]Base!$C:$C)</f>
        <v>0</v>
      </c>
      <c r="E41" s="8">
        <f>-SUMIF([76]Base!$A:$A,$A41,[76]Base!$C:$C)</f>
        <v>0</v>
      </c>
      <c r="F41" s="8">
        <f>-SUMIF([77]Base!$A:$A,$A41,[77]Base!$C:$C)</f>
        <v>0</v>
      </c>
      <c r="G41" s="8">
        <f>-SUMIF([78]Base!$A:$A,$A41,[78]Base!$C:$C)</f>
        <v>0</v>
      </c>
      <c r="H41" s="8">
        <f>-SUMIF([79]Base!$A:$A,$A41,[79]Base!$C:$C)</f>
        <v>0</v>
      </c>
      <c r="I41" s="8">
        <f>-SUMIF([80]Base!$A:$A,$A41,[80]Base!$C:$C)</f>
        <v>0</v>
      </c>
      <c r="J41" s="8">
        <f>-SUMIF([81]Base!$A:$A,$A41,[81]Base!$C:$C)</f>
        <v>0</v>
      </c>
      <c r="K41" s="8">
        <f>-SUMIF([82]Base!$A:$A,$A41,[82]Base!$C:$C)</f>
        <v>0</v>
      </c>
      <c r="L41" s="8">
        <f>-SUMIF([84]Base!$A:$A,$A41,[84]Base!$C:$C)</f>
        <v>0</v>
      </c>
      <c r="M41" s="8">
        <f>-SUMIF([85]Base!$A:$A,$A41,[85]Base!$C:$C)</f>
        <v>0</v>
      </c>
      <c r="N41" s="42">
        <f t="shared" si="12"/>
        <v>0</v>
      </c>
      <c r="O41" s="82"/>
      <c r="P41" s="76"/>
    </row>
    <row r="42" spans="1:16" s="15" customFormat="1" outlineLevel="1" x14ac:dyDescent="0.25">
      <c r="A42" s="48">
        <v>2004041</v>
      </c>
      <c r="B42" s="7" t="s">
        <v>163</v>
      </c>
      <c r="C42" s="8">
        <f>-SUMIF([74]Base!$A:$A,$A42,[74]Base!$C:$C)</f>
        <v>-1070.8800000000001</v>
      </c>
      <c r="D42" s="8">
        <f>-SUMIF([75]Base!$A:$A,$A42,[75]Base!$C:$C)</f>
        <v>-4334.21</v>
      </c>
      <c r="E42" s="8">
        <f>-SUMIF([76]Base!$A:$A,$A42,[76]Base!$C:$C)</f>
        <v>-1759.57</v>
      </c>
      <c r="F42" s="8">
        <f>-SUMIF([77]Base!$A:$A,$A42,[77]Base!$C:$C)</f>
        <v>-1919.55</v>
      </c>
      <c r="G42" s="8">
        <f>-SUMIF([78]Base!$A:$A,$A42,[78]Base!$C:$C)</f>
        <v>-4195.8500000000004</v>
      </c>
      <c r="H42" s="8">
        <f>-SUMIF([79]Base!$A:$A,$A42,[79]Base!$C:$C)</f>
        <v>-1844.66</v>
      </c>
      <c r="I42" s="8">
        <f>-SUMIF([80]Base!$A:$A,$A42,[80]Base!$C:$C)</f>
        <v>-1894.55</v>
      </c>
      <c r="J42" s="8">
        <f>-SUMIF([81]Base!$A:$A,$A42,[81]Base!$C:$C)</f>
        <v>-3581.16</v>
      </c>
      <c r="K42" s="8">
        <f>-SUMIF([82]Base!$A:$A,$A42,[82]Base!$C:$C)</f>
        <v>0</v>
      </c>
      <c r="L42" s="8">
        <f>-SUMIF([84]Base!$A:$A,$A42,[84]Base!$C:$C)</f>
        <v>-2114.9899999999998</v>
      </c>
      <c r="M42" s="8">
        <f>-SUMIF([85]Base!$A:$A,$A42,[85]Base!$C:$C)</f>
        <v>-2461.83</v>
      </c>
      <c r="N42" s="42">
        <f t="shared" ref="N42" si="16">SUM(C42:M42)</f>
        <v>-25177.25</v>
      </c>
      <c r="O42" s="82"/>
      <c r="P42" s="76"/>
    </row>
    <row r="43" spans="1:16" s="15" customFormat="1" ht="12.75" outlineLevel="1" x14ac:dyDescent="0.25">
      <c r="A43" s="14"/>
      <c r="B43" s="7" t="s">
        <v>55</v>
      </c>
      <c r="C43" s="8">
        <f>-SUMIF([74]Base!$A:$A,$A43,[74]Base!$C:$C)</f>
        <v>0</v>
      </c>
      <c r="D43" s="8">
        <f>-SUMIF([75]Base!$A:$A,$A43,[75]Base!$C:$C)</f>
        <v>0</v>
      </c>
      <c r="E43" s="8">
        <f>-SUMIF([76]Base!$A:$A,$A43,[76]Base!$C:$C)</f>
        <v>0</v>
      </c>
      <c r="F43" s="8">
        <f>-SUMIF([77]Base!$A:$A,$A43,[77]Base!$C:$C)</f>
        <v>0</v>
      </c>
      <c r="G43" s="8">
        <f>-SUMIF([78]Base!$A:$A,$A43,[78]Base!$C:$C)</f>
        <v>0</v>
      </c>
      <c r="H43" s="8">
        <f>-SUMIF([79]Base!$A:$A,$A43,[79]Base!$C:$C)</f>
        <v>0</v>
      </c>
      <c r="I43" s="8">
        <f>-SUMIF([80]Base!$A:$A,$A43,[80]Base!$C:$C)</f>
        <v>0</v>
      </c>
      <c r="J43" s="8">
        <f>-SUMIF([81]Base!$A:$A,$A43,[81]Base!$C:$C)</f>
        <v>0</v>
      </c>
      <c r="K43" s="8">
        <f>-SUMIF([82]Base!$A:$A,$A43,[82]Base!$C:$C)</f>
        <v>0</v>
      </c>
      <c r="L43" s="8">
        <f>-SUMIF([84]Base!$A:$A,$A43,[84]Base!$C:$C)</f>
        <v>0</v>
      </c>
      <c r="M43" s="8">
        <f>-SUMIF([85]Base!$A:$A,$A43,[85]Base!$C:$C)</f>
        <v>0</v>
      </c>
      <c r="N43" s="42">
        <f t="shared" ref="N43" si="17">SUM(C43:M43)</f>
        <v>0</v>
      </c>
      <c r="O43" s="82"/>
      <c r="P43" s="76"/>
    </row>
    <row r="44" spans="1:16" s="15" customFormat="1" outlineLevel="1" x14ac:dyDescent="0.25">
      <c r="A44" s="48">
        <v>2006001011</v>
      </c>
      <c r="B44" s="7" t="s">
        <v>76</v>
      </c>
      <c r="C44" s="8">
        <f>-SUMIF([74]Base!$A:$A,$A44,[74]Base!$C:$C)</f>
        <v>0</v>
      </c>
      <c r="D44" s="8">
        <f>-SUMIF([75]Base!$A:$A,$A44,[75]Base!$C:$C)</f>
        <v>0</v>
      </c>
      <c r="E44" s="8">
        <f>-SUMIF([76]Base!$A:$A,$A44,[76]Base!$C:$C)</f>
        <v>0</v>
      </c>
      <c r="F44" s="8">
        <f>-SUMIF([77]Base!$A:$A,$A44,[77]Base!$C:$C)</f>
        <v>0</v>
      </c>
      <c r="G44" s="8">
        <f>-SUMIF([78]Base!$A:$A,$A44,[78]Base!$C:$C)</f>
        <v>0</v>
      </c>
      <c r="H44" s="8">
        <f>-SUMIF([79]Base!$A:$A,$A44,[79]Base!$C:$C)</f>
        <v>0</v>
      </c>
      <c r="I44" s="8">
        <f>-SUMIF([80]Base!$A:$A,$A44,[80]Base!$C:$C)</f>
        <v>0</v>
      </c>
      <c r="J44" s="8">
        <f>-SUMIF([81]Base!$A:$A,$A44,[81]Base!$C:$C)</f>
        <v>0</v>
      </c>
      <c r="K44" s="8">
        <f>-SUMIF([82]Base!$A:$A,$A44,[82]Base!$C:$C)</f>
        <v>-2855.36</v>
      </c>
      <c r="L44" s="8">
        <f>-SUMIF([84]Base!$A:$A,$A44,[84]Base!$C:$C)</f>
        <v>0</v>
      </c>
      <c r="M44" s="8">
        <f>-SUMIF([85]Base!$A:$A,$A44,[85]Base!$C:$C)</f>
        <v>0</v>
      </c>
      <c r="N44" s="42">
        <f t="shared" si="12"/>
        <v>-2855.36</v>
      </c>
      <c r="O44" s="82"/>
      <c r="P44" s="76"/>
    </row>
    <row r="45" spans="1:16" s="15" customFormat="1" outlineLevel="1" x14ac:dyDescent="0.25">
      <c r="A45" s="48">
        <v>2004029</v>
      </c>
      <c r="B45" s="7" t="s">
        <v>71</v>
      </c>
      <c r="C45" s="8">
        <f>-SUMIF([74]Base!$A:$A,$A45,[74]Base!$C:$C)</f>
        <v>0</v>
      </c>
      <c r="D45" s="8">
        <f>-SUMIF([75]Base!$A:$A,$A45,[75]Base!$C:$C)</f>
        <v>0</v>
      </c>
      <c r="E45" s="8">
        <f>-SUMIF([76]Base!$A:$A,$A45,[76]Base!$C:$C)</f>
        <v>0</v>
      </c>
      <c r="F45" s="8">
        <f>-SUMIF([77]Base!$A:$A,$A45,[77]Base!$C:$C)</f>
        <v>0</v>
      </c>
      <c r="G45" s="8">
        <f>-SUMIF([78]Base!$A:$A,$A45,[78]Base!$C:$C)</f>
        <v>0</v>
      </c>
      <c r="H45" s="8">
        <f>-SUMIF([79]Base!$A:$A,$A45,[79]Base!$C:$C)</f>
        <v>0</v>
      </c>
      <c r="I45" s="8">
        <f>-SUMIF([80]Base!$A:$A,$A45,[80]Base!$C:$C)</f>
        <v>0</v>
      </c>
      <c r="J45" s="8">
        <f>-SUMIF([81]Base!$A:$A,$A45,[81]Base!$C:$C)</f>
        <v>0</v>
      </c>
      <c r="K45" s="8">
        <f>-SUMIF([82]Base!$A:$A,$A45,[82]Base!$C:$C)</f>
        <v>0</v>
      </c>
      <c r="L45" s="8">
        <f>-SUMIF([84]Base!$A:$A,$A45,[84]Base!$C:$C)</f>
        <v>0</v>
      </c>
      <c r="M45" s="8">
        <f>-SUMIF([85]Base!$A:$A,$A45,[85]Base!$C:$C)</f>
        <v>0</v>
      </c>
      <c r="N45" s="42">
        <f t="shared" ref="N45:N85" si="18">SUM(C45:M45)</f>
        <v>0</v>
      </c>
      <c r="O45" s="82"/>
      <c r="P45" s="76"/>
    </row>
    <row r="46" spans="1:16" s="15" customFormat="1" outlineLevel="1" x14ac:dyDescent="0.25">
      <c r="A46" s="48">
        <v>2004071</v>
      </c>
      <c r="B46" s="7" t="s">
        <v>69</v>
      </c>
      <c r="C46" s="8">
        <f>-SUMIF([74]Base!$A:$A,$A46,[74]Base!$C:$C)</f>
        <v>0</v>
      </c>
      <c r="D46" s="8">
        <f>-SUMIF([75]Base!$A:$A,$A46,[75]Base!$C:$C)</f>
        <v>0</v>
      </c>
      <c r="E46" s="8">
        <f>-SUMIF([76]Base!$A:$A,$A46,[76]Base!$C:$C)</f>
        <v>0</v>
      </c>
      <c r="F46" s="8">
        <f>-SUMIF([77]Base!$A:$A,$A46,[77]Base!$C:$C)</f>
        <v>0</v>
      </c>
      <c r="G46" s="8">
        <f>-SUMIF([78]Base!$A:$A,$A46,[78]Base!$C:$C)</f>
        <v>0</v>
      </c>
      <c r="H46" s="8">
        <f>-SUMIF([79]Base!$A:$A,$A46,[79]Base!$C:$C)</f>
        <v>0</v>
      </c>
      <c r="I46" s="8">
        <f>-SUMIF([80]Base!$A:$A,$A46,[80]Base!$C:$C)</f>
        <v>0</v>
      </c>
      <c r="J46" s="8">
        <f>-SUMIF([81]Base!$A:$A,$A46,[81]Base!$C:$C)</f>
        <v>0</v>
      </c>
      <c r="K46" s="8">
        <f>-SUMIF([82]Base!$A:$A,$A46,[82]Base!$C:$C)</f>
        <v>0</v>
      </c>
      <c r="L46" s="8">
        <f>-SUMIF([84]Base!$A:$A,$A46,[84]Base!$C:$C)</f>
        <v>0</v>
      </c>
      <c r="M46" s="8">
        <f>-SUMIF([85]Base!$A:$A,$A46,[85]Base!$C:$C)</f>
        <v>0</v>
      </c>
      <c r="N46" s="42">
        <f t="shared" si="18"/>
        <v>0</v>
      </c>
      <c r="O46" s="82"/>
      <c r="P46" s="76"/>
    </row>
    <row r="47" spans="1:16" s="15" customFormat="1" outlineLevel="1" x14ac:dyDescent="0.25">
      <c r="A47" s="48">
        <v>2013006</v>
      </c>
      <c r="B47" s="7" t="s">
        <v>27</v>
      </c>
      <c r="C47" s="8">
        <f>-SUMIF([74]Base!$A:$A,$A47,[74]Base!$C:$C)</f>
        <v>-9.3000000000000007</v>
      </c>
      <c r="D47" s="8">
        <f>-SUMIF([75]Base!$A:$A,$A47,[75]Base!$C:$C)</f>
        <v>0</v>
      </c>
      <c r="E47" s="8">
        <f>-SUMIF([76]Base!$A:$A,$A47,[76]Base!$C:$C)</f>
        <v>-25</v>
      </c>
      <c r="F47" s="8">
        <f>-SUMIF([77]Base!$A:$A,$A47,[77]Base!$C:$C)</f>
        <v>0</v>
      </c>
      <c r="G47" s="8">
        <f>-SUMIF([78]Base!$A:$A,$A47,[78]Base!$C:$C)</f>
        <v>-300</v>
      </c>
      <c r="H47" s="8">
        <f>-SUMIF([79]Base!$A:$A,$A47,[79]Base!$C:$C)</f>
        <v>-10</v>
      </c>
      <c r="I47" s="8">
        <f>-SUMIF([80]Base!$A:$A,$A47,[80]Base!$C:$C)</f>
        <v>-86</v>
      </c>
      <c r="J47" s="8">
        <f>-SUMIF([81]Base!$A:$A,$A47,[81]Base!$C:$C)</f>
        <v>-35</v>
      </c>
      <c r="K47" s="8">
        <f>-SUMIF([82]Base!$A:$A,$A47,[82]Base!$C:$C)</f>
        <v>0</v>
      </c>
      <c r="L47" s="8">
        <f>-SUMIF([84]Base!$A:$A,$A47,[84]Base!$C:$C)</f>
        <v>-104.86</v>
      </c>
      <c r="M47" s="8">
        <f>-SUMIF([85]Base!$A:$A,$A47,[85]Base!$C:$C)</f>
        <v>-44</v>
      </c>
      <c r="N47" s="42">
        <f t="shared" si="18"/>
        <v>-614.16</v>
      </c>
      <c r="O47" s="82"/>
      <c r="P47" s="76"/>
    </row>
    <row r="48" spans="1:16" s="15" customFormat="1" outlineLevel="1" x14ac:dyDescent="0.25">
      <c r="A48" s="48">
        <v>2004003</v>
      </c>
      <c r="B48" s="49" t="s">
        <v>53</v>
      </c>
      <c r="C48" s="8">
        <f>-SUMIF([74]Base!$A:$A,$A48,[74]Base!$C:$C)*C115</f>
        <v>-710.29399999999998</v>
      </c>
      <c r="D48" s="8">
        <f>-SUMIF([75]Base!$A:$A,$A48,[75]Base!$C:$C)*D115</f>
        <v>-0.92</v>
      </c>
      <c r="E48" s="8">
        <f>-SUMIF([76]Base!$A:$A,$A48,[76]Base!$C:$C)*E115</f>
        <v>0</v>
      </c>
      <c r="F48" s="8">
        <f>-SUMIF([77]Base!$A:$A,$A48,[77]Base!$C:$C)</f>
        <v>0</v>
      </c>
      <c r="G48" s="8">
        <f>-SUMIF([78]Base!$A:$A,$A48,[78]Base!$C:$C)</f>
        <v>0</v>
      </c>
      <c r="H48" s="8">
        <f>-SUMIF([79]Base!$A:$A,$A48,[79]Base!$C:$C)*H115</f>
        <v>0</v>
      </c>
      <c r="I48" s="8">
        <f>-SUMIF([80]Base!$A:$A,$A48,[80]Base!$C:$C)*I115</f>
        <v>-514.98199999999997</v>
      </c>
      <c r="J48" s="8">
        <f>-SUMIF([81]Base!$A:$A,$A48,[81]Base!$C:$C)*J115</f>
        <v>0</v>
      </c>
      <c r="K48" s="8">
        <f>-SUMIF([82]Base!$A:$A,$A48,[82]Base!$C:$C)</f>
        <v>0</v>
      </c>
      <c r="L48" s="8">
        <f>-SUMIF([84]Base!$A:$A,$A48,[84]Base!$C:$C)*L115</f>
        <v>0</v>
      </c>
      <c r="M48" s="8">
        <f>-SUMIF([85]Base!$A:$A,$A48,[85]Base!$C:$C)*M115</f>
        <v>-1101.8345000000002</v>
      </c>
      <c r="N48" s="42">
        <f t="shared" si="18"/>
        <v>-2328.0304999999998</v>
      </c>
      <c r="O48" s="82"/>
      <c r="P48" s="76"/>
    </row>
    <row r="49" spans="1:16" s="15" customFormat="1" outlineLevel="1" x14ac:dyDescent="0.25">
      <c r="A49" s="48">
        <v>2013021</v>
      </c>
      <c r="B49" s="7" t="s">
        <v>31</v>
      </c>
      <c r="C49" s="8">
        <f>-SUMIF([74]Base!$A:$A,$A49,[74]Base!$C:$C)</f>
        <v>-125</v>
      </c>
      <c r="D49" s="8">
        <f>-SUMIF([75]Base!$A:$A,$A49,[75]Base!$C:$C)</f>
        <v>0</v>
      </c>
      <c r="E49" s="8">
        <f>-SUMIF([76]Base!$A:$A,$A49,[76]Base!$C:$C)</f>
        <v>0</v>
      </c>
      <c r="F49" s="8">
        <f>-SUMIF([77]Base!$A:$A,$A49,[77]Base!$C:$C)</f>
        <v>0</v>
      </c>
      <c r="G49" s="8">
        <f>-SUMIF([78]Base!$A:$A,$A49,[78]Base!$C:$C)</f>
        <v>0</v>
      </c>
      <c r="H49" s="8">
        <f>-SUMIF([79]Base!$A:$A,$A49,[79]Base!$C:$C)</f>
        <v>0</v>
      </c>
      <c r="I49" s="8">
        <f>-SUMIF([80]Base!$A:$A,$A49,[80]Base!$C:$C)</f>
        <v>-181</v>
      </c>
      <c r="J49" s="8">
        <f>-SUMIF([81]Base!$A:$A,$A49,[81]Base!$C:$C)</f>
        <v>0</v>
      </c>
      <c r="K49" s="8">
        <f>-SUMIF([82]Base!$A:$A,$A49,[82]Base!$C:$C)</f>
        <v>0</v>
      </c>
      <c r="L49" s="8">
        <f>-SUMIF([84]Base!$A:$A,$A49,[84]Base!$C:$C)</f>
        <v>0</v>
      </c>
      <c r="M49" s="8">
        <f>-SUMIF([85]Base!$A:$A,$A49,[85]Base!$C:$C)</f>
        <v>-124</v>
      </c>
      <c r="N49" s="42">
        <f t="shared" si="18"/>
        <v>-430</v>
      </c>
      <c r="O49" s="82"/>
      <c r="P49" s="76"/>
    </row>
    <row r="50" spans="1:16" s="15" customFormat="1" outlineLevel="1" x14ac:dyDescent="0.25">
      <c r="A50" s="48">
        <v>2013003</v>
      </c>
      <c r="B50" s="7" t="s">
        <v>34</v>
      </c>
      <c r="C50" s="8">
        <f>-SUMIF([74]Base!$A:$A,$A50,[74]Base!$C:$C)</f>
        <v>-1940</v>
      </c>
      <c r="D50" s="8">
        <f>-SUMIF([75]Base!$A:$A,$A50,[75]Base!$C:$C)</f>
        <v>-195</v>
      </c>
      <c r="E50" s="8">
        <f>-SUMIF([76]Base!$A:$A,$A50,[76]Base!$C:$C)</f>
        <v>-50</v>
      </c>
      <c r="F50" s="8">
        <f>-SUMIF([77]Base!$A:$A,$A50,[77]Base!$C:$C)</f>
        <v>-1330</v>
      </c>
      <c r="G50" s="8">
        <f>-SUMIF([78]Base!$A:$A,$A50,[78]Base!$C:$C)</f>
        <v>0</v>
      </c>
      <c r="H50" s="8">
        <f>-SUMIF([79]Base!$A:$A,$A50,[79]Base!$C:$C)</f>
        <v>-20</v>
      </c>
      <c r="I50" s="8">
        <f>-SUMIF([80]Base!$A:$A,$A50,[80]Base!$C:$C)</f>
        <v>0</v>
      </c>
      <c r="J50" s="8">
        <f>-SUMIF([81]Base!$A:$A,$A50,[81]Base!$C:$C)</f>
        <v>-3050</v>
      </c>
      <c r="K50" s="8">
        <f>-SUMIF([82]Base!$A:$A,$A50,[82]Base!$C:$C)</f>
        <v>0</v>
      </c>
      <c r="L50" s="8">
        <f>-SUMIF([84]Base!$A:$A,$A50,[84]Base!$C:$C)</f>
        <v>-1660</v>
      </c>
      <c r="M50" s="8">
        <f>-SUMIF([85]Base!$A:$A,$A50,[85]Base!$C:$C)</f>
        <v>-75</v>
      </c>
      <c r="N50" s="42">
        <f t="shared" si="18"/>
        <v>-8320</v>
      </c>
      <c r="O50" s="82"/>
      <c r="P50" s="76"/>
    </row>
    <row r="51" spans="1:16" s="15" customFormat="1" outlineLevel="1" x14ac:dyDescent="0.25">
      <c r="A51">
        <v>2013016</v>
      </c>
      <c r="B51" s="7" t="s">
        <v>156</v>
      </c>
      <c r="C51" s="8">
        <f>-SUMIF([74]Base!$A:$A,$A51,[74]Base!$C:$C)</f>
        <v>0</v>
      </c>
      <c r="D51" s="8">
        <f>-SUMIF([75]Base!$A:$A,$A51,[75]Base!$C:$C)</f>
        <v>-97.36</v>
      </c>
      <c r="E51" s="8">
        <f>-SUMIF([76]Base!$A:$A,$A51,[76]Base!$C:$C)</f>
        <v>0</v>
      </c>
      <c r="F51" s="8">
        <f>-SUMIF([77]Base!$A:$A,$A51,[77]Base!$C:$C)</f>
        <v>0</v>
      </c>
      <c r="G51" s="8">
        <f>-SUMIF([78]Base!$A:$A,$A51,[78]Base!$C:$C)</f>
        <v>0</v>
      </c>
      <c r="H51" s="8">
        <f>-SUMIF([79]Base!$A:$A,$A51,[79]Base!$C:$C)</f>
        <v>0</v>
      </c>
      <c r="I51" s="8">
        <f>-SUMIF([80]Base!$A:$A,$A51,[80]Base!$C:$C)</f>
        <v>0</v>
      </c>
      <c r="J51" s="8">
        <f>-SUMIF([81]Base!$A:$A,$A51,[81]Base!$C:$C)</f>
        <v>0</v>
      </c>
      <c r="K51" s="8">
        <f>-SUMIF([82]Base!$A:$A,$A51,[82]Base!$C:$C)</f>
        <v>0</v>
      </c>
      <c r="L51" s="8">
        <f>-SUMIF([84]Base!$A:$A,$A51,[84]Base!$C:$C)</f>
        <v>0</v>
      </c>
      <c r="M51" s="8">
        <f>-SUMIF([85]Base!$A:$A,$A51,[85]Base!$C:$C)</f>
        <v>0</v>
      </c>
      <c r="N51" s="42">
        <f t="shared" si="18"/>
        <v>-97.36</v>
      </c>
      <c r="O51" s="82"/>
      <c r="P51" s="76"/>
    </row>
    <row r="52" spans="1:16" s="15" customFormat="1" outlineLevel="1" x14ac:dyDescent="0.25">
      <c r="A52" s="48">
        <v>21316</v>
      </c>
      <c r="B52" s="7" t="s">
        <v>30</v>
      </c>
      <c r="C52" s="8">
        <f>-SUMIF([74]Base!$A:$A,$A52,[74]Base!$C:$C)</f>
        <v>0</v>
      </c>
      <c r="D52" s="8">
        <f>-SUMIF([75]Base!$A:$A,$A52,[75]Base!$C:$C)</f>
        <v>0</v>
      </c>
      <c r="E52" s="8">
        <f>-SUMIF([76]Base!$A:$A,$A52,[76]Base!$C:$C)</f>
        <v>0</v>
      </c>
      <c r="F52" s="8">
        <f>-SUMIF([77]Base!$A:$A,$A52,[77]Base!$C:$C)</f>
        <v>0</v>
      </c>
      <c r="G52" s="8">
        <f>-SUMIF([78]Base!$A:$A,$A52,[78]Base!$C:$C)</f>
        <v>0</v>
      </c>
      <c r="H52" s="8">
        <f>-SUMIF([79]Base!$A:$A,$A52,[79]Base!$C:$C)</f>
        <v>0</v>
      </c>
      <c r="I52" s="8">
        <f>-SUMIF([80]Base!$A:$A,$A52,[80]Base!$C:$C)</f>
        <v>0</v>
      </c>
      <c r="J52" s="8">
        <f>-SUMIF([81]Base!$A:$A,$A52,[81]Base!$C:$C)</f>
        <v>0</v>
      </c>
      <c r="K52" s="8">
        <f>-SUMIF([82]Base!$A:$A,$A52,[82]Base!$C:$C)</f>
        <v>0</v>
      </c>
      <c r="L52" s="8">
        <f>-SUMIF([84]Base!$A:$A,$A52,[84]Base!$C:$C)</f>
        <v>0</v>
      </c>
      <c r="M52" s="8">
        <f>-SUMIF([85]Base!$A:$A,$A52,[85]Base!$C:$C)</f>
        <v>0</v>
      </c>
      <c r="N52" s="42">
        <f t="shared" ref="N52" si="19">SUM(C52:M52)</f>
        <v>0</v>
      </c>
      <c r="O52" s="82"/>
      <c r="P52" s="76"/>
    </row>
    <row r="53" spans="1:16" s="15" customFormat="1" outlineLevel="1" x14ac:dyDescent="0.25">
      <c r="A53" s="48">
        <v>2004037</v>
      </c>
      <c r="B53" s="49" t="s">
        <v>73</v>
      </c>
      <c r="C53" s="8">
        <f>-SUMIF([74]Base!$A:$A,$A53,[74]Base!$C:$C)*C116</f>
        <v>-105.508</v>
      </c>
      <c r="D53" s="8">
        <f>-SUMIF([75]Base!$A:$A,$A53,[75]Base!$C:$C)*D116</f>
        <v>0</v>
      </c>
      <c r="E53" s="8">
        <f>-SUMIF([76]Base!$A:$A,$A53,[76]Base!$C:$C)*E116</f>
        <v>0</v>
      </c>
      <c r="F53" s="8">
        <f>-SUMIF([77]Base!$A:$A,$A53,[77]Base!$C:$C)</f>
        <v>-99.9</v>
      </c>
      <c r="G53" s="8">
        <f>-SUMIF([78]Base!$A:$A,$A53,[78]Base!$C:$C)</f>
        <v>0</v>
      </c>
      <c r="H53" s="8">
        <f>-SUMIF([79]Base!$A:$A,$A53,[79]Base!$C:$C)*H116</f>
        <v>-129.376</v>
      </c>
      <c r="I53" s="8">
        <f>-SUMIF([80]Base!$A:$A,$A53,[80]Base!$C:$C)*I116</f>
        <v>-130.29249999999999</v>
      </c>
      <c r="J53" s="8">
        <f>-SUMIF([81]Base!$A:$A,$A53,[81]Base!$C:$C)*J116</f>
        <v>-118.18299999999999</v>
      </c>
      <c r="K53" s="8">
        <f>-SUMIF([82]Base!$A:$A,$A53,[82]Base!$C:$C)</f>
        <v>0</v>
      </c>
      <c r="L53" s="8">
        <f>-SUMIF([84]Base!$A:$A,$A53,[84]Base!$C:$C)*L116</f>
        <v>-199.77099999999999</v>
      </c>
      <c r="M53" s="8">
        <f>-SUMIF([85]Base!$A:$A,$A53,[85]Base!$C:$C)*M116</f>
        <v>0</v>
      </c>
      <c r="N53" s="42">
        <f t="shared" ref="N53" si="20">SUM(C53:M53)</f>
        <v>-783.03049999999996</v>
      </c>
      <c r="O53" s="82"/>
      <c r="P53" s="76"/>
    </row>
    <row r="54" spans="1:16" s="15" customFormat="1" outlineLevel="1" x14ac:dyDescent="0.25">
      <c r="A54" s="48">
        <v>2004093</v>
      </c>
      <c r="B54" s="7" t="s">
        <v>97</v>
      </c>
      <c r="C54" s="8">
        <f>-SUMIF([74]Base!$A:$A,$A54,[74]Base!$C:$C)</f>
        <v>0</v>
      </c>
      <c r="D54" s="8">
        <f>-SUMIF([75]Base!$A:$A,$A54,[75]Base!$C:$C)</f>
        <v>-471.5</v>
      </c>
      <c r="E54" s="8">
        <f>-SUMIF([76]Base!$A:$A,$A54,[76]Base!$C:$C)</f>
        <v>0</v>
      </c>
      <c r="F54" s="8">
        <f>-SUMIF([77]Base!$A:$A,$A54,[77]Base!$C:$C)</f>
        <v>0</v>
      </c>
      <c r="G54" s="8">
        <f>-SUMIF([78]Base!$A:$A,$A54,[78]Base!$C:$C)</f>
        <v>-1588.51</v>
      </c>
      <c r="H54" s="8">
        <f>-SUMIF([79]Base!$A:$A,$A54,[79]Base!$C:$C)</f>
        <v>-471.5</v>
      </c>
      <c r="I54" s="8">
        <f>-SUMIF([80]Base!$A:$A,$A54,[80]Base!$C:$C)</f>
        <v>0</v>
      </c>
      <c r="J54" s="8">
        <f>-SUMIF([81]Base!$A:$A,$A54,[81]Base!$C:$C)</f>
        <v>0</v>
      </c>
      <c r="K54" s="8">
        <f>-SUMIF([82]Base!$A:$A,$A54,[82]Base!$C:$C)</f>
        <v>-471.5</v>
      </c>
      <c r="L54" s="8">
        <f>-SUMIF([84]Base!$A:$A,$A54,[84]Base!$C:$C)</f>
        <v>-471.42</v>
      </c>
      <c r="M54" s="8">
        <f>-SUMIF([85]Base!$A:$A,$A54,[85]Base!$C:$C)</f>
        <v>0</v>
      </c>
      <c r="N54" s="42">
        <f t="shared" ref="N54" si="21">SUM(C54:M54)</f>
        <v>-3474.4300000000003</v>
      </c>
      <c r="O54" s="82"/>
      <c r="P54" s="76"/>
    </row>
    <row r="55" spans="1:16" s="15" customFormat="1" outlineLevel="1" x14ac:dyDescent="0.25">
      <c r="A55" s="48">
        <v>2004068</v>
      </c>
      <c r="B55" s="7" t="s">
        <v>65</v>
      </c>
      <c r="C55" s="8">
        <f>-SUMIF([74]Base!$A:$A,$A55,[74]Base!$C:$C)</f>
        <v>0</v>
      </c>
      <c r="D55" s="8">
        <f>-SUMIF([75]Base!$A:$A,$A55,[75]Base!$C:$C)</f>
        <v>0</v>
      </c>
      <c r="E55" s="8">
        <f>-SUMIF([76]Base!$A:$A,$A55,[76]Base!$C:$C)</f>
        <v>0</v>
      </c>
      <c r="F55" s="8">
        <f>-SUMIF([77]Base!$A:$A,$A55,[77]Base!$C:$C)</f>
        <v>0</v>
      </c>
      <c r="G55" s="8">
        <f>-SUMIF([78]Base!$A:$A,$A55,[78]Base!$C:$C)</f>
        <v>0</v>
      </c>
      <c r="H55" s="8">
        <f>-SUMIF([79]Base!$A:$A,$A55,[79]Base!$C:$C)</f>
        <v>0</v>
      </c>
      <c r="I55" s="8">
        <f>-SUMIF([80]Base!$A:$A,$A55,[80]Base!$C:$C)</f>
        <v>0</v>
      </c>
      <c r="J55" s="8">
        <f>-SUMIF([81]Base!$A:$A,$A55,[81]Base!$C:$C)</f>
        <v>0</v>
      </c>
      <c r="K55" s="8">
        <f>-SUMIF([82]Base!$A:$A,$A55,[82]Base!$C:$C)</f>
        <v>0</v>
      </c>
      <c r="L55" s="8">
        <f>-SUMIF([84]Base!$A:$A,$A55,[84]Base!$C:$C)</f>
        <v>0</v>
      </c>
      <c r="M55" s="8">
        <f>-SUMIF([85]Base!$A:$A,$A55,[85]Base!$C:$C)</f>
        <v>0</v>
      </c>
      <c r="N55" s="42">
        <f t="shared" ref="N55" si="22">SUM(C55:M55)</f>
        <v>0</v>
      </c>
      <c r="O55" s="82"/>
      <c r="P55" s="76"/>
    </row>
    <row r="56" spans="1:16" s="15" customFormat="1" outlineLevel="1" x14ac:dyDescent="0.25">
      <c r="A56" s="48">
        <v>2013013</v>
      </c>
      <c r="B56" s="7" t="s">
        <v>75</v>
      </c>
      <c r="C56" s="8">
        <f>-SUMIF([74]Base!$A:$A,$A56,[74]Base!$C:$C)</f>
        <v>0</v>
      </c>
      <c r="D56" s="8">
        <f>-SUMIF([75]Base!$A:$A,$A56,[75]Base!$C:$C)</f>
        <v>0</v>
      </c>
      <c r="E56" s="8">
        <f>-SUMIF([76]Base!$A:$A,$A56,[76]Base!$C:$C)</f>
        <v>0</v>
      </c>
      <c r="F56" s="8">
        <f>-SUMIF([77]Base!$A:$A,$A56,[77]Base!$C:$C)</f>
        <v>0</v>
      </c>
      <c r="G56" s="8">
        <f>-SUMIF([78]Base!$A:$A,$A56,[78]Base!$C:$C)</f>
        <v>0</v>
      </c>
      <c r="H56" s="8">
        <f>-SUMIF([79]Base!$A:$A,$A56,[79]Base!$C:$C)</f>
        <v>0</v>
      </c>
      <c r="I56" s="8">
        <f>-SUMIF([80]Base!$A:$A,$A56,[80]Base!$C:$C)</f>
        <v>0</v>
      </c>
      <c r="J56" s="8">
        <f>-SUMIF([81]Base!$A:$A,$A56,[81]Base!$C:$C)</f>
        <v>0</v>
      </c>
      <c r="K56" s="8">
        <f>-SUMIF([82]Base!$A:$A,$A56,[82]Base!$C:$C)</f>
        <v>0</v>
      </c>
      <c r="L56" s="8">
        <f>-SUMIF([84]Base!$A:$A,$A56,[84]Base!$C:$C)</f>
        <v>0</v>
      </c>
      <c r="M56" s="8">
        <f>-SUMIF([85]Base!$A:$A,$A56,[85]Base!$C:$C)</f>
        <v>0</v>
      </c>
      <c r="N56" s="42">
        <f t="shared" si="18"/>
        <v>0</v>
      </c>
      <c r="O56" s="82"/>
      <c r="P56" s="76"/>
    </row>
    <row r="57" spans="1:16" s="15" customFormat="1" outlineLevel="1" x14ac:dyDescent="0.25">
      <c r="A57" s="48">
        <v>2013005</v>
      </c>
      <c r="B57" s="7" t="s">
        <v>35</v>
      </c>
      <c r="C57" s="8">
        <f>-SUMIF([74]Base!$A:$A,$A57,[74]Base!$C:$C)</f>
        <v>-204.8</v>
      </c>
      <c r="D57" s="8">
        <f>-SUMIF([75]Base!$A:$A,$A57,[75]Base!$C:$C)</f>
        <v>0</v>
      </c>
      <c r="E57" s="8">
        <f>-SUMIF([76]Base!$A:$A,$A57,[76]Base!$C:$C)</f>
        <v>-75</v>
      </c>
      <c r="F57" s="8">
        <f>-SUMIF([77]Base!$A:$A,$A57,[77]Base!$C:$C)</f>
        <v>0</v>
      </c>
      <c r="G57" s="8">
        <f>-SUMIF([78]Base!$A:$A,$A57,[78]Base!$C:$C)</f>
        <v>0</v>
      </c>
      <c r="H57" s="8">
        <f>-SUMIF([79]Base!$A:$A,$A57,[79]Base!$C:$C)</f>
        <v>0</v>
      </c>
      <c r="I57" s="8">
        <f>-SUMIF([80]Base!$A:$A,$A57,[80]Base!$C:$C)</f>
        <v>0</v>
      </c>
      <c r="J57" s="8">
        <f>-SUMIF([81]Base!$A:$A,$A57,[81]Base!$C:$C)</f>
        <v>-45.9</v>
      </c>
      <c r="K57" s="8">
        <f>-SUMIF([82]Base!$A:$A,$A57,[82]Base!$C:$C)</f>
        <v>0</v>
      </c>
      <c r="L57" s="8">
        <f>-SUMIF([84]Base!$A:$A,$A57,[84]Base!$C:$C)</f>
        <v>0</v>
      </c>
      <c r="M57" s="8">
        <f>-SUMIF([85]Base!$A:$A,$A57,[85]Base!$C:$C)</f>
        <v>0</v>
      </c>
      <c r="N57" s="42">
        <f t="shared" si="18"/>
        <v>-325.7</v>
      </c>
      <c r="O57" s="82"/>
      <c r="P57" s="76"/>
    </row>
    <row r="58" spans="1:16" s="15" customFormat="1" outlineLevel="1" x14ac:dyDescent="0.25">
      <c r="A58">
        <v>2004090</v>
      </c>
      <c r="B58" s="7" t="s">
        <v>166</v>
      </c>
      <c r="C58" s="8">
        <f>-SUMIF([74]Base!$A:$A,$A58,[74]Base!$C:$C)</f>
        <v>0</v>
      </c>
      <c r="D58" s="8">
        <f>-SUMIF([75]Base!$A:$A,$A58,[75]Base!$C:$C)</f>
        <v>0</v>
      </c>
      <c r="E58" s="8">
        <f>-SUMIF([76]Base!$A:$A,$A58,[76]Base!$C:$C)</f>
        <v>0</v>
      </c>
      <c r="F58" s="8">
        <f>-SUMIF([77]Base!$A:$A,$A58,[77]Base!$C:$C)</f>
        <v>0</v>
      </c>
      <c r="G58" s="8">
        <f>-SUMIF([78]Base!$A:$A,$A58,[78]Base!$C:$C)</f>
        <v>0</v>
      </c>
      <c r="H58" s="8">
        <f>-SUMIF([79]Base!$A:$A,$A58,[79]Base!$C:$C)</f>
        <v>0</v>
      </c>
      <c r="I58" s="8">
        <f>-SUMIF([80]Base!$A:$A,$A58,[80]Base!$C:$C)</f>
        <v>-135</v>
      </c>
      <c r="J58" s="8">
        <f>-SUMIF([81]Base!$A:$A,$A58,[81]Base!$C:$C)</f>
        <v>0</v>
      </c>
      <c r="K58" s="8">
        <f>-SUMIF([82]Base!$A:$A,$A58,[82]Base!$C:$C)</f>
        <v>0</v>
      </c>
      <c r="L58" s="8">
        <f>-SUMIF([84]Base!$A:$A,$A58,[84]Base!$C:$C)</f>
        <v>0</v>
      </c>
      <c r="M58" s="8">
        <f>-SUMIF([85]Base!$A:$A,$A58,[85]Base!$C:$C)</f>
        <v>0</v>
      </c>
      <c r="N58" s="42">
        <f t="shared" si="18"/>
        <v>-135</v>
      </c>
      <c r="O58" s="82"/>
      <c r="P58" s="76"/>
    </row>
    <row r="59" spans="1:16" s="15" customFormat="1" outlineLevel="1" x14ac:dyDescent="0.25">
      <c r="A59" s="48">
        <v>21305</v>
      </c>
      <c r="B59" s="7" t="s">
        <v>133</v>
      </c>
      <c r="C59" s="8">
        <f>-SUMIF([74]Base!$A:$A,$A59,[74]Base!$C:$C)</f>
        <v>0</v>
      </c>
      <c r="D59" s="8">
        <f>-SUMIF([75]Base!$A:$A,$A59,[75]Base!$C:$C)</f>
        <v>0</v>
      </c>
      <c r="E59" s="8">
        <f>-SUMIF([76]Base!$A:$A,$A59,[76]Base!$C:$C)</f>
        <v>0</v>
      </c>
      <c r="F59" s="8">
        <f>-SUMIF([77]Base!$A:$A,$A59,[77]Base!$C:$C)</f>
        <v>0</v>
      </c>
      <c r="G59" s="8">
        <f>-SUMIF([78]Base!$A:$A,$A59,[78]Base!$C:$C)</f>
        <v>0</v>
      </c>
      <c r="H59" s="8">
        <f>-SUMIF([79]Base!$A:$A,$A59,[79]Base!$C:$C)</f>
        <v>0</v>
      </c>
      <c r="I59" s="8">
        <f>-SUMIF([80]Base!$A:$A,$A59,[80]Base!$C:$C)</f>
        <v>0</v>
      </c>
      <c r="J59" s="8">
        <f>-SUMIF([81]Base!$A:$A,$A59,[81]Base!$C:$C)</f>
        <v>0</v>
      </c>
      <c r="K59" s="8">
        <f>-SUMIF([82]Base!$A:$A,$A59,[82]Base!$C:$C)</f>
        <v>0</v>
      </c>
      <c r="L59" s="8">
        <f>-SUMIF([84]Base!$A:$A,$A59,[84]Base!$C:$C)</f>
        <v>0</v>
      </c>
      <c r="M59" s="8">
        <f>-SUMIF([85]Base!$A:$A,$A59,[85]Base!$C:$C)</f>
        <v>0</v>
      </c>
      <c r="N59" s="42">
        <f t="shared" si="18"/>
        <v>0</v>
      </c>
      <c r="O59" s="82"/>
      <c r="P59" s="76"/>
    </row>
    <row r="60" spans="1:16" s="15" customFormat="1" outlineLevel="1" x14ac:dyDescent="0.25">
      <c r="A60" s="48">
        <v>2004046</v>
      </c>
      <c r="B60" s="7" t="s">
        <v>78</v>
      </c>
      <c r="C60" s="8">
        <f>-SUMIF([74]Base!$A:$A,$A60,[74]Base!$C:$C)</f>
        <v>0</v>
      </c>
      <c r="D60" s="8">
        <f>-SUMIF([75]Base!$A:$A,$A60,[75]Base!$C:$C)</f>
        <v>0</v>
      </c>
      <c r="E60" s="8">
        <f>-SUMIF([76]Base!$A:$A,$A60,[76]Base!$C:$C)</f>
        <v>0</v>
      </c>
      <c r="F60" s="8">
        <f>-SUMIF([77]Base!$A:$A,$A60,[77]Base!$C:$C)</f>
        <v>0</v>
      </c>
      <c r="G60" s="8">
        <f>-SUMIF([78]Base!$A:$A,$A60,[78]Base!$C:$C)</f>
        <v>0</v>
      </c>
      <c r="H60" s="8">
        <f>-SUMIF([79]Base!$A:$A,$A60,[79]Base!$C:$C)</f>
        <v>0</v>
      </c>
      <c r="I60" s="8">
        <f>-SUMIF([80]Base!$A:$A,$A60,[80]Base!$C:$C)</f>
        <v>0</v>
      </c>
      <c r="J60" s="8">
        <f>-SUMIF([81]Base!$A:$A,$A60,[81]Base!$C:$C)</f>
        <v>-2629</v>
      </c>
      <c r="K60" s="8">
        <f>-SUMIF([82]Base!$A:$A,$A60,[82]Base!$C:$C)</f>
        <v>0</v>
      </c>
      <c r="L60" s="8">
        <f>-SUMIF([84]Base!$A:$A,$A60,[84]Base!$C:$C)</f>
        <v>-1884.67</v>
      </c>
      <c r="M60" s="8">
        <f>-SUMIF([85]Base!$A:$A,$A60,[85]Base!$C:$C)</f>
        <v>0</v>
      </c>
      <c r="N60" s="42">
        <f t="shared" si="18"/>
        <v>-4513.67</v>
      </c>
      <c r="O60" s="82"/>
      <c r="P60" s="76"/>
    </row>
    <row r="61" spans="1:16" s="15" customFormat="1" outlineLevel="1" x14ac:dyDescent="0.25">
      <c r="A61" s="48">
        <v>20412</v>
      </c>
      <c r="B61" s="7" t="s">
        <v>152</v>
      </c>
      <c r="C61" s="8">
        <f>-SUMIF([74]Base!$A:$A,$A61,[74]Base!$C:$C)</f>
        <v>0</v>
      </c>
      <c r="D61" s="8">
        <f>-SUMIF([75]Base!$A:$A,$A61,[75]Base!$C:$C)</f>
        <v>0</v>
      </c>
      <c r="E61" s="8">
        <f>-SUMIF([76]Base!$A:$A,$A61,[76]Base!$C:$C)</f>
        <v>0</v>
      </c>
      <c r="F61" s="8">
        <f>-SUMIF([77]Base!$A:$A,$A61,[77]Base!$C:$C)</f>
        <v>0</v>
      </c>
      <c r="G61" s="8">
        <f>-SUMIF([78]Base!$A:$A,$A61,[78]Base!$C:$C)</f>
        <v>0</v>
      </c>
      <c r="H61" s="8">
        <f>-SUMIF([79]Base!$A:$A,$A61,[79]Base!$C:$C)</f>
        <v>0</v>
      </c>
      <c r="I61" s="8">
        <f>-SUMIF([80]Base!$A:$A,$A61,[80]Base!$C:$C)</f>
        <v>0</v>
      </c>
      <c r="J61" s="8">
        <f>-SUMIF([81]Base!$A:$A,$A61,[81]Base!$C:$C)</f>
        <v>0</v>
      </c>
      <c r="K61" s="8">
        <f>-SUMIF([82]Base!$A:$A,$A61,[82]Base!$C:$C)</f>
        <v>0</v>
      </c>
      <c r="L61" s="8">
        <f>-SUMIF([84]Base!$A:$A,$A61,[84]Base!$C:$C)</f>
        <v>0</v>
      </c>
      <c r="M61" s="8">
        <f>-SUMIF([85]Base!$A:$A,$A61,[85]Base!$C:$C)</f>
        <v>0</v>
      </c>
      <c r="N61" s="42">
        <f t="shared" ref="N61" si="23">SUM(C61:M61)</f>
        <v>0</v>
      </c>
      <c r="O61" s="82"/>
      <c r="P61" s="76"/>
    </row>
    <row r="62" spans="1:16" s="15" customFormat="1" outlineLevel="1" x14ac:dyDescent="0.25">
      <c r="A62" s="48">
        <v>2004012</v>
      </c>
      <c r="B62" s="7" t="s">
        <v>134</v>
      </c>
      <c r="C62" s="8">
        <f>-SUMIF([74]Base!$A:$A,$A62,[74]Base!$C:$C)</f>
        <v>0</v>
      </c>
      <c r="D62" s="8">
        <f>-SUMIF([75]Base!$A:$A,$A62,[75]Base!$C:$C)</f>
        <v>0</v>
      </c>
      <c r="E62" s="8">
        <f>-SUMIF([76]Base!$A:$A,$A62,[76]Base!$C:$C)</f>
        <v>0</v>
      </c>
      <c r="F62" s="8">
        <f>-SUMIF([77]Base!$A:$A,$A62,[77]Base!$C:$C)</f>
        <v>0</v>
      </c>
      <c r="G62" s="8">
        <f>-SUMIF([78]Base!$A:$A,$A62,[78]Base!$C:$C)</f>
        <v>-90</v>
      </c>
      <c r="H62" s="8">
        <f>-SUMIF([79]Base!$A:$A,$A62,[79]Base!$C:$C)</f>
        <v>0</v>
      </c>
      <c r="I62" s="8">
        <f>-SUMIF([80]Base!$A:$A,$A62,[80]Base!$C:$C)</f>
        <v>0</v>
      </c>
      <c r="J62" s="8">
        <f>-SUMIF([81]Base!$A:$A,$A62,[81]Base!$C:$C)*1</f>
        <v>0</v>
      </c>
      <c r="K62" s="8">
        <f>-SUMIF([82]Base!$A:$A,$A62,[82]Base!$C:$C)</f>
        <v>0</v>
      </c>
      <c r="L62" s="8">
        <f>-SUMIF([84]Base!$A:$A,$A62,[84]Base!$C:$C)</f>
        <v>0</v>
      </c>
      <c r="M62" s="8">
        <f>-SUMIF([85]Base!$A:$A,$A62,[85]Base!$C:$C)</f>
        <v>0</v>
      </c>
      <c r="N62" s="42">
        <f t="shared" si="18"/>
        <v>-90</v>
      </c>
      <c r="O62" s="82"/>
      <c r="P62" s="76"/>
    </row>
    <row r="63" spans="1:16" s="15" customFormat="1" outlineLevel="1" x14ac:dyDescent="0.25">
      <c r="A63" s="48">
        <v>2013007</v>
      </c>
      <c r="B63" s="7" t="s">
        <v>135</v>
      </c>
      <c r="C63" s="8">
        <f>-SUMIF([74]Base!$A:$A,$A63,[74]Base!$C:$C)</f>
        <v>0</v>
      </c>
      <c r="D63" s="8">
        <f>-SUMIF([75]Base!$A:$A,$A63,[75]Base!$C:$C)</f>
        <v>0</v>
      </c>
      <c r="E63" s="8">
        <f>-SUMIF([76]Base!$A:$A,$A63,[76]Base!$C:$C)</f>
        <v>0</v>
      </c>
      <c r="F63" s="8">
        <f>-SUMIF([77]Base!$A:$A,$A63,[77]Base!$C:$C)</f>
        <v>0</v>
      </c>
      <c r="G63" s="8">
        <f>-SUMIF([78]Base!$A:$A,$A63,[78]Base!$C:$C)</f>
        <v>0</v>
      </c>
      <c r="H63" s="8">
        <f>-SUMIF([79]Base!$A:$A,$A63,[79]Base!$C:$C)</f>
        <v>0</v>
      </c>
      <c r="I63" s="8">
        <f>-SUMIF([80]Base!$A:$A,$A63,[80]Base!$C:$C)</f>
        <v>0</v>
      </c>
      <c r="J63" s="8">
        <f>-SUMIF([81]Base!$A:$A,$A63,[81]Base!$C:$C)</f>
        <v>0</v>
      </c>
      <c r="K63" s="8">
        <f>-SUMIF([82]Base!$A:$A,$A63,[82]Base!$C:$C)</f>
        <v>0</v>
      </c>
      <c r="L63" s="8">
        <f>-SUMIF([84]Base!$A:$A,$A63,[84]Base!$C:$C)</f>
        <v>0</v>
      </c>
      <c r="M63" s="8">
        <f>-SUMIF([85]Base!$A:$A,$A63,[85]Base!$C:$C)</f>
        <v>0</v>
      </c>
      <c r="N63" s="42">
        <f t="shared" ref="N63" si="24">SUM(C63:M63)</f>
        <v>0</v>
      </c>
      <c r="O63" s="82"/>
      <c r="P63" s="76"/>
    </row>
    <row r="64" spans="1:16" s="15" customFormat="1" outlineLevel="1" x14ac:dyDescent="0.25">
      <c r="A64" s="48">
        <v>2004085</v>
      </c>
      <c r="B64" s="7" t="s">
        <v>70</v>
      </c>
      <c r="C64" s="8">
        <f>-SUMIF([74]Base!$A:$A,$A64,[74]Base!$C:$C)</f>
        <v>0</v>
      </c>
      <c r="D64" s="8">
        <f>-SUMIF([75]Base!$A:$A,$A64,[75]Base!$C:$C)</f>
        <v>0</v>
      </c>
      <c r="E64" s="8">
        <f>-SUMIF([76]Base!$A:$A,$A64,[76]Base!$C:$C)</f>
        <v>0</v>
      </c>
      <c r="F64" s="8">
        <f>-SUMIF([77]Base!$A:$A,$A64,[77]Base!$C:$C)</f>
        <v>0</v>
      </c>
      <c r="G64" s="8">
        <f>-SUMIF([78]Base!$A:$A,$A64,[78]Base!$C:$C)</f>
        <v>-10760.81</v>
      </c>
      <c r="H64" s="8">
        <f>-SUMIF([79]Base!$A:$A,$A64,[79]Base!$C:$C)</f>
        <v>-10</v>
      </c>
      <c r="I64" s="8">
        <f>-SUMIF([80]Base!$A:$A,$A64,[80]Base!$C:$C)</f>
        <v>0</v>
      </c>
      <c r="J64" s="8">
        <f>-SUMIF([81]Base!$A:$A,$A64,[81]Base!$C:$C)</f>
        <v>0</v>
      </c>
      <c r="K64" s="8">
        <f>-SUMIF([82]Base!$A:$A,$A64,[82]Base!$C:$C)</f>
        <v>0</v>
      </c>
      <c r="L64" s="8">
        <f>-SUMIF([84]Base!$A:$A,$A64,[84]Base!$C:$C)</f>
        <v>0</v>
      </c>
      <c r="M64" s="8">
        <f>-SUMIF([85]Base!$A:$A,$A64,[85]Base!$C:$C)</f>
        <v>0</v>
      </c>
      <c r="N64" s="42">
        <f t="shared" si="18"/>
        <v>-10770.81</v>
      </c>
      <c r="O64" s="82"/>
      <c r="P64" s="76"/>
    </row>
    <row r="65" spans="1:16" s="15" customFormat="1" outlineLevel="1" x14ac:dyDescent="0.25">
      <c r="A65" s="48">
        <v>2004062</v>
      </c>
      <c r="B65" s="7" t="s">
        <v>146</v>
      </c>
      <c r="C65" s="8">
        <f>-SUMIF([74]Base!$A:$A,$A65,[74]Base!$C:$C)</f>
        <v>0</v>
      </c>
      <c r="D65" s="8">
        <f>-SUMIF([75]Base!$A:$A,$A65,[75]Base!$C:$C)</f>
        <v>0</v>
      </c>
      <c r="E65" s="8">
        <f>-SUMIF([76]Base!$A:$A,$A65,[76]Base!$C:$C)</f>
        <v>0</v>
      </c>
      <c r="F65" s="8">
        <f>-SUMIF([77]Base!$A:$A,$A65,[77]Base!$C:$C)</f>
        <v>0</v>
      </c>
      <c r="G65" s="8">
        <f>-SUMIF([78]Base!$A:$A,$A65,[78]Base!$C:$C)</f>
        <v>0</v>
      </c>
      <c r="H65" s="8">
        <f>-SUMIF([79]Base!$A:$A,$A65,[79]Base!$C:$C)</f>
        <v>-433.58</v>
      </c>
      <c r="I65" s="8">
        <f>-SUMIF([80]Base!$A:$A,$A65,[80]Base!$C:$C)</f>
        <v>0</v>
      </c>
      <c r="J65" s="8">
        <f>-SUMIF([81]Base!$A:$A,$A65,[81]Base!$C:$C)</f>
        <v>0</v>
      </c>
      <c r="K65" s="8">
        <f>-SUMIF([82]Base!$A:$A,$A65,[82]Base!$C:$C)</f>
        <v>0</v>
      </c>
      <c r="L65" s="8">
        <f>-SUMIF([84]Base!$A:$A,$A65,[84]Base!$C:$C)</f>
        <v>0</v>
      </c>
      <c r="M65" s="8">
        <f>-SUMIF([85]Base!$A:$A,$A65,[85]Base!$C:$C)</f>
        <v>0</v>
      </c>
      <c r="N65" s="42">
        <f t="shared" ref="N65" si="25">SUM(C65:M65)</f>
        <v>-433.58</v>
      </c>
      <c r="O65" s="82"/>
      <c r="P65" s="76"/>
    </row>
    <row r="66" spans="1:16" s="15" customFormat="1" outlineLevel="1" x14ac:dyDescent="0.25">
      <c r="A66" s="48"/>
      <c r="B66" s="7" t="s">
        <v>54</v>
      </c>
      <c r="C66" s="8">
        <f>-SUMIF([74]Base!$A:$A,$A66,[74]Base!$C:$C)*1</f>
        <v>0</v>
      </c>
      <c r="D66" s="8">
        <f>-SUMIF([75]Base!$A:$A,$A66,[75]Base!$C:$C)</f>
        <v>0</v>
      </c>
      <c r="E66" s="8">
        <f>-SUMIF([76]Base!$A:$A,$A66,[76]Base!$C:$C)</f>
        <v>0</v>
      </c>
      <c r="F66" s="8">
        <f>-SUMIF([77]Base!$A:$A,$A66,[77]Base!$C:$C)</f>
        <v>0</v>
      </c>
      <c r="G66" s="8">
        <f>-SUMIF([78]Base!$A:$A,$A66,[78]Base!$C:$C)</f>
        <v>0</v>
      </c>
      <c r="H66" s="8">
        <f>-SUMIF([79]Base!$A:$A,$A66,[79]Base!$C:$C)*1</f>
        <v>0</v>
      </c>
      <c r="I66" s="8">
        <f>-SUMIF([80]Base!$A:$A,$A66,[80]Base!$C:$C)*1</f>
        <v>0</v>
      </c>
      <c r="J66" s="8">
        <f>-SUMIF([81]Base!$A:$A,$A66,[81]Base!$C:$C)*1</f>
        <v>0</v>
      </c>
      <c r="K66" s="8">
        <f>-SUMIF([82]Base!$A:$A,$A66,[82]Base!$C:$C)*1</f>
        <v>0</v>
      </c>
      <c r="L66" s="8">
        <f>-SUMIF([84]Base!$A:$A,$A66,[84]Base!$C:$C)*1</f>
        <v>0</v>
      </c>
      <c r="M66" s="8">
        <f>-SUMIF([85]Base!$A:$A,$A66,[85]Base!$C:$C)*1</f>
        <v>0</v>
      </c>
      <c r="N66" s="42">
        <f t="shared" si="18"/>
        <v>0</v>
      </c>
      <c r="O66" s="82"/>
      <c r="P66" s="76"/>
    </row>
    <row r="67" spans="1:16" s="15" customFormat="1" outlineLevel="1" x14ac:dyDescent="0.25">
      <c r="A67" s="48">
        <v>2002020</v>
      </c>
      <c r="B67" s="7" t="s">
        <v>145</v>
      </c>
      <c r="C67" s="8">
        <f>-SUMIF([74]Base!$A:$A,$A67,[74]Base!$C:$C)*1</f>
        <v>-415.79</v>
      </c>
      <c r="D67" s="8">
        <f>-SUMIF([75]Base!$A:$A,$A67,[75]Base!$C:$C)</f>
        <v>-853.65</v>
      </c>
      <c r="E67" s="8">
        <f>-SUMIF([76]Base!$A:$A,$A67,[76]Base!$C:$C)</f>
        <v>-1625.26</v>
      </c>
      <c r="F67" s="8">
        <f>-SUMIF([77]Base!$A:$A,$A67,[77]Base!$C:$C)</f>
        <v>0</v>
      </c>
      <c r="G67" s="8">
        <f>-SUMIF([78]Base!$A:$A,$A67,[78]Base!$C:$C)</f>
        <v>-2789.07</v>
      </c>
      <c r="H67" s="8">
        <f>-SUMIF([79]Base!$A:$A,$A67,[79]Base!$C:$C)*1</f>
        <v>0</v>
      </c>
      <c r="I67" s="8">
        <f>-SUMIF([80]Base!$A:$A,$A67,[80]Base!$C:$C)*1</f>
        <v>-786.92</v>
      </c>
      <c r="J67" s="8">
        <f>-SUMIF([81]Base!$A:$A,$A67,[81]Base!$C:$C)*1</f>
        <v>-3333.33</v>
      </c>
      <c r="K67" s="8">
        <f>-SUMIF([82]Base!$A:$A,$A67,[82]Base!$C:$C)*1</f>
        <v>0</v>
      </c>
      <c r="L67" s="8">
        <f>-SUMIF([84]Base!$A:$A,$A67,[84]Base!$C:$C)*1</f>
        <v>0</v>
      </c>
      <c r="M67" s="8">
        <f>-SUMIF([85]Base!$A:$A,$A67,[85]Base!$C:$C)*1</f>
        <v>-832.36</v>
      </c>
      <c r="N67" s="42">
        <f t="shared" ref="N67" si="26">SUM(C67:M67)</f>
        <v>-10636.380000000001</v>
      </c>
      <c r="O67" s="82"/>
      <c r="P67" s="76"/>
    </row>
    <row r="68" spans="1:16" s="15" customFormat="1" outlineLevel="1" x14ac:dyDescent="0.25">
      <c r="A68" s="48">
        <v>2002022</v>
      </c>
      <c r="B68" s="7" t="s">
        <v>162</v>
      </c>
      <c r="C68" s="8">
        <f>-SUMIF([74]Base!$A:$A,$A68,[74]Base!$C:$C)*1</f>
        <v>0</v>
      </c>
      <c r="D68" s="8">
        <f>-SUMIF([75]Base!$A:$A,$A68,[75]Base!$C:$C)</f>
        <v>0</v>
      </c>
      <c r="E68" s="8">
        <f>-SUMIF([76]Base!$A:$A,$A68,[76]Base!$C:$C)</f>
        <v>0</v>
      </c>
      <c r="F68" s="8">
        <f>-SUMIF([77]Base!$A:$A,$A68,[77]Base!$C:$C)</f>
        <v>0</v>
      </c>
      <c r="G68" s="8">
        <f>-SUMIF([78]Base!$A:$A,$A68,[78]Base!$C:$C)</f>
        <v>0</v>
      </c>
      <c r="H68" s="8">
        <f>-SUMIF([79]Base!$A:$A,$A68,[79]Base!$C:$C)*1</f>
        <v>0</v>
      </c>
      <c r="I68" s="8">
        <f>-SUMIF([80]Base!$A:$A,$A68,[80]Base!$C:$C)*1</f>
        <v>0</v>
      </c>
      <c r="J68" s="8">
        <f>-SUMIF([81]Base!$A:$A,$A68,[81]Base!$C:$C)*1</f>
        <v>0</v>
      </c>
      <c r="K68" s="8">
        <f>-SUMIF([82]Base!$A:$A,$A68,[82]Base!$C:$C)*1</f>
        <v>0</v>
      </c>
      <c r="L68" s="8">
        <f>-SUMIF([84]Base!$A:$A,$A68,[84]Base!$C:$C)*1</f>
        <v>0</v>
      </c>
      <c r="M68" s="8">
        <f>-SUMIF([85]Base!$A:$A,$A68,[85]Base!$C:$C)*1</f>
        <v>0</v>
      </c>
      <c r="N68" s="42">
        <f t="shared" ref="N68" si="27">SUM(C68:M68)</f>
        <v>0</v>
      </c>
      <c r="O68" s="82"/>
      <c r="P68" s="76"/>
    </row>
    <row r="69" spans="1:16" s="15" customFormat="1" outlineLevel="1" x14ac:dyDescent="0.25">
      <c r="A69" s="48">
        <v>2013009</v>
      </c>
      <c r="B69" s="7" t="s">
        <v>141</v>
      </c>
      <c r="C69" s="8">
        <f>-SUMIF([74]Base!$A:$A,$A69,[74]Base!$C:$C)</f>
        <v>0</v>
      </c>
      <c r="D69" s="8">
        <f>-SUMIF([75]Base!$A:$A,$A69,[75]Base!$C:$C)</f>
        <v>0</v>
      </c>
      <c r="E69" s="8">
        <f>-SUMIF([76]Base!$A:$A,$A69,[76]Base!$C:$C)</f>
        <v>0</v>
      </c>
      <c r="F69" s="8">
        <f>-SUMIF([77]Base!$A:$A,$A69,[77]Base!$C:$C)</f>
        <v>0</v>
      </c>
      <c r="G69" s="8">
        <f>-SUMIF([78]Base!$A:$A,$A69,[78]Base!$C:$C)</f>
        <v>0</v>
      </c>
      <c r="H69" s="8">
        <f>-SUMIF([79]Base!$A:$A,$A69,[79]Base!$C:$C)</f>
        <v>0</v>
      </c>
      <c r="I69" s="8">
        <f>-SUMIF([80]Base!$A:$A,$A69,[80]Base!$C:$C)</f>
        <v>0</v>
      </c>
      <c r="J69" s="8">
        <f>-SUMIF([81]Base!$A:$A,$A69,[81]Base!$C:$C)*1</f>
        <v>0</v>
      </c>
      <c r="K69" s="8">
        <f>-SUMIF([82]Base!$A:$A,$A69,[82]Base!$C:$C)</f>
        <v>0</v>
      </c>
      <c r="L69" s="8">
        <f>-SUMIF([84]Base!$A:$A,$A69,[84]Base!$C:$C)</f>
        <v>0</v>
      </c>
      <c r="M69" s="8">
        <f>-SUMIF([85]Base!$A:$A,$A69,[85]Base!$C:$C)</f>
        <v>0</v>
      </c>
      <c r="N69" s="42">
        <f t="shared" si="18"/>
        <v>0</v>
      </c>
      <c r="O69" s="82"/>
      <c r="P69" s="76"/>
    </row>
    <row r="70" spans="1:16" s="15" customFormat="1" outlineLevel="1" x14ac:dyDescent="0.25">
      <c r="A70" s="48">
        <v>2012</v>
      </c>
      <c r="B70" s="7" t="s">
        <v>142</v>
      </c>
      <c r="C70" s="8">
        <f>-SUMIF([74]Base!$A:$A,$A70,[74]Base!$C:$C)</f>
        <v>0</v>
      </c>
      <c r="D70" s="8">
        <f>-SUMIF([75]Base!$A:$A,$A70,[75]Base!$C:$C)</f>
        <v>0</v>
      </c>
      <c r="E70" s="8">
        <f>-SUMIF([76]Base!$A:$A,$A70,[76]Base!$C:$C)</f>
        <v>0</v>
      </c>
      <c r="F70" s="8">
        <f>-SUMIF([77]Base!$A:$A,$A70,[77]Base!$C:$C)</f>
        <v>0</v>
      </c>
      <c r="G70" s="8">
        <f>-SUMIF([78]Base!$A:$A,$A70,[78]Base!$C:$C)</f>
        <v>0</v>
      </c>
      <c r="H70" s="8">
        <f>-SUMIF([79]Base!$A:$A,$A70,[79]Base!$C:$C)</f>
        <v>0</v>
      </c>
      <c r="I70" s="8">
        <f>-SUMIF([80]Base!$A:$A,$A70,[80]Base!$C:$C)</f>
        <v>0</v>
      </c>
      <c r="J70" s="8">
        <f>-SUMIF([81]Base!$A:$A,$A70,[81]Base!$C:$C)*1</f>
        <v>0</v>
      </c>
      <c r="K70" s="8">
        <f>-SUMIF([82]Base!$A:$A,$A70,[82]Base!$C:$C)</f>
        <v>0</v>
      </c>
      <c r="L70" s="8">
        <f>-SUMIF([84]Base!$A:$A,$A70,[84]Base!$C:$C)</f>
        <v>0</v>
      </c>
      <c r="M70" s="8">
        <f>-SUMIF([85]Base!$A:$A,$A70,[85]Base!$C:$C)</f>
        <v>0</v>
      </c>
      <c r="N70" s="42">
        <f t="shared" ref="N70" si="28">SUM(C70:M70)</f>
        <v>0</v>
      </c>
      <c r="O70" s="82"/>
      <c r="P70" s="76"/>
    </row>
    <row r="71" spans="1:16" s="15" customFormat="1" outlineLevel="1" x14ac:dyDescent="0.25">
      <c r="A71" s="48">
        <v>2004069</v>
      </c>
      <c r="B71" s="7" t="s">
        <v>72</v>
      </c>
      <c r="C71" s="8">
        <f>-SUMIF([74]Base!$A:$A,$A71,[74]Base!$C:$C)</f>
        <v>0</v>
      </c>
      <c r="D71" s="8">
        <f>-SUMIF([75]Base!$A:$A,$A71,[75]Base!$C:$C)</f>
        <v>0</v>
      </c>
      <c r="E71" s="8">
        <f>-SUMIF([76]Base!$A:$A,$A71,[76]Base!$C:$C)</f>
        <v>0</v>
      </c>
      <c r="F71" s="8">
        <f>-SUMIF([77]Base!$A:$A,$A71,[77]Base!$C:$C)</f>
        <v>0</v>
      </c>
      <c r="G71" s="8">
        <f>-SUMIF([78]Base!$A:$A,$A71,[78]Base!$C:$C)</f>
        <v>0</v>
      </c>
      <c r="H71" s="8">
        <f>-SUMIF([79]Base!$A:$A,$A71,[79]Base!$C:$C)</f>
        <v>0</v>
      </c>
      <c r="I71" s="8">
        <f>-SUMIF([80]Base!$A:$A,$A71,[80]Base!$C:$C)</f>
        <v>0</v>
      </c>
      <c r="J71" s="8">
        <f>-SUMIF([81]Base!$A:$A,$A71,[81]Base!$C:$C)*1</f>
        <v>0</v>
      </c>
      <c r="K71" s="8">
        <f>-SUMIF([82]Base!$A:$A,$A71,[82]Base!$C:$C)</f>
        <v>0</v>
      </c>
      <c r="L71" s="8">
        <f>-SUMIF([84]Base!$A:$A,$A71,[84]Base!$C:$C)</f>
        <v>0</v>
      </c>
      <c r="M71" s="8">
        <f>-SUMIF([85]Base!$A:$A,$A71,[85]Base!$C:$C)</f>
        <v>0</v>
      </c>
      <c r="N71" s="42">
        <f t="shared" si="18"/>
        <v>0</v>
      </c>
      <c r="O71" s="82"/>
      <c r="P71" s="76"/>
    </row>
    <row r="72" spans="1:16" s="15" customFormat="1" outlineLevel="1" x14ac:dyDescent="0.25">
      <c r="A72" s="48">
        <v>2004011</v>
      </c>
      <c r="B72" s="7" t="s">
        <v>37</v>
      </c>
      <c r="C72" s="8">
        <f>-SUMIF([74]Base!$A:$A,$A72,[74]Base!$C:$C)*1</f>
        <v>0</v>
      </c>
      <c r="D72" s="8">
        <f>-SUMIF([75]Base!$A:$A,$A72,[75]Base!$C:$C)</f>
        <v>0</v>
      </c>
      <c r="E72" s="8">
        <f>-SUMIF([76]Base!$A:$A,$A72,[76]Base!$C:$C)</f>
        <v>0</v>
      </c>
      <c r="F72" s="8">
        <f>-SUMIF([77]Base!$A:$A,$A72,[77]Base!$C:$C)</f>
        <v>0</v>
      </c>
      <c r="G72" s="8">
        <f>-SUMIF([78]Base!$A:$A,$A72,[78]Base!$C:$C)</f>
        <v>0</v>
      </c>
      <c r="H72" s="8">
        <f>-SUMIF([79]Base!$A:$A,$A72,[79]Base!$C:$C)*1</f>
        <v>0</v>
      </c>
      <c r="I72" s="8">
        <f>-SUMIF([80]Base!$A:$A,$A72,[80]Base!$C:$C)*1</f>
        <v>0</v>
      </c>
      <c r="J72" s="8">
        <f>-SUMIF([81]Base!$A:$A,$A72,[81]Base!$C:$C)*1</f>
        <v>0</v>
      </c>
      <c r="K72" s="8">
        <f>-SUMIF([82]Base!$A:$A,$A72,[82]Base!$C:$C)*1</f>
        <v>0</v>
      </c>
      <c r="L72" s="8">
        <f>-SUMIF([84]Base!$A:$A,$A72,[84]Base!$C:$C)*1</f>
        <v>0</v>
      </c>
      <c r="M72" s="8">
        <f>-SUMIF([85]Base!$A:$A,$A72,[85]Base!$C:$C)*1</f>
        <v>0</v>
      </c>
      <c r="N72" s="42">
        <f t="shared" si="18"/>
        <v>0</v>
      </c>
      <c r="O72" s="82"/>
      <c r="P72" s="76"/>
    </row>
    <row r="73" spans="1:16" s="15" customFormat="1" outlineLevel="1" x14ac:dyDescent="0.25">
      <c r="A73" s="48">
        <v>20425</v>
      </c>
      <c r="B73" s="7" t="s">
        <v>147</v>
      </c>
      <c r="C73" s="8">
        <f>-SUMIF([74]Base!$A:$A,$A73,[74]Base!$C:$C)*1</f>
        <v>0</v>
      </c>
      <c r="D73" s="8">
        <f>-SUMIF([75]Base!$A:$A,$A73,[75]Base!$C:$C)</f>
        <v>0</v>
      </c>
      <c r="E73" s="8">
        <f>-SUMIF([76]Base!$A:$A,$A73,[76]Base!$C:$C)</f>
        <v>0</v>
      </c>
      <c r="F73" s="8">
        <f>-SUMIF([77]Base!$A:$A,$A73,[77]Base!$C:$C)</f>
        <v>0</v>
      </c>
      <c r="G73" s="8">
        <f>-SUMIF([78]Base!$A:$A,$A73,[78]Base!$C:$C)</f>
        <v>0</v>
      </c>
      <c r="H73" s="8">
        <f>-SUMIF([79]Base!$A:$A,$A73,[79]Base!$C:$C)*1</f>
        <v>0</v>
      </c>
      <c r="I73" s="8">
        <f>-SUMIF([80]Base!$A:$A,$A73,[80]Base!$C:$C)*1</f>
        <v>0</v>
      </c>
      <c r="J73" s="8">
        <f>-SUMIF([81]Base!$A:$A,$A73,[81]Base!$C:$C)*1</f>
        <v>0</v>
      </c>
      <c r="K73" s="8">
        <f>-SUMIF([82]Base!$A:$A,$A73,[82]Base!$C:$C)*1</f>
        <v>0</v>
      </c>
      <c r="L73" s="8">
        <f>-SUMIF([84]Base!$A:$A,$A73,[84]Base!$C:$C)*1</f>
        <v>0</v>
      </c>
      <c r="M73" s="8">
        <f>-SUMIF([85]Base!$A:$A,$A73,[85]Base!$C:$C)*1</f>
        <v>0</v>
      </c>
      <c r="N73" s="42">
        <f t="shared" ref="N73" si="29">SUM(C73:M73)</f>
        <v>0</v>
      </c>
      <c r="O73" s="82"/>
      <c r="P73" s="76"/>
    </row>
    <row r="74" spans="1:16" s="15" customFormat="1" outlineLevel="1" x14ac:dyDescent="0.25">
      <c r="A74" s="48">
        <v>2004044</v>
      </c>
      <c r="B74" s="7" t="s">
        <v>64</v>
      </c>
      <c r="C74" s="8">
        <f>-SUMIF([74]Base!$A:$A,$A74,[74]Base!$C:$C)*1</f>
        <v>-100</v>
      </c>
      <c r="D74" s="8">
        <f>-SUMIF([75]Base!$A:$A,$A74,[75]Base!$C:$C)</f>
        <v>-200</v>
      </c>
      <c r="E74" s="8">
        <f>-SUMIF([76]Base!$A:$A,$A74,[76]Base!$C:$C)</f>
        <v>-100</v>
      </c>
      <c r="F74" s="8">
        <f>-SUMIF([77]Base!$A:$A,$A74,[77]Base!$C:$C)</f>
        <v>-296.8</v>
      </c>
      <c r="G74" s="8">
        <f>-SUMIF([78]Base!$A:$A,$A74,[78]Base!$C:$C)</f>
        <v>0</v>
      </c>
      <c r="H74" s="8">
        <f>-SUMIF([79]Base!$A:$A,$A74,[79]Base!$C:$C)*1</f>
        <v>-100</v>
      </c>
      <c r="I74" s="8">
        <f>-SUMIF([80]Base!$A:$A,$A74,[80]Base!$C:$C)*1</f>
        <v>-100</v>
      </c>
      <c r="J74" s="8">
        <f>-SUMIF([81]Base!$A:$A,$A74,[81]Base!$C:$C)*1</f>
        <v>0</v>
      </c>
      <c r="K74" s="8">
        <f>-SUMIF([82]Base!$A:$A,$A74,[82]Base!$C:$C)*1</f>
        <v>0</v>
      </c>
      <c r="L74" s="8">
        <f>-SUMIF([84]Base!$A:$A,$A74,[84]Base!$C:$C)*1</f>
        <v>0</v>
      </c>
      <c r="M74" s="8">
        <f>-SUMIF([85]Base!$A:$A,$A74,[85]Base!$C:$C)*1</f>
        <v>-100</v>
      </c>
      <c r="N74" s="42">
        <f t="shared" si="18"/>
        <v>-996.8</v>
      </c>
      <c r="O74" s="82"/>
      <c r="P74" s="76"/>
    </row>
    <row r="75" spans="1:16" s="15" customFormat="1" outlineLevel="1" x14ac:dyDescent="0.25">
      <c r="A75" s="48">
        <v>2004032</v>
      </c>
      <c r="B75" s="54" t="s">
        <v>139</v>
      </c>
      <c r="C75" s="8">
        <f>-SUMIF([74]Base!$A:$A,$A75,[74]Base!$C:$C)</f>
        <v>0</v>
      </c>
      <c r="D75" s="8">
        <f>-SUMIF([75]Base!$A:$A,$A75,[75]Base!$C:$C)</f>
        <v>0</v>
      </c>
      <c r="E75" s="8">
        <f>-SUMIF([76]Base!$A:$A,$A75,[76]Base!$C:$C)</f>
        <v>0</v>
      </c>
      <c r="F75" s="8">
        <f>-SUMIF([77]Base!$A:$A,$A75,[77]Base!$C:$C)</f>
        <v>0</v>
      </c>
      <c r="G75" s="8">
        <f>-SUMIF([78]Base!$A:$A,$A75,[78]Base!$C:$C)</f>
        <v>0</v>
      </c>
      <c r="H75" s="8">
        <f>-SUMIF([79]Base!$A:$A,$A75,[79]Base!$C:$C)</f>
        <v>0</v>
      </c>
      <c r="I75" s="8">
        <f>-SUMIF([80]Base!$A:$A,$A75,[80]Base!$C:$C)</f>
        <v>0</v>
      </c>
      <c r="J75" s="8">
        <f>-SUMIF([81]Base!$A:$A,$A75,[81]Base!$C:$C)*1</f>
        <v>0</v>
      </c>
      <c r="K75" s="8">
        <f>-SUMIF([82]Base!$A:$A,$A75,[82]Base!$C:$C)</f>
        <v>0</v>
      </c>
      <c r="L75" s="8">
        <f>-SUMIF([84]Base!$A:$A,$A75,[84]Base!$C:$C)</f>
        <v>0</v>
      </c>
      <c r="M75" s="8">
        <f>-SUMIF([85]Base!$A:$A,$A75,[85]Base!$C:$C)</f>
        <v>0</v>
      </c>
      <c r="N75" s="42">
        <f t="shared" si="18"/>
        <v>0</v>
      </c>
      <c r="O75" s="82"/>
      <c r="P75" s="76"/>
    </row>
    <row r="76" spans="1:16" s="15" customFormat="1" outlineLevel="1" x14ac:dyDescent="0.25">
      <c r="A76" s="48">
        <v>20434</v>
      </c>
      <c r="B76" s="54" t="s">
        <v>140</v>
      </c>
      <c r="C76" s="8">
        <f>-SUMIF([74]Base!$A:$A,$A76,[74]Base!$C:$C)</f>
        <v>0</v>
      </c>
      <c r="D76" s="8">
        <f>-SUMIF([75]Base!$A:$A,$A76,[75]Base!$C:$C)</f>
        <v>0</v>
      </c>
      <c r="E76" s="8">
        <f>-SUMIF([76]Base!$A:$A,$A76,[76]Base!$C:$C)</f>
        <v>0</v>
      </c>
      <c r="F76" s="8">
        <f>-SUMIF([77]Base!$A:$A,$A76,[77]Base!$C:$C)</f>
        <v>0</v>
      </c>
      <c r="G76" s="8">
        <f>-SUMIF([78]Base!$A:$A,$A76,[78]Base!$C:$C)</f>
        <v>0</v>
      </c>
      <c r="H76" s="8">
        <f>-SUMIF([79]Base!$A:$A,$A76,[79]Base!$C:$C)</f>
        <v>0</v>
      </c>
      <c r="I76" s="8">
        <f>-SUMIF([80]Base!$A:$A,$A76,[80]Base!$C:$C)</f>
        <v>0</v>
      </c>
      <c r="J76" s="8">
        <f>-SUMIF([81]Base!$A:$A,$A76,[81]Base!$C:$C)*1</f>
        <v>0</v>
      </c>
      <c r="K76" s="8">
        <f>-SUMIF([82]Base!$A:$A,$A76,[82]Base!$C:$C)</f>
        <v>0</v>
      </c>
      <c r="L76" s="8">
        <f>-SUMIF([84]Base!$A:$A,$A76,[84]Base!$C:$C)</f>
        <v>0</v>
      </c>
      <c r="M76" s="8">
        <f>-SUMIF([85]Base!$A:$A,$A76,[85]Base!$C:$C)</f>
        <v>0</v>
      </c>
      <c r="N76" s="42">
        <f t="shared" si="18"/>
        <v>0</v>
      </c>
      <c r="O76" s="82"/>
      <c r="P76" s="76"/>
    </row>
    <row r="77" spans="1:16" s="15" customFormat="1" outlineLevel="1" x14ac:dyDescent="0.25">
      <c r="A77" s="48">
        <v>2004065</v>
      </c>
      <c r="B77" s="7" t="s">
        <v>59</v>
      </c>
      <c r="C77" s="8">
        <f>-SUMIF([74]Base!$A:$A,$A77,[74]Base!$C:$C)</f>
        <v>-150.02000000000001</v>
      </c>
      <c r="D77" s="8">
        <f>-SUMIF([75]Base!$A:$A,$A77,[75]Base!$C:$C)</f>
        <v>-150.02000000000001</v>
      </c>
      <c r="E77" s="8">
        <f>-SUMIF([76]Base!$A:$A,$A77,[76]Base!$C:$C)</f>
        <v>-150.02000000000001</v>
      </c>
      <c r="F77" s="8">
        <f>-SUMIF([77]Base!$A:$A,$A77,[77]Base!$C:$C)</f>
        <v>0</v>
      </c>
      <c r="G77" s="8">
        <f>-SUMIF([78]Base!$A:$A,$A77,[78]Base!$C:$C)</f>
        <v>-575.66</v>
      </c>
      <c r="H77" s="8">
        <f>-SUMIF([79]Base!$A:$A,$A77,[79]Base!$C:$C)</f>
        <v>-150.02000000000001</v>
      </c>
      <c r="I77" s="8">
        <f>-SUMIF([80]Base!$A:$A,$A77,[80]Base!$C:$C)</f>
        <v>-150.02000000000001</v>
      </c>
      <c r="J77" s="8">
        <f>-SUMIF([81]Base!$A:$A,$A77,[81]Base!$C:$C)*1</f>
        <v>-150.02000000000001</v>
      </c>
      <c r="K77" s="8">
        <f>-SUMIF([82]Base!$A:$A,$A77,[82]Base!$C:$C)</f>
        <v>0</v>
      </c>
      <c r="L77" s="8">
        <f>-SUMIF([84]Base!$A:$A,$A77,[84]Base!$C:$C)</f>
        <v>0</v>
      </c>
      <c r="M77" s="8">
        <f>-SUMIF([85]Base!$A:$A,$A77,[85]Base!$C:$C)</f>
        <v>-150.02000000000001</v>
      </c>
      <c r="N77" s="42">
        <f t="shared" si="18"/>
        <v>-1625.8</v>
      </c>
      <c r="O77" s="82"/>
      <c r="P77" s="76"/>
    </row>
    <row r="78" spans="1:16" s="15" customFormat="1" outlineLevel="1" x14ac:dyDescent="0.25">
      <c r="A78" s="48">
        <v>2006</v>
      </c>
      <c r="B78" s="7" t="s">
        <v>153</v>
      </c>
      <c r="C78" s="8">
        <f>-SUMIF([74]Base!$A:$A,$A78,[74]Base!$C:$C)</f>
        <v>0</v>
      </c>
      <c r="D78" s="8">
        <f>-SUMIF([75]Base!$A:$A,$A78,[75]Base!$C:$C)</f>
        <v>0</v>
      </c>
      <c r="E78" s="8">
        <f>-SUMIF([76]Base!$A:$A,$A78,[76]Base!$C:$C)</f>
        <v>0</v>
      </c>
      <c r="F78" s="8">
        <f>-SUMIF([77]Base!$A:$A,$A78,[77]Base!$C:$C)</f>
        <v>0</v>
      </c>
      <c r="G78" s="8">
        <f>-SUMIF([78]Base!$A:$A,$A78,[78]Base!$C:$C)</f>
        <v>0</v>
      </c>
      <c r="H78" s="8">
        <f>-SUMIF([79]Base!$A:$A,$A78,[79]Base!$C:$C)</f>
        <v>0</v>
      </c>
      <c r="I78" s="8">
        <f>-SUMIF([80]Base!$A:$A,$A78,[80]Base!$C:$C)</f>
        <v>0</v>
      </c>
      <c r="J78" s="8">
        <f>-SUMIF([81]Base!$A:$A,$A78,[81]Base!$C:$C)*1</f>
        <v>0</v>
      </c>
      <c r="K78" s="8">
        <f>-SUMIF([82]Base!$A:$A,$A78,[82]Base!$C:$C)</f>
        <v>0</v>
      </c>
      <c r="L78" s="8">
        <f>-SUMIF([84]Base!$A:$A,$A78,[84]Base!$C:$C)</f>
        <v>0</v>
      </c>
      <c r="M78" s="8">
        <f>-SUMIF([85]Base!$A:$A,$A78,[85]Base!$C:$C)</f>
        <v>0</v>
      </c>
      <c r="N78" s="42">
        <f t="shared" ref="N78" si="30">SUM(C78:M78)</f>
        <v>0</v>
      </c>
      <c r="O78" s="82"/>
      <c r="P78" s="76"/>
    </row>
    <row r="79" spans="1:16" s="15" customFormat="1" outlineLevel="1" x14ac:dyDescent="0.25">
      <c r="A79" s="48">
        <v>2013027</v>
      </c>
      <c r="B79" s="7" t="s">
        <v>155</v>
      </c>
      <c r="C79" s="8">
        <f>-SUMIF([74]Base!$A:$A,$A79,[74]Base!$C:$C)</f>
        <v>0</v>
      </c>
      <c r="D79" s="8">
        <f>-SUMIF([75]Base!$A:$A,$A79,[75]Base!$C:$C)</f>
        <v>0</v>
      </c>
      <c r="E79" s="8">
        <f>-SUMIF([76]Base!$A:$A,$A79,[76]Base!$C:$C)</f>
        <v>0</v>
      </c>
      <c r="F79" s="8">
        <f>-SUMIF([77]Base!$A:$A,$A79,[77]Base!$C:$C)</f>
        <v>0</v>
      </c>
      <c r="G79" s="8">
        <f>-SUMIF([78]Base!$A:$A,$A79,[78]Base!$C:$C)</f>
        <v>0</v>
      </c>
      <c r="H79" s="8">
        <f>-SUMIF([79]Base!$A:$A,$A79,[79]Base!$C:$C)</f>
        <v>0</v>
      </c>
      <c r="I79" s="8">
        <f>-SUMIF([80]Base!$A:$A,$A79,[80]Base!$C:$C)</f>
        <v>0</v>
      </c>
      <c r="J79" s="8">
        <f>-SUMIF([81]Base!$A:$A,$A79,[81]Base!$C:$C)*1</f>
        <v>0</v>
      </c>
      <c r="K79" s="8">
        <f>-SUMIF([82]Base!$A:$A,$A79,[82]Base!$C:$C)</f>
        <v>0</v>
      </c>
      <c r="L79" s="8">
        <f>-SUMIF([84]Base!$A:$A,$A79,[84]Base!$C:$C)</f>
        <v>0</v>
      </c>
      <c r="M79" s="8">
        <f>-SUMIF([85]Base!$A:$A,$A79,[85]Base!$C:$C)</f>
        <v>-20</v>
      </c>
      <c r="N79" s="42">
        <f t="shared" ref="N79" si="31">SUM(C79:M79)</f>
        <v>-20</v>
      </c>
      <c r="O79" s="82"/>
      <c r="P79" s="76"/>
    </row>
    <row r="80" spans="1:16" s="15" customFormat="1" outlineLevel="1" x14ac:dyDescent="0.25">
      <c r="A80" s="48">
        <v>2004014</v>
      </c>
      <c r="B80" s="49" t="s">
        <v>74</v>
      </c>
      <c r="C80" s="8">
        <f>-SUMIF([74]Base!$A:$A,$A80,[74]Base!$C:$C)*C117</f>
        <v>0</v>
      </c>
      <c r="D80" s="8">
        <f>-SUMIF([75]Base!$A:$A,$A80,[75]Base!$C:$C)*D117</f>
        <v>0</v>
      </c>
      <c r="E80" s="8">
        <f>-SUMIF([76]Base!$A:$A,$A80,[76]Base!$C:$C)*E117</f>
        <v>0</v>
      </c>
      <c r="F80" s="8">
        <f>-SUMIF([77]Base!$A:$A,$A80,[77]Base!$C:$C)</f>
        <v>0</v>
      </c>
      <c r="G80" s="8">
        <f>-SUMIF([78]Base!$A:$A,$A80,[78]Base!$C:$C)</f>
        <v>0</v>
      </c>
      <c r="H80" s="8">
        <f>-SUMIF([79]Base!$A:$A,$A80,[79]Base!$C:$C)*H117</f>
        <v>0</v>
      </c>
      <c r="I80" s="8">
        <f>-SUMIF([80]Base!$A:$A,$A80,[80]Base!$C:$C)*I117</f>
        <v>0</v>
      </c>
      <c r="J80" s="8">
        <f>-SUMIF([81]Base!$A:$A,$A80,[81]Base!$C:$C)*J117</f>
        <v>0</v>
      </c>
      <c r="K80" s="8">
        <f>-SUMIF([82]Base!$A:$A,$A80,[82]Base!$C:$C)</f>
        <v>0</v>
      </c>
      <c r="L80" s="8">
        <f>-SUMIF([84]Base!$A:$A,$A80,[84]Base!$C:$C)*L117</f>
        <v>0</v>
      </c>
      <c r="M80" s="8">
        <f>-SUMIF([85]Base!$A:$A,$A80,[85]Base!$C:$C)*M117</f>
        <v>0</v>
      </c>
      <c r="N80" s="42">
        <f t="shared" ref="N80" si="32">SUM(C80:M80)</f>
        <v>0</v>
      </c>
      <c r="O80" s="82"/>
      <c r="P80" s="76"/>
    </row>
    <row r="81" spans="1:16" s="15" customFormat="1" outlineLevel="1" x14ac:dyDescent="0.25">
      <c r="A81" s="48">
        <v>20109</v>
      </c>
      <c r="B81" s="7" t="s">
        <v>151</v>
      </c>
      <c r="C81" s="8">
        <f>-SUMIF([74]Base!$A:$A,$A81,[74]Base!$C:$C)*C118</f>
        <v>0</v>
      </c>
      <c r="D81" s="8">
        <f>-SUMIF([75]Base!$A:$A,$A81,[75]Base!$C:$C)</f>
        <v>0</v>
      </c>
      <c r="E81" s="8">
        <f>-SUMIF([76]Base!$A:$A,$A81,[76]Base!$C:$C)</f>
        <v>-103.2</v>
      </c>
      <c r="F81" s="8">
        <f>-SUMIF([77]Base!$A:$A,$A81,[77]Base!$C:$C)</f>
        <v>0</v>
      </c>
      <c r="G81" s="8">
        <f>-SUMIF([78]Base!$A:$A,$A81,[78]Base!$C:$C)</f>
        <v>0</v>
      </c>
      <c r="H81" s="8">
        <f>-SUMIF([79]Base!$A:$A,$A81,[79]Base!$C:$C)*H118</f>
        <v>0</v>
      </c>
      <c r="I81" s="8">
        <f>-SUMIF([80]Base!$A:$A,$A81,[80]Base!$C:$C)*I118</f>
        <v>0</v>
      </c>
      <c r="J81" s="8">
        <f>-SUMIF([81]Base!$A:$A,$A81,[81]Base!$C:$C)*1</f>
        <v>0</v>
      </c>
      <c r="K81" s="8">
        <f>-SUMIF([82]Base!$A:$A,$A81,[82]Base!$C:$C)</f>
        <v>0</v>
      </c>
      <c r="L81" s="8">
        <f>-SUMIF([84]Base!$A:$A,$A81,[84]Base!$C:$C)*1</f>
        <v>0</v>
      </c>
      <c r="M81" s="8">
        <f>-SUMIF([85]Base!$A:$A,$A81,[85]Base!$C:$C)*1</f>
        <v>0</v>
      </c>
      <c r="N81" s="42">
        <f t="shared" ref="N81" si="33">SUM(C81:M81)</f>
        <v>-103.2</v>
      </c>
      <c r="O81" s="82"/>
      <c r="P81" s="76"/>
    </row>
    <row r="82" spans="1:16" s="15" customFormat="1" outlineLevel="1" x14ac:dyDescent="0.25">
      <c r="A82" s="48">
        <v>2013001</v>
      </c>
      <c r="B82" s="7" t="s">
        <v>26</v>
      </c>
      <c r="C82" s="8">
        <f>-SUMIF([74]Base!$A:$A,$A82,[74]Base!$C:$C)*1</f>
        <v>0</v>
      </c>
      <c r="D82" s="8">
        <f>-SUMIF([75]Base!$A:$A,$A82,[75]Base!$C:$C)</f>
        <v>0</v>
      </c>
      <c r="E82" s="8">
        <f>-SUMIF([76]Base!$A:$A,$A82,[76]Base!$C:$C)</f>
        <v>0</v>
      </c>
      <c r="F82" s="8">
        <f>-SUMIF([77]Base!$A:$A,$A82,[77]Base!$C:$C)</f>
        <v>0</v>
      </c>
      <c r="G82" s="8">
        <f>-SUMIF([78]Base!$A:$A,$A82,[78]Base!$C:$C)</f>
        <v>-19.39</v>
      </c>
      <c r="H82" s="8">
        <f>-SUMIF([79]Base!$A:$A,$A82,[79]Base!$C:$C)*1</f>
        <v>-93.79</v>
      </c>
      <c r="I82" s="8">
        <f>-SUMIF([80]Base!$A:$A,$A82,[80]Base!$C:$C)*1</f>
        <v>0</v>
      </c>
      <c r="J82" s="8">
        <f>-SUMIF([81]Base!$A:$A,$A82,[81]Base!$C:$C)*1</f>
        <v>0</v>
      </c>
      <c r="K82" s="8">
        <f>-SUMIF([82]Base!$A:$A,$A82,[82]Base!$C:$C)*1</f>
        <v>0</v>
      </c>
      <c r="L82" s="8">
        <f>-SUMIF([84]Base!$A:$A,$A82,[84]Base!$C:$C)*1</f>
        <v>-98.81</v>
      </c>
      <c r="M82" s="8">
        <f>-SUMIF([85]Base!$A:$A,$A82,[85]Base!$C:$C)*1</f>
        <v>-107.77</v>
      </c>
      <c r="N82" s="42">
        <f t="shared" si="18"/>
        <v>-319.76</v>
      </c>
      <c r="O82" s="82"/>
      <c r="P82" s="76"/>
    </row>
    <row r="83" spans="1:16" s="15" customFormat="1" outlineLevel="1" x14ac:dyDescent="0.25">
      <c r="A83" s="48">
        <v>21301</v>
      </c>
      <c r="B83" s="7" t="s">
        <v>143</v>
      </c>
      <c r="C83" s="8">
        <f>-SUMIF([74]Base!$A:$A,$A83,[74]Base!$C:$C)*1</f>
        <v>0</v>
      </c>
      <c r="D83" s="8">
        <f>-SUMIF([75]Base!$A:$A,$A83,[75]Base!$C:$C)</f>
        <v>-102.55</v>
      </c>
      <c r="E83" s="8">
        <f>-SUMIF([76]Base!$A:$A,$A83,[76]Base!$C:$C)</f>
        <v>0</v>
      </c>
      <c r="F83" s="8">
        <f>-SUMIF([77]Base!$A:$A,$A83,[77]Base!$C:$C)</f>
        <v>0</v>
      </c>
      <c r="G83" s="8">
        <f>-SUMIF([78]Base!$A:$A,$A83,[78]Base!$C:$C)</f>
        <v>0</v>
      </c>
      <c r="H83" s="8">
        <f>-SUMIF([79]Base!$A:$A,$A83,[79]Base!$C:$C)*1</f>
        <v>0</v>
      </c>
      <c r="I83" s="8">
        <f>-SUMIF([80]Base!$A:$A,$A83,[80]Base!$C:$C)*1</f>
        <v>0</v>
      </c>
      <c r="J83" s="8">
        <f>-SUMIF([81]Base!$A:$A,$A83,[81]Base!$C:$C)*1</f>
        <v>0</v>
      </c>
      <c r="K83" s="8">
        <f>-SUMIF([82]Base!$A:$A,$A83,[82]Base!$C:$C)*1</f>
        <v>0</v>
      </c>
      <c r="L83" s="8">
        <f>-SUMIF([84]Base!$A:$A,$A83,[84]Base!$C:$C)*1</f>
        <v>0</v>
      </c>
      <c r="M83" s="8">
        <f>-SUMIF([85]Base!$A:$A,$A83,[85]Base!$C:$C)*1</f>
        <v>0</v>
      </c>
      <c r="N83" s="42">
        <f t="shared" ref="N83" si="34">SUM(C83:M83)</f>
        <v>-102.55</v>
      </c>
      <c r="O83" s="82"/>
      <c r="P83" s="76"/>
    </row>
    <row r="84" spans="1:16" s="15" customFormat="1" outlineLevel="1" x14ac:dyDescent="0.25">
      <c r="A84">
        <v>2004083</v>
      </c>
      <c r="B84" s="7" t="s">
        <v>157</v>
      </c>
      <c r="C84" s="8">
        <f>-SUMIF([74]Base!$A:$A,$A84,[74]Base!$C:$C)</f>
        <v>0</v>
      </c>
      <c r="D84" s="8">
        <f>-SUMIF([75]Base!$A:$A,$A84,[75]Base!$C:$C)</f>
        <v>0</v>
      </c>
      <c r="E84" s="8">
        <f>-SUMIF([76]Base!$A:$A,$A84,[76]Base!$C:$C)</f>
        <v>0</v>
      </c>
      <c r="F84" s="8">
        <f>-SUMIF([77]Base!$A:$A,$A84,[77]Base!$C:$C)</f>
        <v>0</v>
      </c>
      <c r="G84" s="8">
        <f>-SUMIF([78]Base!$A:$A,$A84,[78]Base!$C:$C)</f>
        <v>0</v>
      </c>
      <c r="H84" s="8">
        <f>-SUMIF([79]Base!$A:$A,$A84,[79]Base!$C:$C)</f>
        <v>0</v>
      </c>
      <c r="I84" s="8">
        <f>-SUMIF([80]Base!$A:$A,$A84,[80]Base!$C:$C)</f>
        <v>0</v>
      </c>
      <c r="J84" s="8">
        <f>-SUMIF([81]Base!$A:$A,$A84,[81]Base!$C:$C)*1</f>
        <v>0</v>
      </c>
      <c r="K84" s="8">
        <f>-SUMIF([82]Base!$A:$A,$A84,[82]Base!$C:$C)</f>
        <v>0</v>
      </c>
      <c r="L84" s="8">
        <f>-SUMIF([84]Base!$A:$A,$A84,[84]Base!$C:$C)</f>
        <v>0</v>
      </c>
      <c r="M84" s="8">
        <f>-SUMIF([85]Base!$A:$A,$A84,[85]Base!$C:$C)</f>
        <v>0</v>
      </c>
      <c r="N84" s="42">
        <f t="shared" ref="N84" si="35">SUM(C84:M84)</f>
        <v>0</v>
      </c>
      <c r="O84" s="82"/>
      <c r="P84" s="76"/>
    </row>
    <row r="85" spans="1:16" s="15" customFormat="1" outlineLevel="1" x14ac:dyDescent="0.25">
      <c r="A85" s="48">
        <v>2004015</v>
      </c>
      <c r="B85" s="7" t="s">
        <v>62</v>
      </c>
      <c r="C85" s="8">
        <f>-SUMIF([74]Base!$A:$A,$A85,[74]Base!$C:$C)</f>
        <v>0</v>
      </c>
      <c r="D85" s="8">
        <f>-SUMIF([75]Base!$A:$A,$A85,[75]Base!$C:$C)</f>
        <v>-117.97</v>
      </c>
      <c r="E85" s="8">
        <f>-SUMIF([76]Base!$A:$A,$A85,[76]Base!$C:$C)</f>
        <v>0</v>
      </c>
      <c r="F85" s="8">
        <f>-SUMIF([77]Base!$A:$A,$A85,[77]Base!$C:$C)</f>
        <v>0</v>
      </c>
      <c r="G85" s="8">
        <f>-SUMIF([78]Base!$A:$A,$A85,[78]Base!$C:$C)</f>
        <v>0</v>
      </c>
      <c r="H85" s="8">
        <f>-SUMIF([79]Base!$A:$A,$A85,[79]Base!$C:$C)</f>
        <v>0</v>
      </c>
      <c r="I85" s="8">
        <f>-SUMIF([80]Base!$A:$A,$A85,[80]Base!$C:$C)</f>
        <v>0</v>
      </c>
      <c r="J85" s="8">
        <f>-SUMIF([81]Base!$A:$A,$A85,[81]Base!$C:$C)*1</f>
        <v>0</v>
      </c>
      <c r="K85" s="8">
        <f>-SUMIF([82]Base!$A:$A,$A85,[82]Base!$C:$C)</f>
        <v>0</v>
      </c>
      <c r="L85" s="8">
        <f>-SUMIF([84]Base!$A:$A,$A85,[84]Base!$C:$C)</f>
        <v>0</v>
      </c>
      <c r="M85" s="8">
        <f>-SUMIF([85]Base!$A:$A,$A85,[85]Base!$C:$C)</f>
        <v>0</v>
      </c>
      <c r="N85" s="42">
        <f t="shared" si="18"/>
        <v>-117.97</v>
      </c>
      <c r="O85" s="82"/>
      <c r="P85" s="76"/>
    </row>
    <row r="86" spans="1:16" s="15" customFormat="1" outlineLevel="1" x14ac:dyDescent="0.25">
      <c r="A86" s="48">
        <v>2004096</v>
      </c>
      <c r="B86" s="7" t="s">
        <v>164</v>
      </c>
      <c r="C86" s="8">
        <f>-SUMIF([74]Base!$A:$A,$A86,[74]Base!$C:$C)</f>
        <v>0</v>
      </c>
      <c r="D86" s="8">
        <f>-SUMIF([75]Base!$A:$A,$A86,[75]Base!$C:$C)</f>
        <v>0</v>
      </c>
      <c r="E86" s="8">
        <f>-SUMIF([76]Base!$A:$A,$A86,[76]Base!$C:$C)</f>
        <v>0</v>
      </c>
      <c r="F86" s="8">
        <f>-SUMIF([77]Base!$A:$A,$A86,[77]Base!$C:$C)</f>
        <v>0</v>
      </c>
      <c r="G86" s="8">
        <f>-SUMIF([78]Base!$A:$A,$A86,[78]Base!$C:$C)</f>
        <v>-1281.5</v>
      </c>
      <c r="H86" s="8">
        <f>-SUMIF([79]Base!$A:$A,$A86,[79]Base!$C:$C)</f>
        <v>0</v>
      </c>
      <c r="I86" s="8">
        <f>-SUMIF([80]Base!$A:$A,$A86,[80]Base!$C:$C)</f>
        <v>0</v>
      </c>
      <c r="J86" s="8">
        <f>-SUMIF([81]Base!$A:$A,$A86,[81]Base!$C:$C)*1</f>
        <v>0</v>
      </c>
      <c r="K86" s="8">
        <f>-SUMIF([82]Base!$A:$A,$A86,[82]Base!$C:$C)</f>
        <v>0</v>
      </c>
      <c r="L86" s="8">
        <f>-SUMIF([84]Base!$A:$A,$A86,[84]Base!$C:$C)</f>
        <v>0</v>
      </c>
      <c r="M86" s="8">
        <f>-SUMIF([85]Base!$A:$A,$A86,[85]Base!$C:$C)</f>
        <v>0</v>
      </c>
      <c r="N86" s="42">
        <f t="shared" ref="N86:N87" si="36">SUM(C86:M86)</f>
        <v>-1281.5</v>
      </c>
      <c r="O86" s="82"/>
      <c r="P86" s="76"/>
    </row>
    <row r="87" spans="1:16" s="15" customFormat="1" outlineLevel="1" x14ac:dyDescent="0.25">
      <c r="A87" s="48">
        <v>2004097</v>
      </c>
      <c r="B87" s="7" t="s">
        <v>165</v>
      </c>
      <c r="C87" s="8">
        <f>-SUMIF([74]Base!$A:$A,$A87,[74]Base!$C:$C)</f>
        <v>0</v>
      </c>
      <c r="D87" s="8">
        <f>-SUMIF([75]Base!$A:$A,$A87,[75]Base!$C:$C)</f>
        <v>0</v>
      </c>
      <c r="E87" s="8">
        <f>-SUMIF([76]Base!$A:$A,$A87,[76]Base!$C:$C)</f>
        <v>0</v>
      </c>
      <c r="F87" s="8">
        <f>-SUMIF([77]Base!$A:$A,$A87,[77]Base!$C:$C)</f>
        <v>0</v>
      </c>
      <c r="G87" s="8">
        <f>-SUMIF([78]Base!$A:$A,$A87,[78]Base!$C:$C)</f>
        <v>0</v>
      </c>
      <c r="H87" s="8">
        <f>-SUMIF([79]Base!$A:$A,$A87,[79]Base!$C:$C)</f>
        <v>0</v>
      </c>
      <c r="I87" s="8">
        <f>-SUMIF([80]Base!$A:$A,$A87,[80]Base!$C:$C)</f>
        <v>0</v>
      </c>
      <c r="J87" s="8">
        <f>-SUMIF([81]Base!$A:$A,$A87,[81]Base!$C:$C)*1</f>
        <v>0</v>
      </c>
      <c r="K87" s="8">
        <f>-SUMIF([82]Base!$A:$A,$A87,[82]Base!$C:$C)</f>
        <v>0</v>
      </c>
      <c r="L87" s="8">
        <f>-SUMIF([84]Base!$A:$A,$A87,[84]Base!$C:$C)</f>
        <v>0</v>
      </c>
      <c r="M87" s="8">
        <f>-SUMIF([85]Base!$A:$A,$A87,[85]Base!$C:$C)</f>
        <v>0</v>
      </c>
      <c r="N87" s="42">
        <f t="shared" si="36"/>
        <v>0</v>
      </c>
      <c r="O87" s="82"/>
      <c r="P87" s="76"/>
    </row>
    <row r="88" spans="1:16" s="15" customFormat="1" outlineLevel="1" x14ac:dyDescent="0.25">
      <c r="A88" s="48"/>
      <c r="B88" s="11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42"/>
      <c r="P88" s="76"/>
    </row>
    <row r="89" spans="1:16" s="15" customFormat="1" x14ac:dyDescent="0.25">
      <c r="A89" s="48"/>
      <c r="B89" s="4" t="s">
        <v>1</v>
      </c>
      <c r="C89" s="5">
        <f t="shared" ref="C89:N89" si="37">SUM(C13:C14)</f>
        <v>8191.8168762733658</v>
      </c>
      <c r="D89" s="5">
        <f t="shared" si="37"/>
        <v>78516.671056986961</v>
      </c>
      <c r="E89" s="5">
        <f t="shared" si="37"/>
        <v>34479.333226391871</v>
      </c>
      <c r="F89" s="5">
        <f t="shared" si="37"/>
        <v>17160.039258068195</v>
      </c>
      <c r="G89" s="5">
        <f t="shared" si="37"/>
        <v>37081.003450220596</v>
      </c>
      <c r="H89" s="5">
        <f t="shared" si="37"/>
        <v>16277.466165379607</v>
      </c>
      <c r="I89" s="5">
        <f t="shared" si="37"/>
        <v>34955.544842357864</v>
      </c>
      <c r="J89" s="5">
        <f t="shared" si="37"/>
        <v>38422.465880181757</v>
      </c>
      <c r="K89" s="5">
        <f t="shared" si="37"/>
        <v>107409.90652213141</v>
      </c>
      <c r="L89" s="5">
        <f t="shared" si="37"/>
        <v>28570.47064534323</v>
      </c>
      <c r="M89" s="5">
        <f t="shared" si="37"/>
        <v>44168.125263282098</v>
      </c>
      <c r="N89" s="16">
        <f t="shared" si="37"/>
        <v>445232.84318661672</v>
      </c>
      <c r="P89" s="76"/>
    </row>
    <row r="90" spans="1:16" s="15" customFormat="1" x14ac:dyDescent="0.25">
      <c r="A90" s="48"/>
      <c r="B90" s="4" t="s">
        <v>41</v>
      </c>
      <c r="C90" s="5">
        <f t="shared" ref="C90:N90" si="38">SUM(C91:C93)</f>
        <v>0</v>
      </c>
      <c r="D90" s="5">
        <f t="shared" si="38"/>
        <v>0</v>
      </c>
      <c r="E90" s="5">
        <f t="shared" si="38"/>
        <v>0</v>
      </c>
      <c r="F90" s="5">
        <f t="shared" si="38"/>
        <v>0</v>
      </c>
      <c r="G90" s="5">
        <f>SUM(G91:G93)</f>
        <v>0</v>
      </c>
      <c r="H90" s="5">
        <f t="shared" ref="H90:M90" si="39">SUM(H91:H93)</f>
        <v>0</v>
      </c>
      <c r="I90" s="5">
        <f t="shared" si="39"/>
        <v>0</v>
      </c>
      <c r="J90" s="5">
        <f t="shared" si="39"/>
        <v>0</v>
      </c>
      <c r="K90" s="5">
        <f t="shared" si="39"/>
        <v>0</v>
      </c>
      <c r="L90" s="5">
        <f t="shared" si="39"/>
        <v>0</v>
      </c>
      <c r="M90" s="5">
        <f t="shared" si="39"/>
        <v>0</v>
      </c>
      <c r="N90" s="16">
        <f t="shared" si="38"/>
        <v>0</v>
      </c>
      <c r="P90" s="76"/>
    </row>
    <row r="91" spans="1:16" s="15" customFormat="1" outlineLevel="1" x14ac:dyDescent="0.25">
      <c r="A91" s="48"/>
      <c r="B91" s="7" t="s">
        <v>44</v>
      </c>
      <c r="C91" s="8">
        <f>-SUMIF([74]Base!$A:$A,$A91,[74]Base!$C:$C)</f>
        <v>0</v>
      </c>
      <c r="D91" s="8">
        <f>-SUMIF([75]Base!$A:$A,$A91,[75]Base!$C:$C)</f>
        <v>0</v>
      </c>
      <c r="E91" s="8">
        <f>-SUMIF([76]Base!$A:$A,$A91,[76]Base!$C:$C)</f>
        <v>0</v>
      </c>
      <c r="F91" s="8">
        <f>-SUMIF([77]Base!$A:$A,$A91,[77]Base!$C:$C)</f>
        <v>0</v>
      </c>
      <c r="G91" s="8">
        <f>-SUMIF([78]Base!$A:$A,$A91,[78]Base!$C:$C)</f>
        <v>0</v>
      </c>
      <c r="H91" s="8">
        <f>-SUMIF([79]Base!$A:$A,$A91,[79]Base!$C:$C)</f>
        <v>0</v>
      </c>
      <c r="I91" s="8">
        <f>-SUMIF([80]Base!$A:$A,$A91,[80]Base!$C:$C)</f>
        <v>0</v>
      </c>
      <c r="J91" s="8">
        <f>-SUMIF([81]Base!$A:$A,$A91,[81]Base!$C:$C)</f>
        <v>0</v>
      </c>
      <c r="K91" s="8">
        <f>-SUMIF([82]Base!$A:$A,$A91,[82]Base!$C:$C)</f>
        <v>0</v>
      </c>
      <c r="L91" s="8">
        <f>-SUMIF([84]Base!$A:$A,$A91,[84]Base!$C:$C)</f>
        <v>0</v>
      </c>
      <c r="M91" s="8">
        <f>-SUMIF([85]Base!$A:$A,$A91,[85]Base!$C:$C)</f>
        <v>0</v>
      </c>
      <c r="N91" s="42">
        <f>SUM(C91:M91)</f>
        <v>0</v>
      </c>
      <c r="P91" s="76"/>
    </row>
    <row r="92" spans="1:16" outlineLevel="1" x14ac:dyDescent="0.25">
      <c r="A92" s="48">
        <v>2004080</v>
      </c>
      <c r="B92" s="7" t="s">
        <v>23</v>
      </c>
      <c r="C92" s="8">
        <f>-SUMIF([74]Base!$A:$A,$A92,[74]Base!$C:$C)</f>
        <v>0</v>
      </c>
      <c r="D92" s="8">
        <f>-SUMIF([75]Base!$A:$A,$A92,[75]Base!$C:$C)</f>
        <v>0</v>
      </c>
      <c r="E92" s="8">
        <f>-SUMIF([76]Base!$A:$A,$A92,[76]Base!$C:$C)</f>
        <v>0</v>
      </c>
      <c r="F92" s="8">
        <f>-SUMIF([77]Base!$A:$A,$A92,[77]Base!$C:$C)</f>
        <v>0</v>
      </c>
      <c r="G92" s="8">
        <f>-SUMIF([78]Base!$A:$A,$A92,[78]Base!$C:$C)</f>
        <v>0</v>
      </c>
      <c r="H92" s="8">
        <f>-SUMIF([79]Base!$A:$A,$A92,[79]Base!$C:$C)</f>
        <v>0</v>
      </c>
      <c r="I92" s="8">
        <f>-SUMIF([80]Base!$A:$A,$A92,[80]Base!$C:$C)</f>
        <v>0</v>
      </c>
      <c r="J92" s="8">
        <f>-SUMIF([81]Base!$A:$A,$A92,[81]Base!$C:$C)</f>
        <v>0</v>
      </c>
      <c r="K92" s="8">
        <f>-SUMIF([82]Base!$A:$A,$A92,[82]Base!$C:$C)</f>
        <v>0</v>
      </c>
      <c r="L92" s="8">
        <f>-SUMIF([84]Base!$A:$A,$A92,[84]Base!$C:$C)</f>
        <v>0</v>
      </c>
      <c r="M92" s="8">
        <f>-SUMIF([85]Base!$A:$A,$A92,[85]Base!$C:$C)</f>
        <v>0</v>
      </c>
      <c r="N92" s="42">
        <f>SUM(C92:M92)</f>
        <v>0</v>
      </c>
    </row>
    <row r="93" spans="1:16" outlineLevel="1" x14ac:dyDescent="0.25">
      <c r="B93" s="11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42"/>
    </row>
    <row r="94" spans="1:16" x14ac:dyDescent="0.25">
      <c r="B94" s="4" t="s">
        <v>42</v>
      </c>
      <c r="C94" s="5">
        <f t="shared" ref="C94:N94" si="40">SUM(C95:C101)</f>
        <v>-104.9</v>
      </c>
      <c r="D94" s="5">
        <f t="shared" si="40"/>
        <v>-104.9</v>
      </c>
      <c r="E94" s="5">
        <f t="shared" si="40"/>
        <v>-104.9</v>
      </c>
      <c r="F94" s="5">
        <f t="shared" si="40"/>
        <v>0</v>
      </c>
      <c r="G94" s="5">
        <f t="shared" si="40"/>
        <v>0</v>
      </c>
      <c r="H94" s="5">
        <f t="shared" si="40"/>
        <v>-104.9</v>
      </c>
      <c r="I94" s="5">
        <f t="shared" si="40"/>
        <v>0</v>
      </c>
      <c r="J94" s="5">
        <f t="shared" si="40"/>
        <v>-104.9</v>
      </c>
      <c r="K94" s="5">
        <f t="shared" si="40"/>
        <v>-85.33</v>
      </c>
      <c r="L94" s="5">
        <f t="shared" si="40"/>
        <v>0</v>
      </c>
      <c r="M94" s="5">
        <f t="shared" si="40"/>
        <v>-209.8</v>
      </c>
      <c r="N94" s="16">
        <f t="shared" si="40"/>
        <v>-819.63</v>
      </c>
    </row>
    <row r="95" spans="1:16" outlineLevel="1" x14ac:dyDescent="0.25">
      <c r="B95" s="7" t="s">
        <v>52</v>
      </c>
      <c r="C95" s="8">
        <f>-SUMIF([74]Base!$A:$A,$A95,[74]Base!$C:$C)</f>
        <v>0</v>
      </c>
      <c r="D95" s="8">
        <f>-SUMIF([75]Base!$A:$A,$A95,[75]Base!$C:$C)</f>
        <v>0</v>
      </c>
      <c r="E95" s="8">
        <f>-SUMIF([76]Base!$A:$A,$A95,[76]Base!$C:$C)</f>
        <v>0</v>
      </c>
      <c r="F95" s="8">
        <f>-SUMIF([77]Base!$A:$A,$A95,[77]Base!$C:$C)</f>
        <v>0</v>
      </c>
      <c r="G95" s="8">
        <f>-SUMIF([78]Base!$A:$A,$A95,[78]Base!$C:$C)</f>
        <v>0</v>
      </c>
      <c r="H95" s="8">
        <f>-SUMIF([79]Base!$A:$A,$A95,[79]Base!$C:$C)</f>
        <v>0</v>
      </c>
      <c r="I95" s="8">
        <f>-SUMIF([80]Base!$A:$A,$A95,[80]Base!$C:$C)</f>
        <v>0</v>
      </c>
      <c r="J95" s="8">
        <f>-SUMIF([81]Base!$A:$A,$A95,[81]Base!$C:$C)</f>
        <v>0</v>
      </c>
      <c r="K95" s="8">
        <f>-SUMIF([82]Base!$A:$A,$A95,[82]Base!$C:$C)</f>
        <v>0</v>
      </c>
      <c r="L95" s="8">
        <f>-SUMIF([84]Base!$A:$A,$A95,[84]Base!$C:$C)</f>
        <v>0</v>
      </c>
      <c r="M95" s="8">
        <f>-SUMIF([85]Base!$A:$A,$A95,[85]Base!$C:$C)</f>
        <v>0</v>
      </c>
      <c r="N95" s="42">
        <f>SUM(C95:M95)</f>
        <v>0</v>
      </c>
    </row>
    <row r="96" spans="1:16" outlineLevel="1" x14ac:dyDescent="0.25">
      <c r="A96" s="48">
        <v>2004049</v>
      </c>
      <c r="B96" s="7" t="s">
        <v>138</v>
      </c>
      <c r="C96" s="8">
        <f>-SUMIF([74]Base!$A:$A,$A96,[74]Base!$C:$C)</f>
        <v>-104.9</v>
      </c>
      <c r="D96" s="8">
        <f>-SUMIF([75]Base!$A:$A,$A96,[75]Base!$C:$C)</f>
        <v>-104.9</v>
      </c>
      <c r="E96" s="8">
        <f>-SUMIF([76]Base!$A:$A,$A96,[76]Base!$C:$C)</f>
        <v>-104.9</v>
      </c>
      <c r="F96" s="8">
        <f>-SUMIF([77]Base!$A:$A,$A96,[77]Base!$C:$C)</f>
        <v>0</v>
      </c>
      <c r="G96" s="8">
        <f>-SUMIF([78]Base!$A:$A,$A96,[78]Base!$C:$C)</f>
        <v>0</v>
      </c>
      <c r="H96" s="8">
        <f>-SUMIF([79]Base!$A:$A,$A96,[79]Base!$C:$C)</f>
        <v>-104.9</v>
      </c>
      <c r="I96" s="8">
        <f>-SUMIF([80]Base!$A:$A,$A96,[80]Base!$C:$C)</f>
        <v>0</v>
      </c>
      <c r="J96" s="8">
        <f>-SUMIF([81]Base!$A:$A,$A96,[81]Base!$C:$C)</f>
        <v>-104.9</v>
      </c>
      <c r="K96" s="8">
        <f>-SUMIF([82]Base!$A:$A,$A96,[82]Base!$C:$C)</f>
        <v>0</v>
      </c>
      <c r="L96" s="8">
        <f>-SUMIF([84]Base!$A:$A,$A96,[84]Base!$C:$C)</f>
        <v>0</v>
      </c>
      <c r="M96" s="8">
        <f>-SUMIF([85]Base!$A:$A,$A96,[85]Base!$C:$C)</f>
        <v>-209.8</v>
      </c>
      <c r="N96" s="42">
        <f t="shared" ref="N96" si="41">SUM(C96:M96)</f>
        <v>-734.3</v>
      </c>
    </row>
    <row r="97" spans="1:16" outlineLevel="1" x14ac:dyDescent="0.25">
      <c r="A97" s="48">
        <v>2013015</v>
      </c>
      <c r="B97" s="7" t="s">
        <v>137</v>
      </c>
      <c r="C97" s="8">
        <f>-SUMIF([74]Base!$A:$A,$A97,[74]Base!$C:$C)</f>
        <v>0</v>
      </c>
      <c r="D97" s="8">
        <f>-SUMIF([75]Base!$A:$A,$A97,[75]Base!$C:$C)</f>
        <v>0</v>
      </c>
      <c r="E97" s="8">
        <f>-SUMIF([76]Base!$A:$A,$A97,[76]Base!$C:$C)</f>
        <v>0</v>
      </c>
      <c r="F97" s="8">
        <f>-SUMIF([77]Base!$A:$A,$A97,[77]Base!$C:$C)</f>
        <v>0</v>
      </c>
      <c r="G97" s="8">
        <f>-SUMIF([78]Base!$A:$A,$A97,[78]Base!$C:$C)</f>
        <v>0</v>
      </c>
      <c r="H97" s="8">
        <f>-SUMIF([79]Base!$A:$A,$A97,[79]Base!$C:$C)</f>
        <v>0</v>
      </c>
      <c r="I97" s="8">
        <f>-SUMIF([80]Base!$A:$A,$A97,[80]Base!$C:$C)</f>
        <v>0</v>
      </c>
      <c r="J97" s="8">
        <f>-SUMIF([81]Base!$A:$A,$A97,[81]Base!$C:$C)</f>
        <v>0</v>
      </c>
      <c r="K97" s="8">
        <f>-SUMIF([82]Base!$A:$A,$A97,[82]Base!$C:$C)</f>
        <v>0</v>
      </c>
      <c r="L97" s="8">
        <f>-SUMIF([84]Base!$A:$A,$A97,[84]Base!$C:$C)</f>
        <v>0</v>
      </c>
      <c r="M97" s="8">
        <f>-SUMIF([85]Base!$A:$A,$A97,[85]Base!$C:$C)</f>
        <v>0</v>
      </c>
      <c r="N97" s="42">
        <f t="shared" ref="N97:N99" si="42">SUM(C97:M97)</f>
        <v>0</v>
      </c>
    </row>
    <row r="98" spans="1:16" outlineLevel="1" x14ac:dyDescent="0.25">
      <c r="A98">
        <v>2006005001</v>
      </c>
      <c r="B98" s="7" t="s">
        <v>154</v>
      </c>
      <c r="C98" s="8">
        <f>-SUMIF([74]Base!$A:$A,$A98,[74]Base!$C:$C)</f>
        <v>0</v>
      </c>
      <c r="D98" s="8">
        <f>-SUMIF([75]Base!$A:$A,$A98,[75]Base!$C:$C)</f>
        <v>0</v>
      </c>
      <c r="E98" s="8">
        <f>-SUMIF([76]Base!$A:$A,$A98,[76]Base!$C:$C)</f>
        <v>0</v>
      </c>
      <c r="F98" s="8">
        <f>-SUMIF([77]Base!$A:$A,$A98,[77]Base!$C:$C)</f>
        <v>0</v>
      </c>
      <c r="G98" s="8">
        <f>-SUMIF([78]Base!$A:$A,$A98,[78]Base!$C:$C)</f>
        <v>0</v>
      </c>
      <c r="H98" s="8">
        <f>-SUMIF([79]Base!$A:$A,$A98,[79]Base!$C:$C)</f>
        <v>0</v>
      </c>
      <c r="I98" s="8">
        <f>-SUMIF([80]Base!$A:$A,$A98,[80]Base!$C:$C)</f>
        <v>0</v>
      </c>
      <c r="J98" s="8">
        <f>-SUMIF([81]Base!$A:$A,$A98,[81]Base!$C:$C)</f>
        <v>0</v>
      </c>
      <c r="K98" s="8">
        <f>-SUMIF([82]Base!$A:$A,$A98,[82]Base!$C:$C)</f>
        <v>0</v>
      </c>
      <c r="L98" s="8">
        <f>-SUMIF([84]Base!$A:$A,$A98,[84]Base!$C:$C)</f>
        <v>0</v>
      </c>
      <c r="M98" s="8">
        <f>-SUMIF([85]Base!$A:$A,$A98,[85]Base!$C:$C)</f>
        <v>0</v>
      </c>
      <c r="N98" s="42">
        <f t="shared" ref="N98" si="43">SUM(C98:M98)</f>
        <v>0</v>
      </c>
    </row>
    <row r="99" spans="1:16" outlineLevel="1" x14ac:dyDescent="0.25">
      <c r="A99" s="48">
        <v>2004023</v>
      </c>
      <c r="B99" s="7" t="s">
        <v>77</v>
      </c>
      <c r="C99" s="8">
        <f>-SUMIF([74]Base!$A:$A,$A99,[74]Base!$C:$C)</f>
        <v>0</v>
      </c>
      <c r="D99" s="8">
        <f>-SUMIF([75]Base!$A:$A,$A99,[75]Base!$C:$C)</f>
        <v>0</v>
      </c>
      <c r="E99" s="8">
        <f>-SUMIF([76]Base!$A:$A,$A99,[76]Base!$C:$C)</f>
        <v>0</v>
      </c>
      <c r="F99" s="8">
        <f>-SUMIF([77]Base!$A:$A,$A99,[77]Base!$C:$C)</f>
        <v>0</v>
      </c>
      <c r="G99" s="8">
        <f>-SUMIF([78]Base!$A:$A,$A99,[78]Base!$C:$C)</f>
        <v>0</v>
      </c>
      <c r="H99" s="8">
        <f>-SUMIF([79]Base!$A:$A,$A99,[79]Base!$C:$C)</f>
        <v>0</v>
      </c>
      <c r="I99" s="8">
        <f>-SUMIF([80]Base!$A:$A,$A99,[80]Base!$C:$C)</f>
        <v>0</v>
      </c>
      <c r="J99" s="8">
        <f>-SUMIF([81]Base!$A:$A,$A99,[81]Base!$C:$C)</f>
        <v>0</v>
      </c>
      <c r="K99" s="8">
        <f>-SUMIF([82]Base!$A:$A,$A99,[82]Base!$C:$C)</f>
        <v>-85.33</v>
      </c>
      <c r="L99" s="8">
        <f>-SUMIF([84]Base!$A:$A,$A99,[84]Base!$C:$C)</f>
        <v>0</v>
      </c>
      <c r="M99" s="8">
        <f>-SUMIF([85]Base!$A:$A,$A99,[85]Base!$C:$C)</f>
        <v>0</v>
      </c>
      <c r="N99" s="42">
        <f t="shared" si="42"/>
        <v>-85.33</v>
      </c>
    </row>
    <row r="100" spans="1:16" outlineLevel="1" x14ac:dyDescent="0.25">
      <c r="A100">
        <v>2004098</v>
      </c>
      <c r="B100" s="7" t="s">
        <v>167</v>
      </c>
      <c r="C100" s="8">
        <f>-SUMIF([74]Base!$A:$A,$A100,[74]Base!$C:$C)</f>
        <v>0</v>
      </c>
      <c r="D100" s="8">
        <f>-SUMIF([75]Base!$A:$A,$A100,[75]Base!$C:$C)</f>
        <v>0</v>
      </c>
      <c r="E100" s="8">
        <f>-SUMIF([76]Base!$A:$A,$A100,[76]Base!$C:$C)</f>
        <v>0</v>
      </c>
      <c r="F100" s="8">
        <f>-SUMIF([77]Base!$A:$A,$A100,[77]Base!$C:$C)</f>
        <v>0</v>
      </c>
      <c r="G100" s="8">
        <f>-SUMIF([78]Base!$A:$A,$A100,[78]Base!$C:$C)</f>
        <v>0</v>
      </c>
      <c r="H100" s="8">
        <f>-SUMIF([79]Base!$A:$A,$A100,[79]Base!$C:$C)</f>
        <v>0</v>
      </c>
      <c r="I100" s="8">
        <f>-SUMIF([80]Base!$A:$A,$A100,[80]Base!$C:$C)</f>
        <v>0</v>
      </c>
      <c r="J100" s="8">
        <f>-SUMIF([81]Base!$A:$A,$A100,[81]Base!$C:$C)</f>
        <v>0</v>
      </c>
      <c r="K100" s="8">
        <f>-SUMIF([82]Base!$A:$A,$A100,[82]Base!$C:$C)</f>
        <v>0</v>
      </c>
      <c r="L100" s="8">
        <f>-SUMIF([84]Base!$A:$A,$A100,[84]Base!$C:$C)</f>
        <v>0</v>
      </c>
      <c r="M100" s="8">
        <f>-SUMIF([85]Base!$A:$A,$A100,[85]Base!$C:$C)</f>
        <v>0</v>
      </c>
      <c r="N100" s="42">
        <f t="shared" ref="N100" si="44">SUM(C100:M100)</f>
        <v>0</v>
      </c>
    </row>
    <row r="101" spans="1:16" outlineLevel="1" x14ac:dyDescent="0.25"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42"/>
    </row>
    <row r="102" spans="1:16" outlineLevel="1" x14ac:dyDescent="0.25">
      <c r="B102" s="4" t="s">
        <v>2</v>
      </c>
      <c r="C102" s="5">
        <f t="shared" ref="C102:N102" si="45">C89+C90+C94</f>
        <v>8086.9168762733661</v>
      </c>
      <c r="D102" s="5">
        <f t="shared" si="45"/>
        <v>78411.771056986967</v>
      </c>
      <c r="E102" s="5">
        <f t="shared" si="45"/>
        <v>34374.43322639187</v>
      </c>
      <c r="F102" s="5">
        <f t="shared" si="45"/>
        <v>17160.039258068195</v>
      </c>
      <c r="G102" s="5">
        <f t="shared" si="45"/>
        <v>37081.003450220596</v>
      </c>
      <c r="H102" s="5">
        <f t="shared" si="45"/>
        <v>16172.566165379607</v>
      </c>
      <c r="I102" s="5">
        <f t="shared" si="45"/>
        <v>34955.544842357864</v>
      </c>
      <c r="J102" s="5">
        <f t="shared" si="45"/>
        <v>38317.565880181755</v>
      </c>
      <c r="K102" s="5">
        <f t="shared" si="45"/>
        <v>107324.57652213141</v>
      </c>
      <c r="L102" s="5">
        <f t="shared" si="45"/>
        <v>28570.47064534323</v>
      </c>
      <c r="M102" s="5">
        <f t="shared" si="45"/>
        <v>43958.325263282095</v>
      </c>
      <c r="N102" s="16">
        <f t="shared" si="45"/>
        <v>444413.21318661672</v>
      </c>
      <c r="O102" s="45"/>
      <c r="P102" s="79"/>
    </row>
    <row r="103" spans="1:16" x14ac:dyDescent="0.25">
      <c r="N103" s="57"/>
    </row>
    <row r="104" spans="1:16" s="15" customFormat="1" x14ac:dyDescent="0.25">
      <c r="A104" s="48"/>
      <c r="B104" s="1" t="s">
        <v>117</v>
      </c>
      <c r="C104" s="50"/>
      <c r="D104" s="51"/>
      <c r="E104" s="51"/>
      <c r="F104" s="51"/>
      <c r="G104" s="50"/>
      <c r="H104" s="50"/>
      <c r="I104" s="51"/>
      <c r="J104" s="51"/>
      <c r="K104" s="51"/>
      <c r="L104" s="51"/>
      <c r="M104" s="51"/>
      <c r="N104" s="58"/>
      <c r="P104" s="79"/>
    </row>
    <row r="105" spans="1:16" s="6" customFormat="1" x14ac:dyDescent="0.25">
      <c r="A105" s="48"/>
      <c r="B105" s="4" t="s">
        <v>121</v>
      </c>
      <c r="C105" s="37">
        <v>1</v>
      </c>
      <c r="D105" s="37">
        <v>1</v>
      </c>
      <c r="E105" s="37">
        <v>1</v>
      </c>
      <c r="F105" s="37">
        <v>1</v>
      </c>
      <c r="G105" s="37">
        <v>1</v>
      </c>
      <c r="H105" s="37">
        <v>1</v>
      </c>
      <c r="I105" s="37">
        <v>1</v>
      </c>
      <c r="J105" s="37">
        <v>1</v>
      </c>
      <c r="K105" s="37">
        <v>1</v>
      </c>
      <c r="L105" s="37">
        <v>1</v>
      </c>
      <c r="M105" s="37">
        <v>1</v>
      </c>
      <c r="N105" s="59">
        <v>1</v>
      </c>
      <c r="O105" s="41"/>
      <c r="P105" s="78"/>
    </row>
    <row r="106" spans="1:16" s="6" customFormat="1" x14ac:dyDescent="0.25">
      <c r="A106" s="48"/>
      <c r="B106" s="4" t="s">
        <v>93</v>
      </c>
      <c r="C106" s="37">
        <f t="shared" ref="C106:N106" si="46">C10/C$9</f>
        <v>-0.4758267605543714</v>
      </c>
      <c r="D106" s="37">
        <f t="shared" si="46"/>
        <v>-0.46868107978161</v>
      </c>
      <c r="E106" s="37">
        <f t="shared" si="46"/>
        <v>-0.45187321561182925</v>
      </c>
      <c r="F106" s="37">
        <f t="shared" si="46"/>
        <v>-0.44168485764037491</v>
      </c>
      <c r="G106" s="37">
        <f t="shared" si="46"/>
        <v>-0.46335277799460983</v>
      </c>
      <c r="H106" s="37">
        <f t="shared" si="46"/>
        <v>-0.44583131834927858</v>
      </c>
      <c r="I106" s="37">
        <f t="shared" si="46"/>
        <v>-0.43428133575621003</v>
      </c>
      <c r="J106" s="37">
        <f t="shared" si="46"/>
        <v>-0.43978505879730723</v>
      </c>
      <c r="K106" s="37">
        <f t="shared" si="46"/>
        <v>-0.42946057897732687</v>
      </c>
      <c r="L106" s="37">
        <f t="shared" si="46"/>
        <v>-0.44098454825360256</v>
      </c>
      <c r="M106" s="37">
        <f t="shared" si="46"/>
        <v>-0.43876348602804516</v>
      </c>
      <c r="N106" s="59">
        <f t="shared" si="46"/>
        <v>-0.44698114404495787</v>
      </c>
      <c r="O106" s="41"/>
      <c r="P106" s="78"/>
    </row>
    <row r="107" spans="1:16" s="6" customFormat="1" x14ac:dyDescent="0.25">
      <c r="A107" s="48"/>
      <c r="B107" s="4" t="s">
        <v>94</v>
      </c>
      <c r="C107" s="37">
        <f t="shared" ref="C107:N108" si="47">C13/C$9</f>
        <v>0.52417323944562866</v>
      </c>
      <c r="D107" s="37">
        <f t="shared" si="47"/>
        <v>0.53131892021839</v>
      </c>
      <c r="E107" s="37">
        <f t="shared" si="47"/>
        <v>0.54812678438817075</v>
      </c>
      <c r="F107" s="37">
        <f t="shared" si="47"/>
        <v>0.5583151423596252</v>
      </c>
      <c r="G107" s="37">
        <f t="shared" si="47"/>
        <v>0.53664722200539017</v>
      </c>
      <c r="H107" s="37">
        <f t="shared" si="47"/>
        <v>0.55416868165072142</v>
      </c>
      <c r="I107" s="37">
        <f t="shared" si="47"/>
        <v>0.56571866424378991</v>
      </c>
      <c r="J107" s="37">
        <f t="shared" si="47"/>
        <v>0.56021494120269288</v>
      </c>
      <c r="K107" s="37">
        <f t="shared" si="47"/>
        <v>0.57053942102267308</v>
      </c>
      <c r="L107" s="37">
        <f t="shared" si="47"/>
        <v>0.55901545174639744</v>
      </c>
      <c r="M107" s="37">
        <f t="shared" si="47"/>
        <v>0.56123651397195484</v>
      </c>
      <c r="N107" s="59">
        <f t="shared" si="47"/>
        <v>0.55301885595504208</v>
      </c>
      <c r="O107" s="41"/>
      <c r="P107" s="78"/>
    </row>
    <row r="108" spans="1:16" s="6" customFormat="1" x14ac:dyDescent="0.25">
      <c r="A108" s="48"/>
      <c r="B108" s="4" t="s">
        <v>95</v>
      </c>
      <c r="C108" s="37">
        <f t="shared" si="47"/>
        <v>-0.32405640602073327</v>
      </c>
      <c r="D108" s="37">
        <f t="shared" si="47"/>
        <v>-8.1799992207129316E-2</v>
      </c>
      <c r="E108" s="37">
        <f t="shared" si="47"/>
        <v>-0.17257112225183702</v>
      </c>
      <c r="F108" s="37">
        <f t="shared" si="47"/>
        <v>-0.3238450700447898</v>
      </c>
      <c r="G108" s="37">
        <f t="shared" si="47"/>
        <v>-0.30027943907653748</v>
      </c>
      <c r="H108" s="37">
        <f t="shared" si="47"/>
        <v>-0.29027291769358321</v>
      </c>
      <c r="I108" s="37">
        <f t="shared" si="47"/>
        <v>-0.22516820565609441</v>
      </c>
      <c r="J108" s="37">
        <f t="shared" si="47"/>
        <v>-0.28139664973340028</v>
      </c>
      <c r="K108" s="37">
        <f t="shared" si="47"/>
        <v>-4.8362382605603417E-2</v>
      </c>
      <c r="L108" s="37">
        <f t="shared" si="47"/>
        <v>-0.21805122835704346</v>
      </c>
      <c r="M108" s="37">
        <f t="shared" si="47"/>
        <v>-0.23958881659498049</v>
      </c>
      <c r="N108" s="59">
        <f t="shared" si="47"/>
        <v>-0.20144948133503565</v>
      </c>
      <c r="O108" s="41"/>
      <c r="P108" s="78"/>
    </row>
    <row r="109" spans="1:16" s="6" customFormat="1" x14ac:dyDescent="0.25">
      <c r="A109" s="48"/>
      <c r="B109" s="4" t="s">
        <v>96</v>
      </c>
      <c r="C109" s="37">
        <f t="shared" ref="C109:N109" si="48">C89/C$9</f>
        <v>0.20011683342489536</v>
      </c>
      <c r="D109" s="37">
        <f t="shared" si="48"/>
        <v>0.44951892801126075</v>
      </c>
      <c r="E109" s="37">
        <f t="shared" si="48"/>
        <v>0.37555566213633379</v>
      </c>
      <c r="F109" s="37">
        <f t="shared" si="48"/>
        <v>0.23447007231483538</v>
      </c>
      <c r="G109" s="37">
        <f t="shared" si="48"/>
        <v>0.23636778292885269</v>
      </c>
      <c r="H109" s="37">
        <f t="shared" si="48"/>
        <v>0.26389576395713815</v>
      </c>
      <c r="I109" s="37">
        <f t="shared" si="48"/>
        <v>0.34055045858769556</v>
      </c>
      <c r="J109" s="37">
        <f t="shared" si="48"/>
        <v>0.2788182914692926</v>
      </c>
      <c r="K109" s="37">
        <f t="shared" si="48"/>
        <v>0.52217703841706975</v>
      </c>
      <c r="L109" s="37">
        <f t="shared" si="48"/>
        <v>0.340964223389354</v>
      </c>
      <c r="M109" s="37">
        <f t="shared" si="48"/>
        <v>0.32164769737697435</v>
      </c>
      <c r="N109" s="59">
        <f t="shared" si="48"/>
        <v>0.35156937462000648</v>
      </c>
      <c r="O109" s="41"/>
      <c r="P109" s="78"/>
    </row>
    <row r="110" spans="1:16" s="6" customFormat="1" x14ac:dyDescent="0.25">
      <c r="A110" s="48"/>
      <c r="B110" s="4" t="s">
        <v>98</v>
      </c>
      <c r="C110" s="37">
        <f t="shared" ref="C110:N110" si="49">C102/C$9</f>
        <v>0.19755424491207435</v>
      </c>
      <c r="D110" s="37">
        <f t="shared" si="49"/>
        <v>0.4489183608334425</v>
      </c>
      <c r="E110" s="37">
        <f t="shared" si="49"/>
        <v>0.37441307075559482</v>
      </c>
      <c r="F110" s="37">
        <f t="shared" si="49"/>
        <v>0.23447007231483538</v>
      </c>
      <c r="G110" s="37">
        <f t="shared" si="49"/>
        <v>0.23636778292885269</v>
      </c>
      <c r="H110" s="37">
        <f t="shared" si="49"/>
        <v>0.26219508982531403</v>
      </c>
      <c r="I110" s="37">
        <f t="shared" si="49"/>
        <v>0.34055045858769556</v>
      </c>
      <c r="J110" s="37">
        <f t="shared" si="49"/>
        <v>0.2780570691451883</v>
      </c>
      <c r="K110" s="37">
        <f t="shared" si="49"/>
        <v>0.52176220362081238</v>
      </c>
      <c r="L110" s="37">
        <f t="shared" si="49"/>
        <v>0.340964223389354</v>
      </c>
      <c r="M110" s="37">
        <f t="shared" si="49"/>
        <v>0.32011986058273778</v>
      </c>
      <c r="N110" s="59">
        <f t="shared" si="49"/>
        <v>0.35092216987999358</v>
      </c>
      <c r="O110" s="41"/>
      <c r="P110" s="78"/>
    </row>
    <row r="113" spans="1:16" x14ac:dyDescent="0.25">
      <c r="B113" s="61" t="s">
        <v>110</v>
      </c>
      <c r="C113" s="62"/>
    </row>
    <row r="114" spans="1:16" outlineLevel="1" x14ac:dyDescent="0.25">
      <c r="B114" s="49" t="s">
        <v>60</v>
      </c>
      <c r="C114" s="55">
        <v>0.65</v>
      </c>
      <c r="D114" s="55">
        <v>0.5</v>
      </c>
      <c r="E114" s="55">
        <v>0.65</v>
      </c>
      <c r="H114" s="55">
        <v>0.65</v>
      </c>
      <c r="I114" s="55">
        <v>0.65</v>
      </c>
      <c r="J114" s="55">
        <v>0.65</v>
      </c>
      <c r="L114" s="55">
        <v>0.65</v>
      </c>
      <c r="M114" s="55">
        <v>0.65</v>
      </c>
    </row>
    <row r="115" spans="1:16" outlineLevel="1" x14ac:dyDescent="0.25">
      <c r="B115" s="60" t="s">
        <v>53</v>
      </c>
      <c r="C115" s="55">
        <v>0.65</v>
      </c>
      <c r="D115" s="55">
        <v>0.5</v>
      </c>
      <c r="E115" s="55">
        <v>0.65</v>
      </c>
      <c r="H115" s="55">
        <v>0.65</v>
      </c>
      <c r="I115" s="55">
        <v>0.65</v>
      </c>
      <c r="J115" s="55">
        <v>0.65</v>
      </c>
      <c r="L115" s="55">
        <v>0.65</v>
      </c>
      <c r="M115" s="55">
        <v>0.65</v>
      </c>
    </row>
    <row r="116" spans="1:16" outlineLevel="1" x14ac:dyDescent="0.25">
      <c r="B116" s="60" t="s">
        <v>73</v>
      </c>
      <c r="C116" s="55">
        <v>0.65</v>
      </c>
      <c r="D116" s="55">
        <v>0.5</v>
      </c>
      <c r="E116" s="55">
        <v>0.65</v>
      </c>
      <c r="H116" s="55">
        <v>0.65</v>
      </c>
      <c r="I116" s="55">
        <v>0.65</v>
      </c>
      <c r="J116" s="55">
        <v>0.65</v>
      </c>
      <c r="L116" s="55">
        <v>0.65</v>
      </c>
      <c r="M116" s="55">
        <v>0.65</v>
      </c>
    </row>
    <row r="117" spans="1:16" outlineLevel="1" x14ac:dyDescent="0.25">
      <c r="B117" s="49" t="s">
        <v>74</v>
      </c>
      <c r="C117" s="55">
        <v>0.65</v>
      </c>
      <c r="D117" s="55">
        <v>0.5</v>
      </c>
      <c r="E117" s="55">
        <v>0.65</v>
      </c>
      <c r="H117" s="55">
        <v>0.65</v>
      </c>
      <c r="I117" s="55">
        <v>0.65</v>
      </c>
      <c r="J117" s="55">
        <v>0.65</v>
      </c>
      <c r="L117" s="55">
        <v>0.65</v>
      </c>
      <c r="M117" s="55">
        <v>0.65</v>
      </c>
    </row>
    <row r="118" spans="1:16" s="15" customFormat="1" outlineLevel="1" x14ac:dyDescent="0.25">
      <c r="A118" s="4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P118" s="76"/>
    </row>
    <row r="119" spans="1:16" s="15" customFormat="1" outlineLevel="1" x14ac:dyDescent="0.25">
      <c r="A119" s="48"/>
      <c r="B119" s="49" t="s">
        <v>18</v>
      </c>
      <c r="C119" s="55">
        <v>0.65</v>
      </c>
      <c r="D119" s="3"/>
      <c r="E119" s="55">
        <v>0.65</v>
      </c>
      <c r="F119" s="3"/>
      <c r="G119" s="3"/>
      <c r="H119" s="55">
        <v>0.65</v>
      </c>
      <c r="I119" s="55">
        <v>0.65</v>
      </c>
      <c r="J119" s="55">
        <v>0.65</v>
      </c>
      <c r="K119" s="3"/>
      <c r="L119" s="55">
        <v>0.65</v>
      </c>
      <c r="M119" s="55">
        <v>0.65</v>
      </c>
      <c r="N119" s="3"/>
      <c r="P119" s="76"/>
    </row>
    <row r="120" spans="1:16" s="15" customFormat="1" outlineLevel="1" x14ac:dyDescent="0.25">
      <c r="A120" s="48"/>
      <c r="B120" s="49" t="s">
        <v>92</v>
      </c>
      <c r="C120" s="55">
        <v>0.65</v>
      </c>
      <c r="D120" s="3"/>
      <c r="E120" s="55">
        <v>0.65</v>
      </c>
      <c r="F120" s="3"/>
      <c r="G120" s="3"/>
      <c r="H120" s="55">
        <v>0.65</v>
      </c>
      <c r="I120" s="55">
        <v>0.65</v>
      </c>
      <c r="J120" s="55">
        <v>0.65</v>
      </c>
      <c r="K120" s="3"/>
      <c r="L120" s="55">
        <v>0.65</v>
      </c>
      <c r="M120" s="55">
        <v>0.65</v>
      </c>
      <c r="N120" s="3"/>
      <c r="P120" s="76"/>
    </row>
    <row r="121" spans="1:16" s="15" customFormat="1" outlineLevel="1" x14ac:dyDescent="0.25">
      <c r="A121" s="48"/>
      <c r="B121" s="49" t="s">
        <v>8</v>
      </c>
      <c r="C121" s="55">
        <v>0.65</v>
      </c>
      <c r="D121" s="3"/>
      <c r="E121" s="55">
        <v>0.65</v>
      </c>
      <c r="F121" s="3"/>
      <c r="G121" s="3"/>
      <c r="H121" s="55">
        <v>0.65</v>
      </c>
      <c r="I121" s="55">
        <v>0.65</v>
      </c>
      <c r="J121" s="55">
        <v>0.65</v>
      </c>
      <c r="K121" s="3"/>
      <c r="L121" s="55">
        <v>0.65</v>
      </c>
      <c r="M121" s="55">
        <v>0.65</v>
      </c>
      <c r="N121" s="3"/>
      <c r="P121" s="76"/>
    </row>
    <row r="122" spans="1:16" s="15" customFormat="1" outlineLevel="1" x14ac:dyDescent="0.25">
      <c r="A122" s="48"/>
      <c r="B122" s="49" t="s">
        <v>57</v>
      </c>
      <c r="C122" s="55">
        <v>0.65</v>
      </c>
      <c r="D122" s="3"/>
      <c r="E122" s="55">
        <v>0.65</v>
      </c>
      <c r="F122" s="3"/>
      <c r="G122" s="3"/>
      <c r="H122" s="55">
        <v>0.65</v>
      </c>
      <c r="I122" s="55">
        <v>0.65</v>
      </c>
      <c r="J122" s="55">
        <v>0.65</v>
      </c>
      <c r="K122" s="3"/>
      <c r="L122" s="55">
        <v>0.65</v>
      </c>
      <c r="M122" s="55">
        <v>0.65</v>
      </c>
      <c r="N122" s="3"/>
      <c r="P122" s="76"/>
    </row>
    <row r="123" spans="1:16" s="15" customFormat="1" outlineLevel="1" x14ac:dyDescent="0.25">
      <c r="A123" s="48"/>
      <c r="B123" s="49" t="s">
        <v>50</v>
      </c>
      <c r="C123" s="55">
        <v>0.65</v>
      </c>
      <c r="D123" s="3"/>
      <c r="E123" s="55">
        <v>0.65</v>
      </c>
      <c r="F123" s="3"/>
      <c r="G123" s="3"/>
      <c r="H123" s="55">
        <v>0.65</v>
      </c>
      <c r="I123" s="55">
        <v>0.65</v>
      </c>
      <c r="J123" s="55">
        <v>0.65</v>
      </c>
      <c r="K123" s="3"/>
      <c r="L123" s="55">
        <v>0.65</v>
      </c>
      <c r="M123" s="55">
        <v>0.65</v>
      </c>
      <c r="N123" s="3"/>
      <c r="P123" s="76"/>
    </row>
    <row r="124" spans="1:16" s="15" customFormat="1" outlineLevel="1" x14ac:dyDescent="0.25">
      <c r="A124" s="48"/>
      <c r="B124" s="49" t="s">
        <v>19</v>
      </c>
      <c r="C124" s="55">
        <v>0.65</v>
      </c>
      <c r="D124" s="3"/>
      <c r="E124" s="55">
        <v>0.65</v>
      </c>
      <c r="F124" s="3"/>
      <c r="G124" s="3"/>
      <c r="H124" s="55">
        <v>0.65</v>
      </c>
      <c r="I124" s="55">
        <v>0.65</v>
      </c>
      <c r="J124" s="55">
        <v>0.65</v>
      </c>
      <c r="K124" s="3"/>
      <c r="L124" s="55">
        <v>0.65</v>
      </c>
      <c r="M124" s="55">
        <v>0.65</v>
      </c>
      <c r="N124" s="3"/>
      <c r="P124" s="76"/>
    </row>
    <row r="125" spans="1:16" s="15" customFormat="1" outlineLevel="1" x14ac:dyDescent="0.25">
      <c r="A125" s="48"/>
      <c r="B125" s="49" t="s">
        <v>20</v>
      </c>
      <c r="C125" s="55">
        <v>0.65</v>
      </c>
      <c r="D125" s="3"/>
      <c r="E125" s="55">
        <v>0.65</v>
      </c>
      <c r="F125" s="3"/>
      <c r="G125" s="3"/>
      <c r="H125" s="55">
        <v>0.65</v>
      </c>
      <c r="I125" s="55">
        <v>0.65</v>
      </c>
      <c r="J125" s="55">
        <v>0.65</v>
      </c>
      <c r="K125" s="3"/>
      <c r="L125" s="55">
        <v>0.65</v>
      </c>
      <c r="M125" s="55">
        <v>0.65</v>
      </c>
      <c r="N125" s="3"/>
      <c r="P125" s="76"/>
    </row>
    <row r="126" spans="1:16" s="15" customFormat="1" outlineLevel="1" x14ac:dyDescent="0.25">
      <c r="A126" s="48"/>
      <c r="B126" s="49" t="s">
        <v>48</v>
      </c>
      <c r="C126" s="55">
        <v>0.65</v>
      </c>
      <c r="D126" s="3"/>
      <c r="E126" s="55">
        <v>0.65</v>
      </c>
      <c r="F126" s="3"/>
      <c r="G126" s="3"/>
      <c r="H126" s="55">
        <v>0.65</v>
      </c>
      <c r="I126" s="55">
        <v>0.65</v>
      </c>
      <c r="J126" s="55">
        <v>0.65</v>
      </c>
      <c r="K126" s="3"/>
      <c r="L126" s="55">
        <v>0.65</v>
      </c>
      <c r="M126" s="55">
        <v>0.65</v>
      </c>
      <c r="N126" s="3"/>
      <c r="P126" s="76"/>
    </row>
    <row r="127" spans="1:16" s="15" customFormat="1" outlineLevel="1" x14ac:dyDescent="0.25">
      <c r="A127" s="48"/>
      <c r="B127" s="49" t="s">
        <v>49</v>
      </c>
      <c r="C127" s="55">
        <v>0.65</v>
      </c>
      <c r="D127" s="3"/>
      <c r="E127" s="55">
        <v>0.65</v>
      </c>
      <c r="F127" s="3"/>
      <c r="G127" s="3"/>
      <c r="H127" s="55">
        <v>0.65</v>
      </c>
      <c r="I127" s="55">
        <v>0.65</v>
      </c>
      <c r="J127" s="55">
        <v>0.65</v>
      </c>
      <c r="K127" s="3"/>
      <c r="L127" s="55">
        <v>0.65</v>
      </c>
      <c r="M127" s="55">
        <v>0.65</v>
      </c>
      <c r="N127" s="3"/>
      <c r="P127" s="76"/>
    </row>
    <row r="128" spans="1:16" s="15" customFormat="1" outlineLevel="1" x14ac:dyDescent="0.25">
      <c r="A128" s="48"/>
      <c r="B128" s="49" t="s">
        <v>21</v>
      </c>
      <c r="C128" s="55">
        <v>0.65</v>
      </c>
      <c r="D128" s="3"/>
      <c r="E128" s="55">
        <v>0.65</v>
      </c>
      <c r="F128" s="3"/>
      <c r="G128" s="3"/>
      <c r="H128" s="55">
        <v>0.65</v>
      </c>
      <c r="I128" s="55">
        <v>0.65</v>
      </c>
      <c r="J128" s="55">
        <v>0.65</v>
      </c>
      <c r="K128" s="3"/>
      <c r="L128" s="55">
        <v>0.65</v>
      </c>
      <c r="M128" s="55">
        <v>0.65</v>
      </c>
      <c r="N128" s="3"/>
      <c r="P128" s="76"/>
    </row>
    <row r="129" spans="1:16" s="15" customFormat="1" outlineLevel="1" x14ac:dyDescent="0.25">
      <c r="A129" s="48"/>
      <c r="B129" s="49" t="s">
        <v>68</v>
      </c>
      <c r="C129" s="55">
        <v>0.65</v>
      </c>
      <c r="D129" s="3"/>
      <c r="E129" s="55">
        <v>0.65</v>
      </c>
      <c r="F129" s="3"/>
      <c r="G129" s="3"/>
      <c r="H129" s="55">
        <v>0.65</v>
      </c>
      <c r="I129" s="55">
        <v>0.65</v>
      </c>
      <c r="J129" s="55">
        <v>0.65</v>
      </c>
      <c r="K129" s="3"/>
      <c r="L129" s="55">
        <v>0.65</v>
      </c>
      <c r="M129" s="55">
        <v>0.65</v>
      </c>
      <c r="N129" s="3"/>
      <c r="P129" s="76"/>
    </row>
    <row r="130" spans="1:16" s="15" customFormat="1" outlineLevel="1" x14ac:dyDescent="0.25">
      <c r="A130" s="4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P130" s="76"/>
    </row>
    <row r="132" spans="1:16" s="15" customFormat="1" x14ac:dyDescent="0.25">
      <c r="A132" s="48"/>
      <c r="B132" s="61" t="s">
        <v>111</v>
      </c>
      <c r="C132" s="6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 t="s">
        <v>118</v>
      </c>
      <c r="P132" s="76"/>
    </row>
    <row r="133" spans="1:16" s="15" customFormat="1" outlineLevel="1" x14ac:dyDescent="0.25">
      <c r="A133" s="48"/>
      <c r="B133" s="49" t="s">
        <v>112</v>
      </c>
      <c r="C133" s="3"/>
      <c r="D133" s="3"/>
      <c r="E133" s="3"/>
      <c r="F133" s="3"/>
      <c r="G133" s="3"/>
      <c r="H133" s="3"/>
      <c r="I133" s="3"/>
      <c r="J133" s="3"/>
      <c r="K133" s="55">
        <v>0.5</v>
      </c>
      <c r="L133" s="55"/>
      <c r="M133" s="3"/>
      <c r="N133" s="16">
        <f>-[83]Página1!$J$8*'[73]Base Fortes'!$O$5</f>
        <v>-5150.2360674035317</v>
      </c>
      <c r="P133" s="76"/>
    </row>
    <row r="134" spans="1:16" s="15" customFormat="1" outlineLevel="1" x14ac:dyDescent="0.25">
      <c r="A134" s="48"/>
      <c r="B134" s="49" t="s">
        <v>113</v>
      </c>
      <c r="C134" s="3"/>
      <c r="D134" s="3"/>
      <c r="E134" s="3"/>
      <c r="F134" s="3"/>
      <c r="G134" s="3"/>
      <c r="H134" s="3"/>
      <c r="I134" s="3"/>
      <c r="J134" s="3"/>
      <c r="K134" s="55">
        <v>1</v>
      </c>
      <c r="L134" s="55"/>
      <c r="M134" s="3"/>
      <c r="N134" s="16">
        <f>-[83]Página1!$L$49*'[73]Base Fortes'!$O$5</f>
        <v>-1375.9158609131323</v>
      </c>
      <c r="P134" s="76"/>
    </row>
    <row r="135" spans="1:16" s="15" customFormat="1" outlineLevel="1" x14ac:dyDescent="0.25">
      <c r="A135" s="48"/>
      <c r="B135" s="49" t="s">
        <v>114</v>
      </c>
      <c r="C135" s="3"/>
      <c r="D135" s="3"/>
      <c r="E135" s="3"/>
      <c r="F135" s="3"/>
      <c r="G135" s="3"/>
      <c r="H135" s="3"/>
      <c r="I135" s="3"/>
      <c r="J135" s="3"/>
      <c r="K135" s="55">
        <v>1</v>
      </c>
      <c r="L135" s="55"/>
      <c r="M135" s="3"/>
      <c r="N135" s="16">
        <f>-[83]Página1!$J$36*'[73]Base Fortes'!$O$5</f>
        <v>-1834.5443827154165</v>
      </c>
      <c r="P135" s="76"/>
    </row>
    <row r="136" spans="1:16" s="15" customFormat="1" outlineLevel="1" x14ac:dyDescent="0.25">
      <c r="A136" s="48"/>
      <c r="B136" s="49" t="s">
        <v>115</v>
      </c>
      <c r="C136" s="55">
        <f t="shared" ref="C136:M136" si="50">(C4/$N$4)*0.5</f>
        <v>1.6174621352429322E-2</v>
      </c>
      <c r="D136" s="55">
        <f t="shared" si="50"/>
        <v>6.9943741814545421E-2</v>
      </c>
      <c r="E136" s="55">
        <f t="shared" si="50"/>
        <v>3.6439659567066324E-2</v>
      </c>
      <c r="F136" s="55">
        <f t="shared" si="50"/>
        <v>2.8898596434403748E-2</v>
      </c>
      <c r="G136" s="55">
        <f t="shared" si="50"/>
        <v>6.1941087843853451E-2</v>
      </c>
      <c r="H136" s="55">
        <f t="shared" si="50"/>
        <v>2.4329775780695753E-2</v>
      </c>
      <c r="I136" s="55">
        <f t="shared" si="50"/>
        <v>4.0585632690629321E-2</v>
      </c>
      <c r="J136" s="55">
        <f t="shared" si="50"/>
        <v>5.4794662886884705E-2</v>
      </c>
      <c r="K136" s="55">
        <f t="shared" si="50"/>
        <v>7.9477822571867696E-2</v>
      </c>
      <c r="L136" s="55">
        <f t="shared" si="50"/>
        <v>3.2959378198614261E-2</v>
      </c>
      <c r="M136" s="55">
        <f t="shared" si="50"/>
        <v>5.4455020859010009E-2</v>
      </c>
      <c r="N136" s="16">
        <f>-[83]Página1!$J$39*'[73]Base Fortes'!$O$5</f>
        <v>-2594.40112344825</v>
      </c>
      <c r="P136" s="76"/>
    </row>
    <row r="137" spans="1:16" s="15" customFormat="1" outlineLevel="1" x14ac:dyDescent="0.25">
      <c r="A137" s="48"/>
      <c r="B137" s="49" t="s">
        <v>116</v>
      </c>
      <c r="C137" s="55">
        <f t="shared" ref="C137:M137" si="51">(C4/$N$4)*1</f>
        <v>3.2349242704858644E-2</v>
      </c>
      <c r="D137" s="55">
        <f t="shared" si="51"/>
        <v>0.13988748362909084</v>
      </c>
      <c r="E137" s="55">
        <f t="shared" si="51"/>
        <v>7.2879319134132647E-2</v>
      </c>
      <c r="F137" s="55">
        <f t="shared" si="51"/>
        <v>5.7797192868807495E-2</v>
      </c>
      <c r="G137" s="55">
        <f t="shared" si="51"/>
        <v>0.1238821756877069</v>
      </c>
      <c r="H137" s="55">
        <f t="shared" si="51"/>
        <v>4.8659551561391505E-2</v>
      </c>
      <c r="I137" s="55">
        <f t="shared" si="51"/>
        <v>8.1171265381258642E-2</v>
      </c>
      <c r="J137" s="55">
        <f t="shared" si="51"/>
        <v>0.10958932577376941</v>
      </c>
      <c r="K137" s="55">
        <f t="shared" si="51"/>
        <v>0.15895564514373539</v>
      </c>
      <c r="L137" s="55">
        <f t="shared" si="51"/>
        <v>6.5918756397228523E-2</v>
      </c>
      <c r="M137" s="55">
        <f t="shared" si="51"/>
        <v>0.10891004171802002</v>
      </c>
      <c r="N137" s="16">
        <f>-[83]Página1!$J$45*'[73]Base Fortes'!$O$5</f>
        <v>-2575.1180337017659</v>
      </c>
      <c r="P137" s="76"/>
    </row>
    <row r="140" spans="1:16" s="15" customFormat="1" x14ac:dyDescent="0.25">
      <c r="A140" s="48"/>
      <c r="B140" s="71" t="s">
        <v>51</v>
      </c>
      <c r="C140" s="72"/>
      <c r="D140" s="72"/>
      <c r="E140" s="3"/>
      <c r="F140" s="3"/>
      <c r="G140" s="3"/>
      <c r="H140" s="3"/>
      <c r="I140" s="3"/>
      <c r="J140" s="3"/>
      <c r="K140" s="3"/>
      <c r="L140" s="3"/>
      <c r="M140" s="3"/>
      <c r="N140" s="3"/>
      <c r="P140" s="76"/>
    </row>
    <row r="141" spans="1:16" s="15" customFormat="1" x14ac:dyDescent="0.25">
      <c r="A141" s="48"/>
      <c r="B141" s="72" t="s">
        <v>125</v>
      </c>
      <c r="C141" s="72"/>
      <c r="D141" s="72"/>
      <c r="E141" s="3"/>
      <c r="F141" s="3"/>
      <c r="G141" s="3"/>
      <c r="H141" s="3"/>
      <c r="I141" s="3"/>
      <c r="J141" s="3"/>
      <c r="K141" s="3"/>
      <c r="L141" s="3"/>
      <c r="M141" s="3"/>
      <c r="N141" s="3"/>
      <c r="P141" s="76"/>
    </row>
  </sheetData>
  <conditionalFormatting sqref="C4">
    <cfRule type="cellIs" dxfId="44" priority="3" operator="lessThan">
      <formula>0</formula>
    </cfRule>
  </conditionalFormatting>
  <conditionalFormatting sqref="C105:N110">
    <cfRule type="cellIs" dxfId="43" priority="2" operator="lessThan">
      <formula>0</formula>
    </cfRule>
  </conditionalFormatting>
  <conditionalFormatting sqref="D4:M4">
    <cfRule type="cellIs" dxfId="42" priority="1" operator="lessThan">
      <formula>0</formula>
    </cfRule>
  </conditionalFormatting>
  <printOptions horizontalCentered="1"/>
  <pageMargins left="0.19685039370078741" right="0.19685039370078741" top="0.19685039370078741" bottom="0.19685039370078741" header="0.11811023622047245" footer="0.11811023622047245"/>
  <pageSetup paperSize="9"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619CB-A679-4E3D-A772-32F559069091}">
  <sheetPr>
    <tabColor theme="3" tint="-0.499984740745262"/>
    <outlinePr summaryBelow="0"/>
    <pageSetUpPr fitToPage="1"/>
  </sheetPr>
  <dimension ref="A1:R110"/>
  <sheetViews>
    <sheetView showGridLines="0" tabSelected="1" zoomScale="120" zoomScaleNormal="120" zoomScaleSheetLayoutView="100" workbookViewId="0">
      <pane xSplit="2" ySplit="3" topLeftCell="F4" activePane="bottomRight" state="frozen"/>
      <selection activeCell="Q38" sqref="Q38"/>
      <selection pane="topRight" activeCell="Q38" sqref="Q38"/>
      <selection pane="bottomLeft" activeCell="Q38" sqref="Q38"/>
      <selection pane="bottomRight" activeCell="I5" sqref="I5"/>
    </sheetView>
  </sheetViews>
  <sheetFormatPr defaultColWidth="9.140625" defaultRowHeight="15" outlineLevelRow="1" x14ac:dyDescent="0.25"/>
  <cols>
    <col min="1" max="1" width="11.85546875" style="48" hidden="1" customWidth="1"/>
    <col min="2" max="2" width="45.7109375" style="3" customWidth="1"/>
    <col min="3" max="3" width="11" style="3" customWidth="1"/>
    <col min="4" max="4" width="8.5703125" style="93" customWidth="1"/>
    <col min="5" max="5" width="11" style="3" customWidth="1"/>
    <col min="6" max="6" width="8.5703125" style="93" customWidth="1"/>
    <col min="7" max="7" width="11" style="3" customWidth="1"/>
    <col min="8" max="8" width="8.5703125" style="93" customWidth="1"/>
    <col min="9" max="9" width="10.7109375" style="3" customWidth="1"/>
    <col min="10" max="10" width="9.140625" style="93" bestFit="1" customWidth="1"/>
    <col min="11" max="11" width="10.7109375" style="3" customWidth="1"/>
    <col min="12" max="12" width="7.7109375" style="3" bestFit="1" customWidth="1"/>
    <col min="13" max="13" width="7.7109375" style="3" hidden="1" customWidth="1"/>
    <col min="14" max="14" width="5.7109375" style="3" hidden="1" customWidth="1"/>
    <col min="15" max="15" width="7.7109375" style="3" hidden="1" customWidth="1"/>
    <col min="16" max="16" width="5.7109375" style="3" hidden="1" customWidth="1"/>
    <col min="17" max="17" width="10" style="3" bestFit="1" customWidth="1"/>
    <col min="18" max="18" width="8.5703125" style="93" customWidth="1"/>
    <col min="19" max="16384" width="9.140625" style="3"/>
  </cols>
  <sheetData>
    <row r="1" spans="1:18" ht="20.25" customHeight="1" x14ac:dyDescent="0.25">
      <c r="B1" s="96" t="s">
        <v>61</v>
      </c>
      <c r="C1" s="38"/>
      <c r="D1" s="86"/>
      <c r="E1" s="38"/>
      <c r="F1" s="86"/>
      <c r="G1" s="38"/>
      <c r="H1" s="86"/>
      <c r="I1" s="38"/>
      <c r="J1" s="86"/>
      <c r="K1" s="38"/>
      <c r="L1" s="38"/>
      <c r="M1" s="38"/>
      <c r="N1" s="38"/>
      <c r="O1" s="38"/>
      <c r="P1" s="38"/>
      <c r="Q1" s="38"/>
      <c r="R1" s="86"/>
    </row>
    <row r="2" spans="1:18" ht="20.25" customHeight="1" x14ac:dyDescent="0.25">
      <c r="B2" s="97"/>
      <c r="C2" s="95">
        <v>44377</v>
      </c>
      <c r="D2" s="95"/>
      <c r="E2" s="95">
        <v>44408</v>
      </c>
      <c r="F2" s="95"/>
      <c r="G2" s="95">
        <v>44439</v>
      </c>
      <c r="H2" s="95"/>
      <c r="I2" s="95">
        <v>44469</v>
      </c>
      <c r="J2" s="95"/>
      <c r="K2" s="95">
        <v>44499</v>
      </c>
      <c r="L2" s="95"/>
      <c r="M2" s="95">
        <v>44530</v>
      </c>
      <c r="N2" s="95"/>
      <c r="O2" s="95">
        <v>44560</v>
      </c>
      <c r="P2" s="95"/>
      <c r="Q2" s="95" t="s">
        <v>169</v>
      </c>
      <c r="R2" s="95"/>
    </row>
    <row r="3" spans="1:18" ht="31.5" customHeight="1" x14ac:dyDescent="0.25">
      <c r="B3" s="80" t="s">
        <v>168</v>
      </c>
      <c r="C3" s="1" t="s">
        <v>0</v>
      </c>
      <c r="D3" s="87" t="s">
        <v>47</v>
      </c>
      <c r="E3" s="1" t="s">
        <v>0</v>
      </c>
      <c r="F3" s="87" t="s">
        <v>47</v>
      </c>
      <c r="G3" s="1" t="s">
        <v>0</v>
      </c>
      <c r="H3" s="87" t="s">
        <v>47</v>
      </c>
      <c r="I3" s="1" t="s">
        <v>0</v>
      </c>
      <c r="J3" s="87" t="s">
        <v>47</v>
      </c>
      <c r="K3" s="1" t="s">
        <v>0</v>
      </c>
      <c r="L3" s="87" t="s">
        <v>47</v>
      </c>
      <c r="M3" s="1" t="s">
        <v>0</v>
      </c>
      <c r="N3" s="87" t="s">
        <v>47</v>
      </c>
      <c r="O3" s="1" t="s">
        <v>0</v>
      </c>
      <c r="P3" s="87" t="s">
        <v>47</v>
      </c>
      <c r="Q3" s="1" t="s">
        <v>0</v>
      </c>
      <c r="R3" s="87" t="s">
        <v>47</v>
      </c>
    </row>
    <row r="4" spans="1:18" s="6" customFormat="1" x14ac:dyDescent="0.25">
      <c r="A4" s="48"/>
      <c r="B4" s="4" t="s">
        <v>3</v>
      </c>
      <c r="C4" s="5">
        <f>INDEX('Junho-2021'!$B$4:$Z$1048576,MATCH('DRE Comparativa 2021'!$B4,'Junho-2021'!$B$4:$B$1000,0),MATCH('DRE Comparativa 2021'!C$3,'Junho-2021'!$B$3:$Z$3,0))</f>
        <v>1881059.0699999984</v>
      </c>
      <c r="D4" s="88">
        <f>IFERROR(C4/C$4,0)</f>
        <v>1</v>
      </c>
      <c r="E4" s="5">
        <f>INDEX('Julho-2021'!$B$4:$Z$1048576,MATCH('DRE Comparativa 2021'!$B4,'Julho-2021'!$B$4:$B$1000,0),MATCH('DRE Comparativa 2021'!E$3,'Julho-2021'!$B$3:$Z$3,0))</f>
        <v>1727428.8599999973</v>
      </c>
      <c r="F4" s="88">
        <f>IFERROR(E4/E$4,0)</f>
        <v>1</v>
      </c>
      <c r="G4" s="5">
        <f>INDEX('Agosto-2021'!$B$4:$Z$1048576,MATCH('DRE Comparativa 2021'!$B4,'Agosto-2021'!$B$4:$B$1000,0),MATCH('DRE Comparativa 2021'!G$3,'Agosto-2021'!$B$3:$Z$3,0))</f>
        <v>1861977.3999999966</v>
      </c>
      <c r="H4" s="88">
        <f>IFERROR(G4/G$4,0)</f>
        <v>1</v>
      </c>
      <c r="I4" s="5">
        <f>INDEX('Setembro-2021'!$B$4:$Z$1048576,MATCH('DRE Comparativa 2021'!$B4,'Setembro-2021'!$B$4:$B$1000,0),MATCH('DRE Comparativa 2021'!I$3,'Setembro-2021'!$B$3:$Z$3,0))</f>
        <v>1084667.8099999984</v>
      </c>
      <c r="J4" s="88">
        <f>IFERROR(I4/I$4,0)</f>
        <v>1</v>
      </c>
      <c r="K4" s="5">
        <f>INDEX('Outubro-2021'!$B$4:$Z$1048576,MATCH('DRE Comparativa 2021'!$B4,'Outubro-2021'!$B$4:$B$1000,0),MATCH('DRE Comparativa 2021'!K$3,'Outubro-2021'!$B$3:$Z$3,0))</f>
        <v>1571110.0399999984</v>
      </c>
      <c r="L4" s="88">
        <f>IFERROR(K4/K$4,0)</f>
        <v>1</v>
      </c>
      <c r="M4" s="5"/>
      <c r="N4" s="88">
        <f>IFERROR(M4/M$4,0)</f>
        <v>0</v>
      </c>
      <c r="O4" s="5"/>
      <c r="P4" s="88">
        <f>IFERROR(O4/O$4,0)</f>
        <v>0</v>
      </c>
      <c r="Q4" s="5">
        <f>C4+E4+G4+I4+K4+M4+O4</f>
        <v>8126243.1799999895</v>
      </c>
      <c r="R4" s="88">
        <f>IFERROR(Q4/Q$4,0)</f>
        <v>1</v>
      </c>
    </row>
    <row r="5" spans="1:18" outlineLevel="1" x14ac:dyDescent="0.25">
      <c r="B5" s="7" t="s">
        <v>22</v>
      </c>
      <c r="C5" s="8">
        <f>INDEX('Junho-2021'!$B$4:$Z$1048576,MATCH('DRE Comparativa 2021'!$B5,'Junho-2021'!$B$4:$B$1000,0),MATCH('DRE Comparativa 2021'!C$3,'Junho-2021'!$B$3:$Z$3,0))</f>
        <v>1881059.0699999984</v>
      </c>
      <c r="D5" s="89">
        <f t="shared" ref="D5:D7" si="0">IFERROR(C5/C$4,0)</f>
        <v>1</v>
      </c>
      <c r="E5" s="8">
        <f>INDEX('Julho-2021'!$B$4:$Z$1048576,MATCH('DRE Comparativa 2021'!$B5,'Julho-2021'!$B$4:$B$1000,0),MATCH('DRE Comparativa 2021'!E$3,'Julho-2021'!$B$3:$Z$3,0))</f>
        <v>1727428.8599999973</v>
      </c>
      <c r="F5" s="89">
        <f t="shared" ref="F5:F7" si="1">IFERROR(E5/E$4,0)</f>
        <v>1</v>
      </c>
      <c r="G5" s="8">
        <f>INDEX('Agosto-2021'!$B$4:$Z$1048576,MATCH('DRE Comparativa 2021'!$B5,'Agosto-2021'!$B$4:$B$1000,0),MATCH('DRE Comparativa 2021'!G$3,'Agosto-2021'!$B$3:$Z$3,0))</f>
        <v>1861977.3999999966</v>
      </c>
      <c r="H5" s="89">
        <f t="shared" ref="H5:H7" si="2">IFERROR(G5/G$4,0)</f>
        <v>1</v>
      </c>
      <c r="I5" s="8">
        <f>INDEX('Setembro-2021'!$B$4:$Z$1048576,MATCH('DRE Comparativa 2021'!$B5,'Setembro-2021'!$B$4:$B$1000,0),MATCH('DRE Comparativa 2021'!I$3,'Setembro-2021'!$B$3:$Z$3,0))</f>
        <v>1084667.8099999984</v>
      </c>
      <c r="J5" s="89">
        <f t="shared" ref="J5:J7" si="3">IFERROR(I5/I$4,0)</f>
        <v>1</v>
      </c>
      <c r="K5" s="8">
        <f>INDEX('Outubro-2021'!$B$4:$Z$1048576,MATCH('DRE Comparativa 2021'!$B5,'Outubro-2021'!$B$4:$B$1000,0),MATCH('DRE Comparativa 2021'!K$3,'Outubro-2021'!$B$3:$Z$3,0))</f>
        <v>1571110.0399999984</v>
      </c>
      <c r="L5" s="89">
        <f t="shared" ref="L5" si="4">IFERROR(K5/K$4,0)</f>
        <v>1</v>
      </c>
      <c r="M5" s="8"/>
      <c r="N5" s="89">
        <f t="shared" ref="N5" si="5">IFERROR(M5/M$4,0)</f>
        <v>0</v>
      </c>
      <c r="O5" s="8"/>
      <c r="P5" s="89">
        <f t="shared" ref="P5:R7" si="6">IFERROR(O5/O$4,0)</f>
        <v>0</v>
      </c>
      <c r="Q5" s="8">
        <f t="shared" ref="Q5:Q7" si="7">C5+E5+G5+I5+K5+M5+O5</f>
        <v>8126243.1799999895</v>
      </c>
      <c r="R5" s="89">
        <f t="shared" si="6"/>
        <v>1</v>
      </c>
    </row>
    <row r="6" spans="1:18" outlineLevel="1" x14ac:dyDescent="0.25">
      <c r="B6" s="7" t="s">
        <v>43</v>
      </c>
      <c r="C6" s="8">
        <f>INDEX('Junho-2021'!$B$4:$Z$1048576,MATCH('DRE Comparativa 2021'!$B6,'Junho-2021'!$B$4:$B$1000,0),MATCH('DRE Comparativa 2021'!C$3,'Junho-2021'!$B$3:$Z$3,0))</f>
        <v>-376817.60230000055</v>
      </c>
      <c r="D6" s="89">
        <f t="shared" si="0"/>
        <v>-0.20032204639910689</v>
      </c>
      <c r="E6" s="8">
        <f>INDEX('Julho-2021'!$B$4:$Z$1048576,MATCH('DRE Comparativa 2021'!$B6,'Julho-2021'!$B$4:$B$1000,0),MATCH('DRE Comparativa 2021'!E$3,'Julho-2021'!$B$3:$Z$3,0))</f>
        <v>-327124.34470000025</v>
      </c>
      <c r="F6" s="89">
        <f t="shared" si="1"/>
        <v>-0.18937066079815337</v>
      </c>
      <c r="G6" s="8">
        <f>INDEX('Agosto-2021'!$B$4:$Z$1048576,MATCH('DRE Comparativa 2021'!$B6,'Agosto-2021'!$B$4:$B$1000,0),MATCH('DRE Comparativa 2021'!G$3,'Agosto-2021'!$B$3:$Z$3,0))</f>
        <v>-360309.8536000005</v>
      </c>
      <c r="H6" s="89">
        <f t="shared" si="2"/>
        <v>-0.19350925183087675</v>
      </c>
      <c r="I6" s="8">
        <f>INDEX('Setembro-2021'!$B$4:$Z$1048576,MATCH('DRE Comparativa 2021'!$B6,'Setembro-2021'!$B$4:$B$1000,0),MATCH('DRE Comparativa 2021'!I$3,'Setembro-2021'!$B$3:$Z$3,0))</f>
        <v>-212778.03010000015</v>
      </c>
      <c r="J6" s="89">
        <f t="shared" si="3"/>
        <v>-0.19616884371262061</v>
      </c>
      <c r="K6" s="8">
        <f>INDEX('Outubro-2021'!$B$4:$Z$1048576,MATCH('DRE Comparativa 2021'!$B6,'Outubro-2021'!$B$4:$B$1000,0),MATCH('DRE Comparativa 2021'!K$3,'Outubro-2021'!$B$3:$Z$3,0))</f>
        <v>-304694.71680000023</v>
      </c>
      <c r="L6" s="89">
        <f t="shared" ref="L6" si="8">IFERROR(K6/K$4,0)</f>
        <v>-0.1939359491331368</v>
      </c>
      <c r="M6" s="8"/>
      <c r="N6" s="89">
        <f t="shared" ref="N6" si="9">IFERROR(M6/M$4,0)</f>
        <v>0</v>
      </c>
      <c r="O6" s="8"/>
      <c r="P6" s="89">
        <f t="shared" si="6"/>
        <v>0</v>
      </c>
      <c r="Q6" s="8">
        <f t="shared" si="7"/>
        <v>-1581724.5475000017</v>
      </c>
      <c r="R6" s="89">
        <f t="shared" si="6"/>
        <v>-0.19464400861063128</v>
      </c>
    </row>
    <row r="7" spans="1:18" outlineLevel="1" x14ac:dyDescent="0.25">
      <c r="B7" s="7" t="s">
        <v>40</v>
      </c>
      <c r="C7" s="8">
        <f>INDEX('Junho-2021'!$B$4:$Z$1048576,MATCH('DRE Comparativa 2021'!$B7,'Junho-2021'!$B$4:$B$1000,0),MATCH('DRE Comparativa 2021'!C$3,'Junho-2021'!$B$3:$Z$3,0))</f>
        <v>0</v>
      </c>
      <c r="D7" s="89">
        <f t="shared" si="0"/>
        <v>0</v>
      </c>
      <c r="E7" s="8">
        <f>INDEX('Julho-2021'!$B$4:$Z$1048576,MATCH('DRE Comparativa 2021'!$B7,'Julho-2021'!$B$4:$B$1000,0),MATCH('DRE Comparativa 2021'!E$3,'Julho-2021'!$B$3:$Z$3,0))</f>
        <v>0</v>
      </c>
      <c r="F7" s="89">
        <f t="shared" si="1"/>
        <v>0</v>
      </c>
      <c r="G7" s="8">
        <f>INDEX('Agosto-2021'!$B$4:$Z$1048576,MATCH('DRE Comparativa 2021'!$B7,'Agosto-2021'!$B$4:$B$1000,0),MATCH('DRE Comparativa 2021'!G$3,'Agosto-2021'!$B$3:$Z$3,0))</f>
        <v>0</v>
      </c>
      <c r="H7" s="89">
        <f t="shared" si="2"/>
        <v>0</v>
      </c>
      <c r="I7" s="8">
        <f>INDEX('Setembro-2021'!$B$4:$Z$1048576,MATCH('DRE Comparativa 2021'!$B7,'Setembro-2021'!$B$4:$B$1000,0),MATCH('DRE Comparativa 2021'!I$3,'Setembro-2021'!$B$3:$Z$3,0))</f>
        <v>0</v>
      </c>
      <c r="J7" s="89">
        <f t="shared" si="3"/>
        <v>0</v>
      </c>
      <c r="K7" s="8">
        <f>INDEX('Outubro-2021'!$B$4:$Z$1048576,MATCH('DRE Comparativa 2021'!$B7,'Outubro-2021'!$B$4:$B$1000,0),MATCH('DRE Comparativa 2021'!K$3,'Outubro-2021'!$B$3:$Z$3,0))</f>
        <v>0</v>
      </c>
      <c r="L7" s="89">
        <f t="shared" ref="L7" si="10">IFERROR(K7/K$4,0)</f>
        <v>0</v>
      </c>
      <c r="M7" s="8"/>
      <c r="N7" s="89">
        <f t="shared" ref="N7" si="11">IFERROR(M7/M$4,0)</f>
        <v>0</v>
      </c>
      <c r="O7" s="8"/>
      <c r="P7" s="89">
        <f t="shared" si="6"/>
        <v>0</v>
      </c>
      <c r="Q7" s="8">
        <f t="shared" si="7"/>
        <v>0</v>
      </c>
      <c r="R7" s="89">
        <f t="shared" si="6"/>
        <v>0</v>
      </c>
    </row>
    <row r="8" spans="1:18" outlineLevel="1" x14ac:dyDescent="0.25">
      <c r="B8" s="9"/>
      <c r="C8" s="8"/>
      <c r="D8" s="90"/>
      <c r="E8" s="8"/>
      <c r="F8" s="90"/>
      <c r="G8" s="8"/>
      <c r="H8" s="90"/>
      <c r="I8" s="8"/>
      <c r="J8" s="90"/>
      <c r="K8" s="8"/>
      <c r="L8" s="90"/>
      <c r="M8" s="8"/>
      <c r="N8" s="90"/>
      <c r="O8" s="8"/>
      <c r="P8" s="90"/>
      <c r="Q8" s="8"/>
      <c r="R8" s="90"/>
    </row>
    <row r="9" spans="1:18" x14ac:dyDescent="0.25">
      <c r="B9" s="4" t="s">
        <v>7</v>
      </c>
      <c r="C9" s="5">
        <f t="shared" ref="C9" si="12">SUM(C5:C8)</f>
        <v>1504241.4676999978</v>
      </c>
      <c r="D9" s="88">
        <f>IFERROR(C9/C$4,0)</f>
        <v>0.79967795360089311</v>
      </c>
      <c r="E9" s="5">
        <f t="shared" ref="E9" si="13">SUM(E5:E8)</f>
        <v>1400304.5152999971</v>
      </c>
      <c r="F9" s="88">
        <f>IFERROR(E9/E$4,0)</f>
        <v>0.81062933920184665</v>
      </c>
      <c r="G9" s="5">
        <f t="shared" ref="G9" si="14">SUM(G5:G8)</f>
        <v>1501667.5463999962</v>
      </c>
      <c r="H9" s="88">
        <f>IFERROR(G9/G$4,0)</f>
        <v>0.80649074816912325</v>
      </c>
      <c r="I9" s="5">
        <f t="shared" ref="I9:K9" si="15">SUM(I5:I8)</f>
        <v>871889.77989999834</v>
      </c>
      <c r="J9" s="88">
        <f>IFERROR(I9/I$4,0)</f>
        <v>0.80383115628737944</v>
      </c>
      <c r="K9" s="5">
        <f t="shared" si="15"/>
        <v>1266415.3231999981</v>
      </c>
      <c r="L9" s="88">
        <f>IFERROR(K9/K$4,0)</f>
        <v>0.80606405086686317</v>
      </c>
      <c r="M9" s="5">
        <f t="shared" ref="M9" si="16">SUM(M5:M8)</f>
        <v>0</v>
      </c>
      <c r="N9" s="88">
        <f>IFERROR(M9/M$4,0)</f>
        <v>0</v>
      </c>
      <c r="O9" s="5">
        <f t="shared" ref="O9" si="17">SUM(O5:O8)</f>
        <v>0</v>
      </c>
      <c r="P9" s="88">
        <f>IFERROR(O9/O$4,0)</f>
        <v>0</v>
      </c>
      <c r="Q9" s="5">
        <f t="shared" ref="Q9" si="18">SUM(Q5:Q8)</f>
        <v>6544518.6324999873</v>
      </c>
      <c r="R9" s="88">
        <f>IFERROR(Q9/Q$4,0)</f>
        <v>0.80535599138936864</v>
      </c>
    </row>
    <row r="10" spans="1:18" x14ac:dyDescent="0.25">
      <c r="B10" s="10" t="s">
        <v>25</v>
      </c>
      <c r="C10" s="5">
        <f t="shared" ref="C10:E10" si="19">SUM(C11:C12)</f>
        <v>-769760.60999999847</v>
      </c>
      <c r="D10" s="88">
        <f>IFERROR(C10/C$4,0)</f>
        <v>-0.40921660689794243</v>
      </c>
      <c r="E10" s="5">
        <f t="shared" si="19"/>
        <v>-887072.19999999844</v>
      </c>
      <c r="F10" s="88">
        <f>IFERROR(E10/E$4,0)</f>
        <v>-0.51352169721188967</v>
      </c>
      <c r="G10" s="5">
        <f t="shared" ref="G10" si="20">SUM(G11:G12)</f>
        <v>-708352.88999999908</v>
      </c>
      <c r="H10" s="88">
        <f>IFERROR(G10/G$4,0)</f>
        <v>-0.38043044453708214</v>
      </c>
      <c r="I10" s="5">
        <f t="shared" ref="I10:K10" si="21">SUM(I11:I12)</f>
        <v>-446608.72000000055</v>
      </c>
      <c r="J10" s="88">
        <f>IFERROR(I10/I$4,0)</f>
        <v>-0.41174700298333849</v>
      </c>
      <c r="K10" s="5">
        <f t="shared" si="21"/>
        <v>-566063.77000000025</v>
      </c>
      <c r="L10" s="88">
        <f>IFERROR(K10/K$4,0)</f>
        <v>-0.36029543162998362</v>
      </c>
      <c r="M10" s="5">
        <f>SUM(M11:M12)</f>
        <v>0</v>
      </c>
      <c r="N10" s="88">
        <f>IFERROR(M10/M$4,0)</f>
        <v>0</v>
      </c>
      <c r="O10" s="5">
        <f>SUM(O11:O12)</f>
        <v>0</v>
      </c>
      <c r="P10" s="88">
        <f>IFERROR(O10/O$4,0)</f>
        <v>0</v>
      </c>
      <c r="Q10" s="5">
        <f>SUM(Q11:Q12)</f>
        <v>-3377858.1899999967</v>
      </c>
      <c r="R10" s="88">
        <f>IFERROR(Q10/Q$4,0)</f>
        <v>-0.41567279186444445</v>
      </c>
    </row>
    <row r="11" spans="1:18" outlineLevel="1" x14ac:dyDescent="0.25">
      <c r="B11" s="7" t="s">
        <v>39</v>
      </c>
      <c r="C11" s="8">
        <f>INDEX('Junho-2021'!$B$4:$Z$1048576,MATCH('DRE Comparativa 2021'!$B11,'Junho-2021'!$B$4:$B$1000,0),MATCH('DRE Comparativa 2021'!C$3,'Junho-2021'!$B$3:$Z$3,0))</f>
        <v>-769760.60999999847</v>
      </c>
      <c r="D11" s="89">
        <f t="shared" ref="D11" si="22">IFERROR(C11/C$4,0)</f>
        <v>-0.40921660689794243</v>
      </c>
      <c r="E11" s="8">
        <f>INDEX('Julho-2021'!$B$4:$Z$1048576,MATCH('DRE Comparativa 2021'!$B11,'Julho-2021'!$B$4:$B$1000,0),MATCH('DRE Comparativa 2021'!E$3,'Julho-2021'!$B$3:$Z$3,0))</f>
        <v>-887072.19999999844</v>
      </c>
      <c r="F11" s="89">
        <f t="shared" ref="F11" si="23">IFERROR(E11/E$4,0)</f>
        <v>-0.51352169721188967</v>
      </c>
      <c r="G11" s="8">
        <f>INDEX('Agosto-2021'!$B$4:$Z$1048576,MATCH('DRE Comparativa 2021'!$B11,'Agosto-2021'!$B$4:$B$1000,0),MATCH('DRE Comparativa 2021'!G$3,'Agosto-2021'!$B$3:$Z$3,0))</f>
        <v>-708352.88999999908</v>
      </c>
      <c r="H11" s="89">
        <f t="shared" ref="H11" si="24">IFERROR(G11/G$4,0)</f>
        <v>-0.38043044453708214</v>
      </c>
      <c r="I11" s="8">
        <f>INDEX('Setembro-2021'!$B$4:$Z$1048576,MATCH('DRE Comparativa 2021'!$B11,'Setembro-2021'!$B$4:$B$1000,0),MATCH('DRE Comparativa 2021'!I$3,'Setembro-2021'!$B$3:$Z$3,0))</f>
        <v>-446608.72000000055</v>
      </c>
      <c r="J11" s="89">
        <f t="shared" ref="J11" si="25">IFERROR(I11/I$4,0)</f>
        <v>-0.41174700298333849</v>
      </c>
      <c r="K11" s="8">
        <f>INDEX('Outubro-2021'!$B$4:$Z$1048576,MATCH('DRE Comparativa 2021'!$B11,'Outubro-2021'!$B$4:$B$1000,0),MATCH('DRE Comparativa 2021'!K$3,'Outubro-2021'!$B$3:$Z$3,0))</f>
        <v>-566063.77000000025</v>
      </c>
      <c r="L11" s="89">
        <f t="shared" ref="L11" si="26">IFERROR(K11/K$4,0)</f>
        <v>-0.36029543162998362</v>
      </c>
      <c r="M11" s="8"/>
      <c r="N11" s="89">
        <f t="shared" ref="N11" si="27">IFERROR(M11/M$4,0)</f>
        <v>0</v>
      </c>
      <c r="O11" s="8"/>
      <c r="P11" s="89">
        <f t="shared" ref="P11:R11" si="28">IFERROR(O11/O$4,0)</f>
        <v>0</v>
      </c>
      <c r="Q11" s="8">
        <f t="shared" ref="Q11" si="29">C11+E11+G11+I11+K11+M11+O11</f>
        <v>-3377858.1899999967</v>
      </c>
      <c r="R11" s="89">
        <f t="shared" si="28"/>
        <v>-0.41567279186444445</v>
      </c>
    </row>
    <row r="12" spans="1:18" outlineLevel="1" x14ac:dyDescent="0.25">
      <c r="B12" s="11"/>
      <c r="C12" s="8"/>
      <c r="D12" s="90"/>
      <c r="E12" s="8"/>
      <c r="F12" s="90"/>
      <c r="G12" s="8"/>
      <c r="H12" s="90"/>
      <c r="I12" s="8"/>
      <c r="J12" s="90"/>
      <c r="K12" s="8"/>
      <c r="L12" s="90"/>
      <c r="M12" s="8"/>
      <c r="N12" s="90"/>
      <c r="O12" s="8"/>
      <c r="P12" s="90"/>
      <c r="Q12" s="8"/>
      <c r="R12" s="90"/>
    </row>
    <row r="13" spans="1:18" x14ac:dyDescent="0.25">
      <c r="B13" s="4" t="s">
        <v>4</v>
      </c>
      <c r="C13" s="5">
        <f t="shared" ref="C13" si="30">SUM(C9:C10)</f>
        <v>734480.85769999935</v>
      </c>
      <c r="D13" s="88">
        <f t="shared" ref="D13:R15" si="31">IFERROR(C13/C$4,0)</f>
        <v>0.39046134670295068</v>
      </c>
      <c r="E13" s="5">
        <f t="shared" ref="E13" si="32">SUM(E9:E10)</f>
        <v>513232.31529999862</v>
      </c>
      <c r="F13" s="88">
        <f t="shared" ref="F13:F14" si="33">IFERROR(E13/E$4,0)</f>
        <v>0.29710764198995693</v>
      </c>
      <c r="G13" s="5">
        <f t="shared" ref="G13" si="34">SUM(G9:G10)</f>
        <v>793314.65639999707</v>
      </c>
      <c r="H13" s="88">
        <f t="shared" ref="H13:H14" si="35">IFERROR(G13/G$4,0)</f>
        <v>0.42606030363204112</v>
      </c>
      <c r="I13" s="5">
        <f t="shared" ref="I13:K13" si="36">SUM(I9:I10)</f>
        <v>425281.05989999778</v>
      </c>
      <c r="J13" s="88">
        <f t="shared" ref="J13:J14" si="37">IFERROR(I13/I$4,0)</f>
        <v>0.39208415330404101</v>
      </c>
      <c r="K13" s="5">
        <f t="shared" si="36"/>
        <v>700351.55319999787</v>
      </c>
      <c r="L13" s="88">
        <f t="shared" ref="L13" si="38">IFERROR(K13/K$4,0)</f>
        <v>0.44576861923687955</v>
      </c>
      <c r="M13" s="5">
        <f t="shared" ref="M13" si="39">SUM(M9:M10)</f>
        <v>0</v>
      </c>
      <c r="N13" s="88">
        <f t="shared" ref="N13" si="40">IFERROR(M13/M$4,0)</f>
        <v>0</v>
      </c>
      <c r="O13" s="5">
        <f t="shared" ref="O13" si="41">SUM(O9:O10)</f>
        <v>0</v>
      </c>
      <c r="P13" s="88">
        <f t="shared" ref="P13:R14" si="42">IFERROR(O13/O$4,0)</f>
        <v>0</v>
      </c>
      <c r="Q13" s="5">
        <f t="shared" ref="Q13" si="43">SUM(Q9:Q10)</f>
        <v>3166660.4424999906</v>
      </c>
      <c r="R13" s="88">
        <f t="shared" si="42"/>
        <v>0.3896831995249242</v>
      </c>
    </row>
    <row r="14" spans="1:18" x14ac:dyDescent="0.25">
      <c r="B14" s="4" t="s">
        <v>5</v>
      </c>
      <c r="C14" s="5">
        <f t="shared" ref="C14:E14" si="44">C15+C30</f>
        <v>-232683.25056076387</v>
      </c>
      <c r="D14" s="88">
        <f t="shared" si="31"/>
        <v>-0.12369800304078918</v>
      </c>
      <c r="E14" s="5">
        <f t="shared" si="44"/>
        <v>-264613.89462994464</v>
      </c>
      <c r="F14" s="88">
        <f t="shared" si="33"/>
        <v>-0.15318367126849153</v>
      </c>
      <c r="G14" s="5">
        <f t="shared" ref="G14" si="45">G15+G30</f>
        <v>-304337.20503781858</v>
      </c>
      <c r="H14" s="88">
        <f t="shared" si="35"/>
        <v>-0.16344838827679603</v>
      </c>
      <c r="I14" s="5">
        <f t="shared" ref="I14:K14" si="46">I15+I30</f>
        <v>-278116.02785262931</v>
      </c>
      <c r="J14" s="88">
        <f t="shared" si="37"/>
        <v>-0.25640663923881885</v>
      </c>
      <c r="K14" s="5">
        <f t="shared" si="46"/>
        <v>-255118.71001338115</v>
      </c>
      <c r="L14" s="88">
        <f t="shared" ref="L14" si="47">IFERROR(K14/K$4,0)</f>
        <v>-0.16238118496994736</v>
      </c>
      <c r="M14" s="5">
        <f>M15+M30</f>
        <v>0</v>
      </c>
      <c r="N14" s="88">
        <f t="shared" ref="N14" si="48">IFERROR(M14/M$4,0)</f>
        <v>0</v>
      </c>
      <c r="O14" s="5">
        <f>O15+O30</f>
        <v>0</v>
      </c>
      <c r="P14" s="88">
        <f t="shared" si="42"/>
        <v>0</v>
      </c>
      <c r="Q14" s="5">
        <f>Q15+Q30</f>
        <v>-1334869.0880945378</v>
      </c>
      <c r="R14" s="88">
        <f t="shared" si="42"/>
        <v>-0.16426644619494879</v>
      </c>
    </row>
    <row r="15" spans="1:18" x14ac:dyDescent="0.25">
      <c r="B15" s="12" t="s">
        <v>6</v>
      </c>
      <c r="C15" s="13">
        <f t="shared" ref="C15:E15" si="49">SUM(C16:C29)</f>
        <v>-81122.555560763896</v>
      </c>
      <c r="D15" s="91">
        <f t="shared" si="31"/>
        <v>-4.3126001120615508E-2</v>
      </c>
      <c r="E15" s="13">
        <f t="shared" si="49"/>
        <v>-84394.381629944692</v>
      </c>
      <c r="F15" s="91">
        <f t="shared" si="31"/>
        <v>-4.885548897796279E-2</v>
      </c>
      <c r="G15" s="13">
        <f t="shared" ref="G15" si="50">SUM(G16:G29)</f>
        <v>-85913.79853781854</v>
      </c>
      <c r="H15" s="91">
        <f t="shared" si="31"/>
        <v>-4.6141160756203968E-2</v>
      </c>
      <c r="I15" s="13">
        <f t="shared" ref="I15:K15" si="51">SUM(I16:I29)</f>
        <v>-89126.714852629346</v>
      </c>
      <c r="J15" s="91">
        <f t="shared" si="31"/>
        <v>-8.2169595180140428E-2</v>
      </c>
      <c r="K15" s="13">
        <f t="shared" si="51"/>
        <v>-93883.790013381207</v>
      </c>
      <c r="L15" s="91">
        <f t="shared" ref="L15" si="52">IFERROR(K15/K$4,0)</f>
        <v>-5.97563427278342E-2</v>
      </c>
      <c r="M15" s="13">
        <f>SUM(M16:M29)</f>
        <v>0</v>
      </c>
      <c r="N15" s="91">
        <f t="shared" ref="N15" si="53">IFERROR(M15/M$4,0)</f>
        <v>0</v>
      </c>
      <c r="O15" s="13">
        <f>SUM(O16:O29)</f>
        <v>0</v>
      </c>
      <c r="P15" s="91">
        <f t="shared" ref="P15" si="54">IFERROR(O15/O$4,0)</f>
        <v>0</v>
      </c>
      <c r="Q15" s="13">
        <f>SUM(Q16:Q29)</f>
        <v>-434441.24059453764</v>
      </c>
      <c r="R15" s="91">
        <f t="shared" si="31"/>
        <v>-5.3461511176993624E-2</v>
      </c>
    </row>
    <row r="16" spans="1:18" s="6" customFormat="1" outlineLevel="1" x14ac:dyDescent="0.25">
      <c r="A16" s="48"/>
      <c r="B16" s="7" t="s">
        <v>18</v>
      </c>
      <c r="C16" s="8">
        <f>INDEX('Junho-2021'!$B$4:$Z$1048576,MATCH('DRE Comparativa 2021'!$B16,'Junho-2021'!$B$4:$B$1000,0),MATCH('DRE Comparativa 2021'!C$3,'Junho-2021'!$B$3:$Z$3,0))</f>
        <v>-28609.270500000002</v>
      </c>
      <c r="D16" s="89">
        <f t="shared" ref="D16:D28" si="55">IFERROR(C16/C$4,0)</f>
        <v>-1.52091292380308E-2</v>
      </c>
      <c r="E16" s="8">
        <f>INDEX('Julho-2021'!$B$4:$Z$1048576,MATCH('DRE Comparativa 2021'!$B16,'Julho-2021'!$B$4:$B$1000,0),MATCH('DRE Comparativa 2021'!E$3,'Julho-2021'!$B$3:$Z$3,0))</f>
        <v>-27596.912</v>
      </c>
      <c r="F16" s="89">
        <f t="shared" ref="F16:F28" si="56">IFERROR(E16/E$4,0)</f>
        <v>-1.5975715491982716E-2</v>
      </c>
      <c r="G16" s="8">
        <f>INDEX('Agosto-2021'!$B$4:$Z$1048576,MATCH('DRE Comparativa 2021'!$B16,'Agosto-2021'!$B$4:$B$1000,0),MATCH('DRE Comparativa 2021'!G$3,'Agosto-2021'!$B$3:$Z$3,0))</f>
        <v>-31370.1345</v>
      </c>
      <c r="H16" s="89">
        <f t="shared" ref="H16:H28" si="57">IFERROR(G16/G$4,0)</f>
        <v>-1.6847752555965531E-2</v>
      </c>
      <c r="I16" s="8">
        <f>INDEX('Setembro-2021'!$B$4:$Z$1048576,MATCH('DRE Comparativa 2021'!$B16,'Setembro-2021'!$B$4:$B$1000,0),MATCH('DRE Comparativa 2021'!I$3,'Setembro-2021'!$B$3:$Z$3,0))</f>
        <v>-33478.634000000005</v>
      </c>
      <c r="J16" s="89">
        <f t="shared" ref="J16:J28" si="58">IFERROR(I16/I$4,0)</f>
        <v>-3.0865333783621784E-2</v>
      </c>
      <c r="K16" s="8">
        <f>INDEX('Outubro-2021'!$B$4:$Z$1048576,MATCH('DRE Comparativa 2021'!$B16,'Outubro-2021'!$B$4:$B$1000,0),MATCH('DRE Comparativa 2021'!K$3,'Outubro-2021'!$B$3:$Z$3,0))</f>
        <v>-34318.129499999995</v>
      </c>
      <c r="L16" s="89">
        <f t="shared" ref="L16" si="59">IFERROR(K16/K$4,0)</f>
        <v>-2.1843237345743161E-2</v>
      </c>
      <c r="M16" s="8"/>
      <c r="N16" s="89">
        <f t="shared" ref="N16" si="60">IFERROR(M16/M$4,0)</f>
        <v>0</v>
      </c>
      <c r="O16" s="8"/>
      <c r="P16" s="89">
        <f t="shared" ref="P16:R28" si="61">IFERROR(O16/O$4,0)</f>
        <v>0</v>
      </c>
      <c r="Q16" s="8">
        <f t="shared" ref="Q16:Q28" si="62">C16+E16+G16+I16+K16+M16+O16</f>
        <v>-155373.08050000001</v>
      </c>
      <c r="R16" s="89">
        <f t="shared" si="61"/>
        <v>-1.9119915200470312E-2</v>
      </c>
    </row>
    <row r="17" spans="1:18" outlineLevel="1" x14ac:dyDescent="0.25">
      <c r="B17" s="7" t="s">
        <v>92</v>
      </c>
      <c r="C17" s="8">
        <f>INDEX('Junho-2021'!$B$4:$Z$1048576,MATCH('DRE Comparativa 2021'!$B17,'Junho-2021'!$B$4:$B$1000,0),MATCH('DRE Comparativa 2021'!C$3,'Junho-2021'!$B$3:$Z$3,0))</f>
        <v>-1287.4171724999999</v>
      </c>
      <c r="D17" s="89">
        <f t="shared" si="55"/>
        <v>-6.844108157113859E-4</v>
      </c>
      <c r="E17" s="8">
        <f>INDEX('Julho-2021'!$B$4:$Z$1048576,MATCH('DRE Comparativa 2021'!$B17,'Julho-2021'!$B$4:$B$1000,0),MATCH('DRE Comparativa 2021'!E$3,'Julho-2021'!$B$3:$Z$3,0))</f>
        <v>-1402.1015</v>
      </c>
      <c r="F17" s="89">
        <f t="shared" si="56"/>
        <v>-8.1166960473266737E-4</v>
      </c>
      <c r="G17" s="8">
        <f>INDEX('Agosto-2021'!$B$4:$Z$1048576,MATCH('DRE Comparativa 2021'!$B17,'Agosto-2021'!$B$4:$B$1000,0),MATCH('DRE Comparativa 2021'!G$3,'Agosto-2021'!$B$3:$Z$3,0))</f>
        <v>-1518.6734999999999</v>
      </c>
      <c r="H17" s="89">
        <f t="shared" si="57"/>
        <v>-8.1562402422285184E-4</v>
      </c>
      <c r="I17" s="8">
        <f>INDEX('Setembro-2021'!$B$4:$Z$1048576,MATCH('DRE Comparativa 2021'!$B17,'Setembro-2021'!$B$4:$B$1000,0),MATCH('DRE Comparativa 2021'!I$3,'Setembro-2021'!$B$3:$Z$3,0))</f>
        <v>-1563.4485</v>
      </c>
      <c r="J17" s="89">
        <f t="shared" si="58"/>
        <v>-1.4414076693213586E-3</v>
      </c>
      <c r="K17" s="8">
        <f>INDEX('Outubro-2021'!$B$4:$Z$1048576,MATCH('DRE Comparativa 2021'!$B17,'Outubro-2021'!$B$4:$B$1000,0),MATCH('DRE Comparativa 2021'!K$3,'Outubro-2021'!$B$3:$Z$3,0))</f>
        <v>-1773.8935000000001</v>
      </c>
      <c r="L17" s="89">
        <f t="shared" ref="L17" si="63">IFERROR(K17/K$4,0)</f>
        <v>-1.1290701827607198E-3</v>
      </c>
      <c r="M17" s="8"/>
      <c r="N17" s="89">
        <f t="shared" ref="N17" si="64">IFERROR(M17/M$4,0)</f>
        <v>0</v>
      </c>
      <c r="O17" s="8"/>
      <c r="P17" s="89">
        <f t="shared" si="61"/>
        <v>0</v>
      </c>
      <c r="Q17" s="8">
        <f t="shared" si="62"/>
        <v>-7545.5341724999998</v>
      </c>
      <c r="R17" s="89">
        <f t="shared" si="61"/>
        <v>-9.2853905616199013E-4</v>
      </c>
    </row>
    <row r="18" spans="1:18" outlineLevel="1" x14ac:dyDescent="0.25">
      <c r="B18" s="7" t="s">
        <v>8</v>
      </c>
      <c r="C18" s="8">
        <f>INDEX('Junho-2021'!$B$4:$Z$1048576,MATCH('DRE Comparativa 2021'!$B18,'Junho-2021'!$B$4:$B$1000,0),MATCH('DRE Comparativa 2021'!C$3,'Junho-2021'!$B$3:$Z$3,0))</f>
        <v>-2288.7416400000006</v>
      </c>
      <c r="D18" s="89">
        <f t="shared" si="55"/>
        <v>-1.2167303390424643E-3</v>
      </c>
      <c r="E18" s="8">
        <f>INDEX('Julho-2021'!$B$4:$Z$1048576,MATCH('DRE Comparativa 2021'!$B18,'Julho-2021'!$B$4:$B$1000,0),MATCH('DRE Comparativa 2021'!E$3,'Julho-2021'!$B$3:$Z$3,0))</f>
        <v>-2276.7149999999997</v>
      </c>
      <c r="F18" s="89">
        <f t="shared" si="56"/>
        <v>-1.3179790223025469E-3</v>
      </c>
      <c r="G18" s="8">
        <f>INDEX('Agosto-2021'!$B$4:$Z$1048576,MATCH('DRE Comparativa 2021'!$B18,'Agosto-2021'!$B$4:$B$1000,0),MATCH('DRE Comparativa 2021'!G$3,'Agosto-2021'!$B$3:$Z$3,0))</f>
        <v>-2624.8370000000004</v>
      </c>
      <c r="H18" s="89">
        <f t="shared" si="57"/>
        <v>-1.4097040060744052E-3</v>
      </c>
      <c r="I18" s="8">
        <f>INDEX('Setembro-2021'!$B$4:$Z$1048576,MATCH('DRE Comparativa 2021'!$B18,'Setembro-2021'!$B$4:$B$1000,0),MATCH('DRE Comparativa 2021'!I$3,'Setembro-2021'!$B$3:$Z$3,0))</f>
        <v>-2785.4195000000004</v>
      </c>
      <c r="J18" s="89">
        <f t="shared" si="58"/>
        <v>-2.5679931443710904E-3</v>
      </c>
      <c r="K18" s="8">
        <f>INDEX('Outubro-2021'!$B$4:$Z$1048576,MATCH('DRE Comparativa 2021'!$B18,'Outubro-2021'!$B$4:$B$1000,0),MATCH('DRE Comparativa 2021'!K$3,'Outubro-2021'!$B$3:$Z$3,0))</f>
        <v>-2745.4185000000002</v>
      </c>
      <c r="L18" s="89">
        <f t="shared" ref="L18" si="65">IFERROR(K18/K$4,0)</f>
        <v>-1.7474387090034781E-3</v>
      </c>
      <c r="M18" s="8"/>
      <c r="N18" s="89">
        <f t="shared" ref="N18" si="66">IFERROR(M18/M$4,0)</f>
        <v>0</v>
      </c>
      <c r="O18" s="8"/>
      <c r="P18" s="89">
        <f t="shared" si="61"/>
        <v>0</v>
      </c>
      <c r="Q18" s="8">
        <f t="shared" si="62"/>
        <v>-12721.131640000001</v>
      </c>
      <c r="R18" s="89">
        <f t="shared" si="61"/>
        <v>-1.5654382176635794E-3</v>
      </c>
    </row>
    <row r="19" spans="1:18" outlineLevel="1" x14ac:dyDescent="0.25">
      <c r="B19" s="7" t="s">
        <v>57</v>
      </c>
      <c r="C19" s="8">
        <f>INDEX('Junho-2021'!$B$4:$Z$1048576,MATCH('DRE Comparativa 2021'!$B19,'Junho-2021'!$B$4:$B$1000,0),MATCH('DRE Comparativa 2021'!C$3,'Junho-2021'!$B$3:$Z$3,0))</f>
        <v>0</v>
      </c>
      <c r="D19" s="89">
        <f t="shared" si="55"/>
        <v>0</v>
      </c>
      <c r="E19" s="8">
        <f>INDEX('Julho-2021'!$B$4:$Z$1048576,MATCH('DRE Comparativa 2021'!$B19,'Julho-2021'!$B$4:$B$1000,0),MATCH('DRE Comparativa 2021'!E$3,'Julho-2021'!$B$3:$Z$3,0))</f>
        <v>-1888.9455</v>
      </c>
      <c r="F19" s="89">
        <f t="shared" si="56"/>
        <v>-1.0935011818663275E-3</v>
      </c>
      <c r="G19" s="8">
        <f>INDEX('Agosto-2021'!$B$4:$Z$1048576,MATCH('DRE Comparativa 2021'!$B19,'Agosto-2021'!$B$4:$B$1000,0),MATCH('DRE Comparativa 2021'!G$3,'Agosto-2021'!$B$3:$Z$3,0))</f>
        <v>-944.65800000000002</v>
      </c>
      <c r="H19" s="89">
        <f t="shared" si="57"/>
        <v>-5.073412813710852E-4</v>
      </c>
      <c r="I19" s="8">
        <f>INDEX('Setembro-2021'!$B$4:$Z$1048576,MATCH('DRE Comparativa 2021'!$B19,'Setembro-2021'!$B$4:$B$1000,0),MATCH('DRE Comparativa 2021'!I$3,'Setembro-2021'!$B$3:$Z$3,0))</f>
        <v>0</v>
      </c>
      <c r="J19" s="89">
        <f t="shared" si="58"/>
        <v>0</v>
      </c>
      <c r="K19" s="8">
        <f>INDEX('Outubro-2021'!$B$4:$Z$1048576,MATCH('DRE Comparativa 2021'!$B19,'Outubro-2021'!$B$4:$B$1000,0),MATCH('DRE Comparativa 2021'!K$3,'Outubro-2021'!$B$3:$Z$3,0))</f>
        <v>-3393.6985</v>
      </c>
      <c r="L19" s="89">
        <f t="shared" ref="L19" si="67">IFERROR(K19/K$4,0)</f>
        <v>-2.1600641671158842E-3</v>
      </c>
      <c r="M19" s="8"/>
      <c r="N19" s="89">
        <f t="shared" ref="N19" si="68">IFERROR(M19/M$4,0)</f>
        <v>0</v>
      </c>
      <c r="O19" s="8"/>
      <c r="P19" s="89">
        <f t="shared" si="61"/>
        <v>0</v>
      </c>
      <c r="Q19" s="8">
        <f t="shared" si="62"/>
        <v>-6227.3019999999997</v>
      </c>
      <c r="R19" s="89">
        <f t="shared" si="61"/>
        <v>-7.6631991709605817E-4</v>
      </c>
    </row>
    <row r="20" spans="1:18" outlineLevel="1" x14ac:dyDescent="0.25">
      <c r="B20" s="7" t="s">
        <v>50</v>
      </c>
      <c r="C20" s="8">
        <f>INDEX('Junho-2021'!$B$4:$Z$1048576,MATCH('DRE Comparativa 2021'!$B20,'Junho-2021'!$B$4:$B$1000,0),MATCH('DRE Comparativa 2021'!C$3,'Junho-2021'!$B$3:$Z$3,0))</f>
        <v>0</v>
      </c>
      <c r="D20" s="89">
        <f t="shared" si="55"/>
        <v>0</v>
      </c>
      <c r="E20" s="8">
        <f>INDEX('Julho-2021'!$B$4:$Z$1048576,MATCH('DRE Comparativa 2021'!$B20,'Julho-2021'!$B$4:$B$1000,0),MATCH('DRE Comparativa 2021'!E$3,'Julho-2021'!$B$3:$Z$3,0))</f>
        <v>-1336.3285000000001</v>
      </c>
      <c r="F20" s="89">
        <f t="shared" si="56"/>
        <v>-7.7359394122893262E-4</v>
      </c>
      <c r="G20" s="8">
        <f>INDEX('Agosto-2021'!$B$4:$Z$1048576,MATCH('DRE Comparativa 2021'!$B20,'Agosto-2021'!$B$4:$B$1000,0),MATCH('DRE Comparativa 2021'!G$3,'Agosto-2021'!$B$3:$Z$3,0))</f>
        <v>-1099.9235000000001</v>
      </c>
      <c r="H20" s="89">
        <f t="shared" si="57"/>
        <v>-5.9072870594455227E-4</v>
      </c>
      <c r="I20" s="8">
        <f>INDEX('Setembro-2021'!$B$4:$Z$1048576,MATCH('DRE Comparativa 2021'!$B20,'Setembro-2021'!$B$4:$B$1000,0),MATCH('DRE Comparativa 2021'!I$3,'Setembro-2021'!$B$3:$Z$3,0))</f>
        <v>0</v>
      </c>
      <c r="J20" s="89">
        <f t="shared" si="58"/>
        <v>0</v>
      </c>
      <c r="K20" s="8">
        <f>INDEX('Outubro-2021'!$B$4:$Z$1048576,MATCH('DRE Comparativa 2021'!$B20,'Outubro-2021'!$B$4:$B$1000,0),MATCH('DRE Comparativa 2021'!K$3,'Outubro-2021'!$B$3:$Z$3,0))</f>
        <v>-2975.703</v>
      </c>
      <c r="L20" s="89">
        <f t="shared" ref="L20" si="69">IFERROR(K20/K$4,0)</f>
        <v>-1.8940131017175621E-3</v>
      </c>
      <c r="M20" s="8"/>
      <c r="N20" s="89">
        <f t="shared" ref="N20" si="70">IFERROR(M20/M$4,0)</f>
        <v>0</v>
      </c>
      <c r="O20" s="8"/>
      <c r="P20" s="89">
        <f t="shared" si="61"/>
        <v>0</v>
      </c>
      <c r="Q20" s="8">
        <f t="shared" si="62"/>
        <v>-5411.9549999999999</v>
      </c>
      <c r="R20" s="89">
        <f t="shared" si="61"/>
        <v>-6.6598486903760208E-4</v>
      </c>
    </row>
    <row r="21" spans="1:18" outlineLevel="1" x14ac:dyDescent="0.25">
      <c r="B21" s="7" t="s">
        <v>19</v>
      </c>
      <c r="C21" s="8">
        <f>INDEX('Junho-2021'!$B$4:$Z$1048576,MATCH('DRE Comparativa 2021'!$B21,'Junho-2021'!$B$4:$B$1000,0),MATCH('DRE Comparativa 2021'!C$3,'Junho-2021'!$B$3:$Z$3,0))</f>
        <v>-3178.8078333333333</v>
      </c>
      <c r="D21" s="89">
        <f t="shared" si="55"/>
        <v>-1.6899032486700888E-3</v>
      </c>
      <c r="E21" s="8">
        <f>INDEX('Julho-2021'!$B$4:$Z$1048576,MATCH('DRE Comparativa 2021'!$B21,'Julho-2021'!$B$4:$B$1000,0),MATCH('DRE Comparativa 2021'!E$3,'Julho-2021'!$B$3:$Z$3,0))</f>
        <v>-3066.3235555555557</v>
      </c>
      <c r="F21" s="89">
        <f t="shared" si="56"/>
        <v>-1.7750794991091908E-3</v>
      </c>
      <c r="G21" s="8">
        <f>INDEX('Agosto-2021'!$B$4:$Z$1048576,MATCH('DRE Comparativa 2021'!$B21,'Agosto-2021'!$B$4:$B$1000,0),MATCH('DRE Comparativa 2021'!G$3,'Agosto-2021'!$B$3:$Z$3,0))</f>
        <v>-3485.5704999999998</v>
      </c>
      <c r="H21" s="89">
        <f t="shared" si="57"/>
        <v>-1.8719725062183925E-3</v>
      </c>
      <c r="I21" s="8">
        <f>INDEX('Setembro-2021'!$B$4:$Z$1048576,MATCH('DRE Comparativa 2021'!$B21,'Setembro-2021'!$B$4:$B$1000,0),MATCH('DRE Comparativa 2021'!I$3,'Setembro-2021'!$B$3:$Z$3,0))</f>
        <v>-3719.8482222222219</v>
      </c>
      <c r="J21" s="89">
        <f t="shared" si="58"/>
        <v>-3.4294815315135305E-3</v>
      </c>
      <c r="K21" s="8">
        <f>INDEX('Outubro-2021'!$B$4:$Z$1048576,MATCH('DRE Comparativa 2021'!$B21,'Outubro-2021'!$B$4:$B$1000,0),MATCH('DRE Comparativa 2021'!K$3,'Outubro-2021'!$B$3:$Z$3,0))</f>
        <v>-3813.1254999999992</v>
      </c>
      <c r="L21" s="89">
        <f t="shared" ref="L21" si="71">IFERROR(K21/K$4,0)</f>
        <v>-2.42702637174924E-3</v>
      </c>
      <c r="M21" s="8"/>
      <c r="N21" s="89">
        <f t="shared" ref="N21" si="72">IFERROR(M21/M$4,0)</f>
        <v>0</v>
      </c>
      <c r="O21" s="8"/>
      <c r="P21" s="89">
        <f t="shared" si="61"/>
        <v>0</v>
      </c>
      <c r="Q21" s="8">
        <f t="shared" si="62"/>
        <v>-17263.67561111111</v>
      </c>
      <c r="R21" s="89">
        <f t="shared" si="61"/>
        <v>-2.1244350222744787E-3</v>
      </c>
    </row>
    <row r="22" spans="1:18" outlineLevel="1" x14ac:dyDescent="0.25">
      <c r="B22" s="7" t="s">
        <v>20</v>
      </c>
      <c r="C22" s="8">
        <f>INDEX('Junho-2021'!$B$4:$Z$1048576,MATCH('DRE Comparativa 2021'!$B22,'Junho-2021'!$B$4:$B$1000,0),MATCH('DRE Comparativa 2021'!C$3,'Junho-2021'!$B$3:$Z$3,0))</f>
        <v>-2384.1058750000002</v>
      </c>
      <c r="D22" s="89">
        <f t="shared" si="55"/>
        <v>-1.2674274365025667E-3</v>
      </c>
      <c r="E22" s="8">
        <f>INDEX('Julho-2021'!$B$4:$Z$1048576,MATCH('DRE Comparativa 2021'!$B22,'Julho-2021'!$B$4:$B$1000,0),MATCH('DRE Comparativa 2021'!E$3,'Julho-2021'!$B$3:$Z$3,0))</f>
        <v>-2299.7426666666665</v>
      </c>
      <c r="F22" s="89">
        <f t="shared" si="56"/>
        <v>-1.331309624331893E-3</v>
      </c>
      <c r="G22" s="8">
        <f>INDEX('Agosto-2021'!$B$4:$Z$1048576,MATCH('DRE Comparativa 2021'!$B22,'Agosto-2021'!$B$4:$B$1000,0),MATCH('DRE Comparativa 2021'!G$3,'Agosto-2021'!$B$3:$Z$3,0))</f>
        <v>-2614.1778750000003</v>
      </c>
      <c r="H22" s="89">
        <f t="shared" si="57"/>
        <v>-1.4039793796637946E-3</v>
      </c>
      <c r="I22" s="8">
        <f>INDEX('Setembro-2021'!$B$4:$Z$1048576,MATCH('DRE Comparativa 2021'!$B22,'Setembro-2021'!$B$4:$B$1000,0),MATCH('DRE Comparativa 2021'!I$3,'Setembro-2021'!$B$3:$Z$3,0))</f>
        <v>-2789.8861666666671</v>
      </c>
      <c r="J22" s="89">
        <f t="shared" si="58"/>
        <v>-2.5721111486351486E-3</v>
      </c>
      <c r="K22" s="8">
        <f>INDEX('Outubro-2021'!$B$4:$Z$1048576,MATCH('DRE Comparativa 2021'!$B22,'Outubro-2021'!$B$4:$B$1000,0),MATCH('DRE Comparativa 2021'!K$3,'Outubro-2021'!$B$3:$Z$3,0))</f>
        <v>-2859.8441250000005</v>
      </c>
      <c r="L22" s="89">
        <f t="shared" ref="L22" si="73">IFERROR(K22/K$4,0)</f>
        <v>-1.8202697788119305E-3</v>
      </c>
      <c r="M22" s="8"/>
      <c r="N22" s="89">
        <f t="shared" ref="N22" si="74">IFERROR(M22/M$4,0)</f>
        <v>0</v>
      </c>
      <c r="O22" s="8"/>
      <c r="P22" s="89">
        <f t="shared" si="61"/>
        <v>0</v>
      </c>
      <c r="Q22" s="8">
        <f t="shared" si="62"/>
        <v>-12947.756708333334</v>
      </c>
      <c r="R22" s="89">
        <f t="shared" si="61"/>
        <v>-1.5933262667058594E-3</v>
      </c>
    </row>
    <row r="23" spans="1:18" outlineLevel="1" x14ac:dyDescent="0.25">
      <c r="B23" s="7" t="s">
        <v>48</v>
      </c>
      <c r="C23" s="8">
        <f>INDEX('Junho-2021'!$B$4:$Z$1048576,MATCH('DRE Comparativa 2021'!$B23,'Junho-2021'!$B$4:$B$1000,0),MATCH('DRE Comparativa 2021'!C$3,'Junho-2021'!$B$3:$Z$3,0))</f>
        <v>-107.28476437500001</v>
      </c>
      <c r="D23" s="89">
        <f t="shared" si="55"/>
        <v>-5.7034234642615501E-5</v>
      </c>
      <c r="E23" s="8">
        <f>INDEX('Julho-2021'!$B$4:$Z$1048576,MATCH('DRE Comparativa 2021'!$B23,'Julho-2021'!$B$4:$B$1000,0),MATCH('DRE Comparativa 2021'!E$3,'Julho-2021'!$B$3:$Z$3,0))</f>
        <v>-103.48841999999999</v>
      </c>
      <c r="F23" s="89">
        <f t="shared" si="56"/>
        <v>-5.9908933094935184E-5</v>
      </c>
      <c r="G23" s="8">
        <f>INDEX('Agosto-2021'!$B$4:$Z$1048576,MATCH('DRE Comparativa 2021'!$B23,'Agosto-2021'!$B$4:$B$1000,0),MATCH('DRE Comparativa 2021'!G$3,'Agosto-2021'!$B$3:$Z$3,0))</f>
        <v>-117.63800437499999</v>
      </c>
      <c r="H23" s="89">
        <f t="shared" si="57"/>
        <v>-6.3179072084870746E-5</v>
      </c>
      <c r="I23" s="8">
        <f>INDEX('Setembro-2021'!$B$4:$Z$1048576,MATCH('DRE Comparativa 2021'!$B23,'Setembro-2021'!$B$4:$B$1000,0),MATCH('DRE Comparativa 2021'!I$3,'Setembro-2021'!$B$3:$Z$3,0))</f>
        <v>-125.54487750000001</v>
      </c>
      <c r="J23" s="89">
        <f t="shared" si="58"/>
        <v>-1.1574500168858169E-4</v>
      </c>
      <c r="K23" s="8">
        <f>INDEX('Outubro-2021'!$B$4:$Z$1048576,MATCH('DRE Comparativa 2021'!$B23,'Outubro-2021'!$B$4:$B$1000,0),MATCH('DRE Comparativa 2021'!K$3,'Outubro-2021'!$B$3:$Z$3,0))</f>
        <v>-128.69298562500001</v>
      </c>
      <c r="L23" s="89">
        <f t="shared" ref="L23" si="75">IFERROR(K23/K$4,0)</f>
        <v>-8.1912140046536865E-5</v>
      </c>
      <c r="M23" s="8"/>
      <c r="N23" s="89">
        <f t="shared" ref="N23" si="76">IFERROR(M23/M$4,0)</f>
        <v>0</v>
      </c>
      <c r="O23" s="8"/>
      <c r="P23" s="89">
        <f t="shared" si="61"/>
        <v>0</v>
      </c>
      <c r="Q23" s="8">
        <f t="shared" si="62"/>
        <v>-582.64905187500005</v>
      </c>
      <c r="R23" s="89">
        <f t="shared" si="61"/>
        <v>-7.1699682001763676E-5</v>
      </c>
    </row>
    <row r="24" spans="1:18" outlineLevel="1" x14ac:dyDescent="0.25">
      <c r="B24" s="7" t="s">
        <v>49</v>
      </c>
      <c r="C24" s="8">
        <f>INDEX('Junho-2021'!$B$4:$Z$1048576,MATCH('DRE Comparativa 2021'!$B24,'Junho-2021'!$B$4:$B$1000,0),MATCH('DRE Comparativa 2021'!C$3,'Junho-2021'!$B$3:$Z$3,0))</f>
        <v>-190.72846999999999</v>
      </c>
      <c r="D24" s="89">
        <f t="shared" si="55"/>
        <v>-1.0139419492020533E-4</v>
      </c>
      <c r="E24" s="8">
        <f>INDEX('Julho-2021'!$B$4:$Z$1048576,MATCH('DRE Comparativa 2021'!$B24,'Julho-2021'!$B$4:$B$1000,0),MATCH('DRE Comparativa 2021'!E$3,'Julho-2021'!$B$3:$Z$3,0))</f>
        <v>-183.97941333333335</v>
      </c>
      <c r="F24" s="89">
        <f t="shared" si="56"/>
        <v>-1.0650476994655146E-4</v>
      </c>
      <c r="G24" s="8">
        <f>INDEX('Agosto-2021'!$B$4:$Z$1048576,MATCH('DRE Comparativa 2021'!$B24,'Agosto-2021'!$B$4:$B$1000,0),MATCH('DRE Comparativa 2021'!G$3,'Agosto-2021'!$B$3:$Z$3,0))</f>
        <v>-209.13423000000003</v>
      </c>
      <c r="H24" s="89">
        <f t="shared" si="57"/>
        <v>-1.1231835037310357E-4</v>
      </c>
      <c r="I24" s="8">
        <f>INDEX('Setembro-2021'!$B$4:$Z$1048576,MATCH('DRE Comparativa 2021'!$B24,'Setembro-2021'!$B$4:$B$1000,0),MATCH('DRE Comparativa 2021'!I$3,'Setembro-2021'!$B$3:$Z$3,0))</f>
        <v>-223.19089333333335</v>
      </c>
      <c r="J24" s="89">
        <f t="shared" si="58"/>
        <v>-2.0576889189081188E-4</v>
      </c>
      <c r="K24" s="8">
        <f>INDEX('Outubro-2021'!$B$4:$Z$1048576,MATCH('DRE Comparativa 2021'!$B24,'Outubro-2021'!$B$4:$B$1000,0),MATCH('DRE Comparativa 2021'!K$3,'Outubro-2021'!$B$3:$Z$3,0))</f>
        <v>-228.78753000000003</v>
      </c>
      <c r="L24" s="89">
        <f t="shared" ref="L24" si="77">IFERROR(K24/K$4,0)</f>
        <v>-1.4562158230495444E-4</v>
      </c>
      <c r="M24" s="8"/>
      <c r="N24" s="89">
        <f t="shared" ref="N24" si="78">IFERROR(M24/M$4,0)</f>
        <v>0</v>
      </c>
      <c r="O24" s="8"/>
      <c r="P24" s="89">
        <f t="shared" si="61"/>
        <v>0</v>
      </c>
      <c r="Q24" s="8">
        <f t="shared" si="62"/>
        <v>-1035.8205366666668</v>
      </c>
      <c r="R24" s="89">
        <f t="shared" si="61"/>
        <v>-1.2746610133646877E-4</v>
      </c>
    </row>
    <row r="25" spans="1:18" outlineLevel="1" x14ac:dyDescent="0.25">
      <c r="A25" s="48">
        <v>2001009</v>
      </c>
      <c r="B25" s="7" t="s">
        <v>21</v>
      </c>
      <c r="C25" s="8">
        <f>INDEX('Junho-2021'!$B$4:$Z$1048576,MATCH('DRE Comparativa 2021'!$B25,'Junho-2021'!$B$4:$B$1000,0),MATCH('DRE Comparativa 2021'!C$3,'Junho-2021'!$B$3:$Z$3,0))</f>
        <v>-4880.4000000000005</v>
      </c>
      <c r="D25" s="89">
        <f t="shared" si="55"/>
        <v>-2.5944958761980851E-3</v>
      </c>
      <c r="E25" s="8">
        <f>INDEX('Julho-2021'!$B$4:$Z$1048576,MATCH('DRE Comparativa 2021'!$B25,'Julho-2021'!$B$4:$B$1000,0),MATCH('DRE Comparativa 2021'!E$3,'Julho-2021'!$B$3:$Z$3,0))</f>
        <v>-5344.7999999999993</v>
      </c>
      <c r="F25" s="89">
        <f t="shared" si="56"/>
        <v>-3.0940782128648747E-3</v>
      </c>
      <c r="G25" s="8">
        <f>INDEX('Agosto-2021'!$B$4:$Z$1048576,MATCH('DRE Comparativa 2021'!$B25,'Agosto-2021'!$B$4:$B$1000,0),MATCH('DRE Comparativa 2021'!G$3,'Agosto-2021'!$B$3:$Z$3,0))</f>
        <v>0</v>
      </c>
      <c r="H25" s="89">
        <f t="shared" si="57"/>
        <v>0</v>
      </c>
      <c r="I25" s="8">
        <f>INDEX('Setembro-2021'!$B$4:$Z$1048576,MATCH('DRE Comparativa 2021'!$B25,'Setembro-2021'!$B$4:$B$1000,0),MATCH('DRE Comparativa 2021'!I$3,'Setembro-2021'!$B$3:$Z$3,0))</f>
        <v>-4389</v>
      </c>
      <c r="J25" s="89">
        <f t="shared" si="58"/>
        <v>-4.0464001600637586E-3</v>
      </c>
      <c r="K25" s="8">
        <f>INDEX('Outubro-2021'!$B$4:$Z$1048576,MATCH('DRE Comparativa 2021'!$B25,'Outubro-2021'!$B$4:$B$1000,0),MATCH('DRE Comparativa 2021'!K$3,'Outubro-2021'!$B$3:$Z$3,0))</f>
        <v>0</v>
      </c>
      <c r="L25" s="89">
        <f t="shared" ref="L25" si="79">IFERROR(K25/K$4,0)</f>
        <v>0</v>
      </c>
      <c r="M25" s="8"/>
      <c r="N25" s="89">
        <f t="shared" ref="N25" si="80">IFERROR(M25/M$4,0)</f>
        <v>0</v>
      </c>
      <c r="O25" s="8"/>
      <c r="P25" s="89">
        <f t="shared" si="61"/>
        <v>0</v>
      </c>
      <c r="Q25" s="8">
        <f t="shared" si="62"/>
        <v>-14614.2</v>
      </c>
      <c r="R25" s="89">
        <f t="shared" si="61"/>
        <v>-1.7983956025298298E-3</v>
      </c>
    </row>
    <row r="26" spans="1:18" outlineLevel="1" x14ac:dyDescent="0.25">
      <c r="A26" s="48">
        <v>2004039</v>
      </c>
      <c r="B26" s="7" t="s">
        <v>68</v>
      </c>
      <c r="C26" s="8">
        <f>INDEX('Junho-2021'!$B$4:$Z$1048576,MATCH('DRE Comparativa 2021'!$B26,'Junho-2021'!$B$4:$B$1000,0),MATCH('DRE Comparativa 2021'!C$3,'Junho-2021'!$B$3:$Z$3,0))</f>
        <v>-12513.1</v>
      </c>
      <c r="D26" s="89">
        <f t="shared" si="55"/>
        <v>-6.6521568618257221E-3</v>
      </c>
      <c r="E26" s="8">
        <f>INDEX('Julho-2021'!$B$4:$Z$1048576,MATCH('DRE Comparativa 2021'!$B26,'Julho-2021'!$B$4:$B$1000,0),MATCH('DRE Comparativa 2021'!E$3,'Julho-2021'!$B$3:$Z$3,0))</f>
        <v>-12227.5</v>
      </c>
      <c r="F26" s="89">
        <f t="shared" si="56"/>
        <v>-7.078439108629932E-3</v>
      </c>
      <c r="G26" s="8">
        <f>INDEX('Agosto-2021'!$B$4:$Z$1048576,MATCH('DRE Comparativa 2021'!$B26,'Agosto-2021'!$B$4:$B$1000,0),MATCH('DRE Comparativa 2021'!G$3,'Agosto-2021'!$B$3:$Z$3,0))</f>
        <v>-13874.300000000001</v>
      </c>
      <c r="H26" s="89">
        <f t="shared" si="57"/>
        <v>-7.4513793776444471E-3</v>
      </c>
      <c r="I26" s="8">
        <f>INDEX('Setembro-2021'!$B$4:$Z$1048576,MATCH('DRE Comparativa 2021'!$B26,'Setembro-2021'!$B$4:$B$1000,0),MATCH('DRE Comparativa 2021'!I$3,'Setembro-2021'!$B$3:$Z$3,0))</f>
        <v>-12528</v>
      </c>
      <c r="J26" s="89">
        <f t="shared" si="58"/>
        <v>-1.1550080019430113E-2</v>
      </c>
      <c r="K26" s="8">
        <f>INDEX('Outubro-2021'!$B$4:$Z$1048576,MATCH('DRE Comparativa 2021'!$B26,'Outubro-2021'!$B$4:$B$1000,0),MATCH('DRE Comparativa 2021'!K$3,'Outubro-2021'!$B$3:$Z$3,0))</f>
        <v>-13379</v>
      </c>
      <c r="L26" s="89">
        <f t="shared" ref="L26" si="81">IFERROR(K26/K$4,0)</f>
        <v>-8.5156352256523116E-3</v>
      </c>
      <c r="M26" s="8"/>
      <c r="N26" s="89">
        <f t="shared" ref="N26" si="82">IFERROR(M26/M$4,0)</f>
        <v>0</v>
      </c>
      <c r="O26" s="8"/>
      <c r="P26" s="89">
        <f t="shared" si="61"/>
        <v>0</v>
      </c>
      <c r="Q26" s="8">
        <f t="shared" si="62"/>
        <v>-64521.9</v>
      </c>
      <c r="R26" s="89">
        <f t="shared" si="61"/>
        <v>-7.9399420581947305E-3</v>
      </c>
    </row>
    <row r="27" spans="1:18" outlineLevel="1" x14ac:dyDescent="0.25">
      <c r="A27" s="48">
        <v>2013019</v>
      </c>
      <c r="B27" s="7" t="s">
        <v>51</v>
      </c>
      <c r="C27" s="8">
        <f>INDEX('Junho-2021'!$B$4:$Z$1048576,MATCH('DRE Comparativa 2021'!$B27,'Junho-2021'!$B$4:$B$1000,0),MATCH('DRE Comparativa 2021'!C$3,'Junho-2021'!$B$3:$Z$3,0))</f>
        <v>-16809.599999999999</v>
      </c>
      <c r="D27" s="89">
        <f t="shared" si="55"/>
        <v>-8.936242496627186E-3</v>
      </c>
      <c r="E27" s="8">
        <f>INDEX('Julho-2021'!$B$4:$Z$1048576,MATCH('DRE Comparativa 2021'!$B27,'Julho-2021'!$B$4:$B$1000,0),MATCH('DRE Comparativa 2021'!E$3,'Julho-2021'!$B$3:$Z$3,0))</f>
        <v>-16809.599999999999</v>
      </c>
      <c r="F27" s="89">
        <f t="shared" si="56"/>
        <v>-9.7309940740483089E-3</v>
      </c>
      <c r="G27" s="8">
        <f>INDEX('Agosto-2021'!$B$4:$Z$1048576,MATCH('DRE Comparativa 2021'!$B27,'Agosto-2021'!$B$4:$B$1000,0),MATCH('DRE Comparativa 2021'!G$3,'Agosto-2021'!$B$3:$Z$3,0))</f>
        <v>-18609.599999999999</v>
      </c>
      <c r="H27" s="89">
        <f t="shared" si="57"/>
        <v>-9.994535916493956E-3</v>
      </c>
      <c r="I27" s="8">
        <f>INDEX('Setembro-2021'!$B$4:$Z$1048576,MATCH('DRE Comparativa 2021'!$B27,'Setembro-2021'!$B$4:$B$1000,0),MATCH('DRE Comparativa 2021'!I$3,'Setembro-2021'!$B$3:$Z$3,0))</f>
        <v>-18609.599999999999</v>
      </c>
      <c r="J27" s="89">
        <f t="shared" si="58"/>
        <v>-1.7156957944571088E-2</v>
      </c>
      <c r="K27" s="8">
        <f>INDEX('Outubro-2021'!$B$4:$Z$1048576,MATCH('DRE Comparativa 2021'!$B27,'Outubro-2021'!$B$4:$B$1000,0),MATCH('DRE Comparativa 2021'!K$3,'Outubro-2021'!$B$3:$Z$3,0))</f>
        <v>-18609.599999999999</v>
      </c>
      <c r="L27" s="89">
        <f t="shared" ref="L27" si="83">IFERROR(K27/K$4,0)</f>
        <v>-1.1844873704708816E-2</v>
      </c>
      <c r="M27" s="8"/>
      <c r="N27" s="89">
        <f t="shared" ref="N27" si="84">IFERROR(M27/M$4,0)</f>
        <v>0</v>
      </c>
      <c r="O27" s="8"/>
      <c r="P27" s="89">
        <f t="shared" si="61"/>
        <v>0</v>
      </c>
      <c r="Q27" s="8">
        <f t="shared" si="62"/>
        <v>-89448</v>
      </c>
      <c r="R27" s="89">
        <f t="shared" si="61"/>
        <v>-1.1007300423908815E-2</v>
      </c>
    </row>
    <row r="28" spans="1:18" outlineLevel="1" x14ac:dyDescent="0.25">
      <c r="B28" s="7" t="s">
        <v>119</v>
      </c>
      <c r="C28" s="8">
        <f>INDEX('Junho-2021'!$B$4:$Z$1048576,MATCH('DRE Comparativa 2021'!$B28,'Junho-2021'!$B$4:$B$1000,0),MATCH('DRE Comparativa 2021'!C$3,'Junho-2021'!$B$3:$Z$3,0))</f>
        <v>-8873.0993055555591</v>
      </c>
      <c r="D28" s="89">
        <f t="shared" si="55"/>
        <v>-4.7170763784443867E-3</v>
      </c>
      <c r="E28" s="8">
        <f>INDEX('Julho-2021'!$B$4:$Z$1048576,MATCH('DRE Comparativa 2021'!$B28,'Julho-2021'!$B$4:$B$1000,0),MATCH('DRE Comparativa 2021'!E$3,'Julho-2021'!$B$3:$Z$3,0))</f>
        <v>-9857.9450743891284</v>
      </c>
      <c r="F28" s="89">
        <f t="shared" si="56"/>
        <v>-5.7067155138239055E-3</v>
      </c>
      <c r="G28" s="8">
        <f>INDEX('Agosto-2021'!$B$4:$Z$1048576,MATCH('DRE Comparativa 2021'!$B28,'Agosto-2021'!$B$4:$B$1000,0),MATCH('DRE Comparativa 2021'!G$3,'Agosto-2021'!$B$3:$Z$3,0))</f>
        <v>-9445.1514284435198</v>
      </c>
      <c r="H28" s="89">
        <f t="shared" si="57"/>
        <v>-5.0726455801469649E-3</v>
      </c>
      <c r="I28" s="8">
        <f>INDEX('Setembro-2021'!$B$4:$Z$1048576,MATCH('DRE Comparativa 2021'!$B28,'Setembro-2021'!$B$4:$B$1000,0),MATCH('DRE Comparativa 2021'!I$3,'Setembro-2021'!$B$3:$Z$3,0))</f>
        <v>-8914.1426929071331</v>
      </c>
      <c r="J28" s="89">
        <f t="shared" si="58"/>
        <v>-8.2183158850331756E-3</v>
      </c>
      <c r="K28" s="8">
        <f>INDEX('Outubro-2021'!$B$4:$Z$1048576,MATCH('DRE Comparativa 2021'!$B28,'Outubro-2021'!$B$4:$B$1000,0),MATCH('DRE Comparativa 2021'!K$3,'Outubro-2021'!$B$3:$Z$3,0))</f>
        <v>-9657.896872756206</v>
      </c>
      <c r="L28" s="89">
        <f t="shared" ref="L28" si="85">IFERROR(K28/K$4,0)</f>
        <v>-6.1471804182196025E-3</v>
      </c>
      <c r="M28" s="8"/>
      <c r="N28" s="89">
        <f t="shared" ref="N28" si="86">IFERROR(M28/M$4,0)</f>
        <v>0</v>
      </c>
      <c r="O28" s="8"/>
      <c r="P28" s="89">
        <f t="shared" si="61"/>
        <v>0</v>
      </c>
      <c r="Q28" s="8">
        <f t="shared" si="62"/>
        <v>-46748.235374051539</v>
      </c>
      <c r="R28" s="89">
        <f t="shared" si="61"/>
        <v>-5.7527487596121382E-3</v>
      </c>
    </row>
    <row r="29" spans="1:18" outlineLevel="1" x14ac:dyDescent="0.25">
      <c r="B29" s="11"/>
      <c r="C29" s="8"/>
      <c r="D29" s="90"/>
      <c r="E29" s="8"/>
      <c r="F29" s="90"/>
      <c r="G29" s="8"/>
      <c r="H29" s="90"/>
      <c r="I29" s="8"/>
      <c r="J29" s="90"/>
      <c r="K29" s="8"/>
      <c r="L29" s="90"/>
      <c r="M29" s="8"/>
      <c r="N29" s="90"/>
      <c r="O29" s="8"/>
      <c r="P29" s="90"/>
      <c r="Q29" s="8"/>
      <c r="R29" s="90"/>
    </row>
    <row r="30" spans="1:18" x14ac:dyDescent="0.25">
      <c r="B30" s="12" t="s">
        <v>24</v>
      </c>
      <c r="C30" s="13">
        <f t="shared" ref="C30" si="87">SUM(C31:C88)</f>
        <v>-151560.69499999998</v>
      </c>
      <c r="D30" s="91">
        <f t="shared" ref="D30" si="88">IFERROR(C30/C$4,0)</f>
        <v>-8.0572001920173678E-2</v>
      </c>
      <c r="E30" s="13">
        <f t="shared" ref="E30" si="89">SUM(E31:E88)</f>
        <v>-180219.51299999995</v>
      </c>
      <c r="F30" s="91">
        <f t="shared" ref="F30" si="90">IFERROR(E30/E$4,0)</f>
        <v>-0.10432818229052873</v>
      </c>
      <c r="G30" s="13">
        <f t="shared" ref="G30" si="91">SUM(G31:G88)</f>
        <v>-218423.40650000004</v>
      </c>
      <c r="H30" s="91">
        <f t="shared" ref="H30" si="92">IFERROR(G30/G$4,0)</f>
        <v>-0.11730722752059206</v>
      </c>
      <c r="I30" s="13">
        <f t="shared" ref="I30:K30" si="93">SUM(I31:I88)</f>
        <v>-188989.31299999997</v>
      </c>
      <c r="J30" s="91">
        <f t="shared" ref="J30" si="94">IFERROR(I30/I$4,0)</f>
        <v>-0.17423704405867843</v>
      </c>
      <c r="K30" s="13">
        <f t="shared" si="93"/>
        <v>-161234.91999999995</v>
      </c>
      <c r="L30" s="91">
        <f t="shared" ref="L30" si="95">IFERROR(K30/K$4,0)</f>
        <v>-0.10262484224211317</v>
      </c>
      <c r="M30" s="13">
        <f t="shared" ref="M30" si="96">SUM(M31:M88)</f>
        <v>0</v>
      </c>
      <c r="N30" s="91">
        <f t="shared" ref="N30" si="97">IFERROR(M30/M$4,0)</f>
        <v>0</v>
      </c>
      <c r="O30" s="13">
        <f t="shared" ref="O30" si="98">SUM(O31:O88)</f>
        <v>0</v>
      </c>
      <c r="P30" s="91">
        <f t="shared" ref="P30:R30" si="99">IFERROR(O30/O$4,0)</f>
        <v>0</v>
      </c>
      <c r="Q30" s="13">
        <f t="shared" ref="Q30" si="100">SUM(Q31:Q88)</f>
        <v>-900427.84750000027</v>
      </c>
      <c r="R30" s="91">
        <f t="shared" si="99"/>
        <v>-0.11080493501795517</v>
      </c>
    </row>
    <row r="31" spans="1:18" outlineLevel="1" x14ac:dyDescent="0.25">
      <c r="A31" s="48">
        <v>20437</v>
      </c>
      <c r="B31" s="7" t="s">
        <v>32</v>
      </c>
      <c r="C31" s="8">
        <f>INDEX('Junho-2021'!$B$4:$Z$1048576,MATCH('DRE Comparativa 2021'!$B31,'Junho-2021'!$B$4:$B$1000,0),MATCH('DRE Comparativa 2021'!C$3,'Junho-2021'!$B$3:$Z$3,0))</f>
        <v>0</v>
      </c>
      <c r="D31" s="89">
        <f t="shared" ref="D31:D87" si="101">IFERROR(C31/C$4,0)</f>
        <v>0</v>
      </c>
      <c r="E31" s="8">
        <f>INDEX('Julho-2021'!$B$4:$Z$1048576,MATCH('DRE Comparativa 2021'!$B31,'Julho-2021'!$B$4:$B$1000,0),MATCH('DRE Comparativa 2021'!E$3,'Julho-2021'!$B$3:$Z$3,0))</f>
        <v>-612.98</v>
      </c>
      <c r="F31" s="89">
        <f t="shared" ref="F31:F87" si="102">IFERROR(E31/E$4,0)</f>
        <v>-3.5485108197161937E-4</v>
      </c>
      <c r="G31" s="8">
        <f>INDEX('Agosto-2021'!$B$4:$Z$1048576,MATCH('DRE Comparativa 2021'!$B31,'Agosto-2021'!$B$4:$B$1000,0),MATCH('DRE Comparativa 2021'!G$3,'Agosto-2021'!$B$3:$Z$3,0))</f>
        <v>0</v>
      </c>
      <c r="H31" s="89">
        <f t="shared" ref="H31:H87" si="103">IFERROR(G31/G$4,0)</f>
        <v>0</v>
      </c>
      <c r="I31" s="8">
        <f>INDEX('Setembro-2021'!$B$4:$Z$1048576,MATCH('DRE Comparativa 2021'!$B31,'Setembro-2021'!$B$4:$B$1000,0),MATCH('DRE Comparativa 2021'!I$3,'Setembro-2021'!$B$3:$Z$3,0))</f>
        <v>0</v>
      </c>
      <c r="J31" s="89">
        <f t="shared" ref="J31:J87" si="104">IFERROR(I31/I$4,0)</f>
        <v>0</v>
      </c>
      <c r="K31" s="8">
        <f>INDEX('Outubro-2021'!$B$4:$Z$1048576,MATCH('DRE Comparativa 2021'!$B31,'Outubro-2021'!$B$4:$B$1000,0),MATCH('DRE Comparativa 2021'!K$3,'Outubro-2021'!$B$3:$Z$3,0))</f>
        <v>0</v>
      </c>
      <c r="L31" s="89">
        <f t="shared" ref="L31" si="105">IFERROR(K31/K$4,0)</f>
        <v>0</v>
      </c>
      <c r="M31" s="8"/>
      <c r="N31" s="89">
        <f t="shared" ref="N31" si="106">IFERROR(M31/M$4,0)</f>
        <v>0</v>
      </c>
      <c r="O31" s="8"/>
      <c r="P31" s="89">
        <f t="shared" ref="P31:R87" si="107">IFERROR(O31/O$4,0)</f>
        <v>0</v>
      </c>
      <c r="Q31" s="8">
        <f t="shared" ref="Q31:Q87" si="108">C31+E31+G31+I31+K31+M31+O31</f>
        <v>-612.98</v>
      </c>
      <c r="R31" s="89">
        <f t="shared" si="107"/>
        <v>-7.5432150678021037E-5</v>
      </c>
    </row>
    <row r="32" spans="1:18" outlineLevel="1" x14ac:dyDescent="0.25">
      <c r="A32" s="48">
        <v>2004086</v>
      </c>
      <c r="B32" s="7" t="s">
        <v>60</v>
      </c>
      <c r="C32" s="8">
        <f>INDEX('Junho-2021'!$B$4:$Z$1048576,MATCH('DRE Comparativa 2021'!$B32,'Junho-2021'!$B$4:$B$1000,0),MATCH('DRE Comparativa 2021'!C$3,'Junho-2021'!$B$3:$Z$3,0))</f>
        <v>-66883.572</v>
      </c>
      <c r="D32" s="89">
        <f t="shared" si="101"/>
        <v>-3.5556337951683809E-2</v>
      </c>
      <c r="E32" s="8">
        <f>INDEX('Julho-2021'!$B$4:$Z$1048576,MATCH('DRE Comparativa 2021'!$B32,'Julho-2021'!$B$4:$B$1000,0),MATCH('DRE Comparativa 2021'!E$3,'Julho-2021'!$B$3:$Z$3,0))</f>
        <v>-69821.48</v>
      </c>
      <c r="F32" s="89">
        <f t="shared" si="102"/>
        <v>-4.0419308497601517E-2</v>
      </c>
      <c r="G32" s="8">
        <f>INDEX('Agosto-2021'!$B$4:$Z$1048576,MATCH('DRE Comparativa 2021'!$B32,'Agosto-2021'!$B$4:$B$1000,0),MATCH('DRE Comparativa 2021'!G$3,'Agosto-2021'!$B$3:$Z$3,0))</f>
        <v>-63296.581999999995</v>
      </c>
      <c r="H32" s="89">
        <f t="shared" si="103"/>
        <v>-3.3994280489118775E-2</v>
      </c>
      <c r="I32" s="8">
        <f>INDEX('Setembro-2021'!$B$4:$Z$1048576,MATCH('DRE Comparativa 2021'!$B32,'Setembro-2021'!$B$4:$B$1000,0),MATCH('DRE Comparativa 2021'!I$3,'Setembro-2021'!$B$3:$Z$3,0))</f>
        <v>-81093.482499999998</v>
      </c>
      <c r="J32" s="89">
        <f t="shared" si="104"/>
        <v>-7.4763426878133421E-2</v>
      </c>
      <c r="K32" s="8">
        <f>INDEX('Outubro-2021'!$B$4:$Z$1048576,MATCH('DRE Comparativa 2021'!$B32,'Outubro-2021'!$B$4:$B$1000,0),MATCH('DRE Comparativa 2021'!K$3,'Outubro-2021'!$B$3:$Z$3,0))</f>
        <v>-82792.978999999992</v>
      </c>
      <c r="L32" s="89">
        <f t="shared" ref="L32" si="109">IFERROR(K32/K$4,0)</f>
        <v>-5.269712298446013E-2</v>
      </c>
      <c r="M32" s="8"/>
      <c r="N32" s="89">
        <f t="shared" ref="N32" si="110">IFERROR(M32/M$4,0)</f>
        <v>0</v>
      </c>
      <c r="O32" s="8"/>
      <c r="P32" s="89">
        <f t="shared" si="107"/>
        <v>0</v>
      </c>
      <c r="Q32" s="8">
        <f t="shared" si="108"/>
        <v>-363888.0955</v>
      </c>
      <c r="R32" s="89">
        <f t="shared" si="107"/>
        <v>-4.4779375590874262E-2</v>
      </c>
    </row>
    <row r="33" spans="1:18" outlineLevel="1" x14ac:dyDescent="0.25">
      <c r="A33" s="48">
        <v>2004035</v>
      </c>
      <c r="B33" s="7" t="s">
        <v>63</v>
      </c>
      <c r="C33" s="8">
        <f>INDEX('Junho-2021'!$B$4:$Z$1048576,MATCH('DRE Comparativa 2021'!$B33,'Junho-2021'!$B$4:$B$1000,0),MATCH('DRE Comparativa 2021'!C$3,'Junho-2021'!$B$3:$Z$3,0))</f>
        <v>-470</v>
      </c>
      <c r="D33" s="89">
        <f t="shared" si="101"/>
        <v>-2.4985924551534705E-4</v>
      </c>
      <c r="E33" s="8">
        <f>INDEX('Julho-2021'!$B$4:$Z$1048576,MATCH('DRE Comparativa 2021'!$B33,'Julho-2021'!$B$4:$B$1000,0),MATCH('DRE Comparativa 2021'!E$3,'Julho-2021'!$B$3:$Z$3,0))</f>
        <v>-470</v>
      </c>
      <c r="F33" s="89">
        <f t="shared" si="102"/>
        <v>-2.7208066907021612E-4</v>
      </c>
      <c r="G33" s="8">
        <f>INDEX('Agosto-2021'!$B$4:$Z$1048576,MATCH('DRE Comparativa 2021'!$B33,'Agosto-2021'!$B$4:$B$1000,0),MATCH('DRE Comparativa 2021'!G$3,'Agosto-2021'!$B$3:$Z$3,0))</f>
        <v>-490.2</v>
      </c>
      <c r="H33" s="89">
        <f t="shared" si="103"/>
        <v>-2.6326850154035215E-4</v>
      </c>
      <c r="I33" s="8">
        <f>INDEX('Setembro-2021'!$B$4:$Z$1048576,MATCH('DRE Comparativa 2021'!$B33,'Setembro-2021'!$B$4:$B$1000,0),MATCH('DRE Comparativa 2021'!I$3,'Setembro-2021'!$B$3:$Z$3,0))</f>
        <v>-730.56</v>
      </c>
      <c r="J33" s="89">
        <f t="shared" si="104"/>
        <v>-6.7353340189933448E-4</v>
      </c>
      <c r="K33" s="8">
        <f>INDEX('Outubro-2021'!$B$4:$Z$1048576,MATCH('DRE Comparativa 2021'!$B33,'Outubro-2021'!$B$4:$B$1000,0),MATCH('DRE Comparativa 2021'!K$3,'Outubro-2021'!$B$3:$Z$3,0))</f>
        <v>-470</v>
      </c>
      <c r="L33" s="89">
        <f t="shared" ref="L33" si="111">IFERROR(K33/K$4,0)</f>
        <v>-2.9915154765353065E-4</v>
      </c>
      <c r="M33" s="8"/>
      <c r="N33" s="89">
        <f t="shared" ref="N33" si="112">IFERROR(M33/M$4,0)</f>
        <v>0</v>
      </c>
      <c r="O33" s="8"/>
      <c r="P33" s="89">
        <f t="shared" si="107"/>
        <v>0</v>
      </c>
      <c r="Q33" s="8">
        <f t="shared" si="108"/>
        <v>-2630.76</v>
      </c>
      <c r="R33" s="89">
        <f t="shared" si="107"/>
        <v>-3.2373631230661788E-4</v>
      </c>
    </row>
    <row r="34" spans="1:18" outlineLevel="1" x14ac:dyDescent="0.25">
      <c r="A34" s="48">
        <v>2013010</v>
      </c>
      <c r="B34" s="7" t="s">
        <v>136</v>
      </c>
      <c r="C34" s="8">
        <f>INDEX('Junho-2021'!$B$4:$Z$1048576,MATCH('DRE Comparativa 2021'!$B34,'Junho-2021'!$B$4:$B$1000,0),MATCH('DRE Comparativa 2021'!C$3,'Junho-2021'!$B$3:$Z$3,0))</f>
        <v>0</v>
      </c>
      <c r="D34" s="89">
        <f t="shared" si="101"/>
        <v>0</v>
      </c>
      <c r="E34" s="8">
        <f>INDEX('Julho-2021'!$B$4:$Z$1048576,MATCH('DRE Comparativa 2021'!$B34,'Julho-2021'!$B$4:$B$1000,0),MATCH('DRE Comparativa 2021'!E$3,'Julho-2021'!$B$3:$Z$3,0))</f>
        <v>-2024.12</v>
      </c>
      <c r="F34" s="89">
        <f t="shared" si="102"/>
        <v>-1.1717530295285231E-3</v>
      </c>
      <c r="G34" s="8">
        <f>INDEX('Agosto-2021'!$B$4:$Z$1048576,MATCH('DRE Comparativa 2021'!$B34,'Agosto-2021'!$B$4:$B$1000,0),MATCH('DRE Comparativa 2021'!G$3,'Agosto-2021'!$B$3:$Z$3,0))</f>
        <v>-1875.72</v>
      </c>
      <c r="H34" s="89">
        <f t="shared" si="103"/>
        <v>-1.0073806481217245E-3</v>
      </c>
      <c r="I34" s="8">
        <f>INDEX('Setembro-2021'!$B$4:$Z$1048576,MATCH('DRE Comparativa 2021'!$B34,'Setembro-2021'!$B$4:$B$1000,0),MATCH('DRE Comparativa 2021'!I$3,'Setembro-2021'!$B$3:$Z$3,0))</f>
        <v>0</v>
      </c>
      <c r="J34" s="89">
        <f t="shared" si="104"/>
        <v>0</v>
      </c>
      <c r="K34" s="8">
        <f>INDEX('Outubro-2021'!$B$4:$Z$1048576,MATCH('DRE Comparativa 2021'!$B34,'Outubro-2021'!$B$4:$B$1000,0),MATCH('DRE Comparativa 2021'!K$3,'Outubro-2021'!$B$3:$Z$3,0))</f>
        <v>-401.6</v>
      </c>
      <c r="L34" s="89">
        <f t="shared" ref="L34" si="113">IFERROR(K34/K$4,0)</f>
        <v>-2.5561545008012323E-4</v>
      </c>
      <c r="M34" s="8"/>
      <c r="N34" s="89">
        <f t="shared" ref="N34" si="114">IFERROR(M34/M$4,0)</f>
        <v>0</v>
      </c>
      <c r="O34" s="8"/>
      <c r="P34" s="89">
        <f t="shared" si="107"/>
        <v>0</v>
      </c>
      <c r="Q34" s="8">
        <f t="shared" si="108"/>
        <v>-4301.4400000000005</v>
      </c>
      <c r="R34" s="89">
        <f t="shared" si="107"/>
        <v>-5.2932700938442825E-4</v>
      </c>
    </row>
    <row r="35" spans="1:18" outlineLevel="1" x14ac:dyDescent="0.25">
      <c r="A35" s="48">
        <v>2013036</v>
      </c>
      <c r="B35" s="7" t="s">
        <v>38</v>
      </c>
      <c r="C35" s="8">
        <f>INDEX('Junho-2021'!$B$4:$Z$1048576,MATCH('DRE Comparativa 2021'!$B35,'Junho-2021'!$B$4:$B$1000,0),MATCH('DRE Comparativa 2021'!C$3,'Junho-2021'!$B$3:$Z$3,0))</f>
        <v>-70</v>
      </c>
      <c r="D35" s="89">
        <f t="shared" si="101"/>
        <v>-3.721307911930701E-5</v>
      </c>
      <c r="E35" s="8">
        <f>INDEX('Julho-2021'!$B$4:$Z$1048576,MATCH('DRE Comparativa 2021'!$B35,'Julho-2021'!$B$4:$B$1000,0),MATCH('DRE Comparativa 2021'!E$3,'Julho-2021'!$B$3:$Z$3,0))</f>
        <v>-127</v>
      </c>
      <c r="F35" s="89">
        <f t="shared" si="102"/>
        <v>-7.3519670153015856E-5</v>
      </c>
      <c r="G35" s="8">
        <f>INDEX('Agosto-2021'!$B$4:$Z$1048576,MATCH('DRE Comparativa 2021'!$B35,'Agosto-2021'!$B$4:$B$1000,0),MATCH('DRE Comparativa 2021'!G$3,'Agosto-2021'!$B$3:$Z$3,0))</f>
        <v>-32</v>
      </c>
      <c r="H35" s="89">
        <f t="shared" si="103"/>
        <v>-1.7186030292311849E-5</v>
      </c>
      <c r="I35" s="8">
        <f>INDEX('Setembro-2021'!$B$4:$Z$1048576,MATCH('DRE Comparativa 2021'!$B35,'Setembro-2021'!$B$4:$B$1000,0),MATCH('DRE Comparativa 2021'!I$3,'Setembro-2021'!$B$3:$Z$3,0))</f>
        <v>-37</v>
      </c>
      <c r="J35" s="89">
        <f t="shared" si="104"/>
        <v>-3.4111826366452283E-5</v>
      </c>
      <c r="K35" s="8">
        <f>INDEX('Outubro-2021'!$B$4:$Z$1048576,MATCH('DRE Comparativa 2021'!$B35,'Outubro-2021'!$B$4:$B$1000,0),MATCH('DRE Comparativa 2021'!K$3,'Outubro-2021'!$B$3:$Z$3,0))</f>
        <v>-228</v>
      </c>
      <c r="L35" s="89">
        <f t="shared" ref="L35" si="115">IFERROR(K35/K$4,0)</f>
        <v>-1.4512032524469147E-4</v>
      </c>
      <c r="M35" s="8"/>
      <c r="N35" s="89">
        <f t="shared" ref="N35" si="116">IFERROR(M35/M$4,0)</f>
        <v>0</v>
      </c>
      <c r="O35" s="8"/>
      <c r="P35" s="89">
        <f t="shared" si="107"/>
        <v>0</v>
      </c>
      <c r="Q35" s="8">
        <f t="shared" si="108"/>
        <v>-494</v>
      </c>
      <c r="R35" s="89">
        <f t="shared" si="107"/>
        <v>-6.0790698611606233E-5</v>
      </c>
    </row>
    <row r="36" spans="1:18" s="15" customFormat="1" outlineLevel="1" x14ac:dyDescent="0.25">
      <c r="A36" s="48">
        <v>21333</v>
      </c>
      <c r="B36" s="7" t="s">
        <v>132</v>
      </c>
      <c r="C36" s="8">
        <f>INDEX('Junho-2021'!$B$4:$Z$1048576,MATCH('DRE Comparativa 2021'!$B36,'Junho-2021'!$B$4:$B$1000,0),MATCH('DRE Comparativa 2021'!C$3,'Junho-2021'!$B$3:$Z$3,0))</f>
        <v>0</v>
      </c>
      <c r="D36" s="89">
        <f t="shared" si="101"/>
        <v>0</v>
      </c>
      <c r="E36" s="8">
        <f>INDEX('Julho-2021'!$B$4:$Z$1048576,MATCH('DRE Comparativa 2021'!$B36,'Julho-2021'!$B$4:$B$1000,0),MATCH('DRE Comparativa 2021'!E$3,'Julho-2021'!$B$3:$Z$3,0))</f>
        <v>-17399.900000000001</v>
      </c>
      <c r="F36" s="89">
        <f t="shared" si="102"/>
        <v>-1.007271581649969E-2</v>
      </c>
      <c r="G36" s="8">
        <f>INDEX('Agosto-2021'!$B$4:$Z$1048576,MATCH('DRE Comparativa 2021'!$B36,'Agosto-2021'!$B$4:$B$1000,0),MATCH('DRE Comparativa 2021'!G$3,'Agosto-2021'!$B$3:$Z$3,0))</f>
        <v>0</v>
      </c>
      <c r="H36" s="89">
        <f t="shared" si="103"/>
        <v>0</v>
      </c>
      <c r="I36" s="8">
        <f>INDEX('Setembro-2021'!$B$4:$Z$1048576,MATCH('DRE Comparativa 2021'!$B36,'Setembro-2021'!$B$4:$B$1000,0),MATCH('DRE Comparativa 2021'!I$3,'Setembro-2021'!$B$3:$Z$3,0))</f>
        <v>0</v>
      </c>
      <c r="J36" s="89">
        <f t="shared" si="104"/>
        <v>0</v>
      </c>
      <c r="K36" s="8">
        <f>INDEX('Outubro-2021'!$B$4:$Z$1048576,MATCH('DRE Comparativa 2021'!$B36,'Outubro-2021'!$B$4:$B$1000,0),MATCH('DRE Comparativa 2021'!K$3,'Outubro-2021'!$B$3:$Z$3,0))</f>
        <v>0</v>
      </c>
      <c r="L36" s="89">
        <f t="shared" ref="L36" si="117">IFERROR(K36/K$4,0)</f>
        <v>0</v>
      </c>
      <c r="M36" s="8"/>
      <c r="N36" s="89">
        <f t="shared" ref="N36" si="118">IFERROR(M36/M$4,0)</f>
        <v>0</v>
      </c>
      <c r="O36" s="8"/>
      <c r="P36" s="89">
        <f t="shared" si="107"/>
        <v>0</v>
      </c>
      <c r="Q36" s="8">
        <f t="shared" si="108"/>
        <v>-17399.900000000001</v>
      </c>
      <c r="R36" s="89">
        <f t="shared" si="107"/>
        <v>-2.1411985359758856E-3</v>
      </c>
    </row>
    <row r="37" spans="1:18" s="15" customFormat="1" outlineLevel="1" x14ac:dyDescent="0.25">
      <c r="A37">
        <v>2013033</v>
      </c>
      <c r="B37" s="7" t="s">
        <v>150</v>
      </c>
      <c r="C37" s="8">
        <f>INDEX('Junho-2021'!$B$4:$Z$1048576,MATCH('DRE Comparativa 2021'!$B37,'Junho-2021'!$B$4:$B$1000,0),MATCH('DRE Comparativa 2021'!C$3,'Junho-2021'!$B$3:$Z$3,0))</f>
        <v>0</v>
      </c>
      <c r="D37" s="89">
        <f t="shared" si="101"/>
        <v>0</v>
      </c>
      <c r="E37" s="8">
        <f>INDEX('Julho-2021'!$B$4:$Z$1048576,MATCH('DRE Comparativa 2021'!$B37,'Julho-2021'!$B$4:$B$1000,0),MATCH('DRE Comparativa 2021'!E$3,'Julho-2021'!$B$3:$Z$3,0))</f>
        <v>0</v>
      </c>
      <c r="F37" s="89">
        <f t="shared" si="102"/>
        <v>0</v>
      </c>
      <c r="G37" s="8">
        <f>INDEX('Agosto-2021'!$B$4:$Z$1048576,MATCH('DRE Comparativa 2021'!$B37,'Agosto-2021'!$B$4:$B$1000,0),MATCH('DRE Comparativa 2021'!G$3,'Agosto-2021'!$B$3:$Z$3,0))</f>
        <v>-42600</v>
      </c>
      <c r="H37" s="89">
        <f t="shared" si="103"/>
        <v>-2.2878902826640148E-2</v>
      </c>
      <c r="I37" s="8">
        <f>INDEX('Setembro-2021'!$B$4:$Z$1048576,MATCH('DRE Comparativa 2021'!$B37,'Setembro-2021'!$B$4:$B$1000,0),MATCH('DRE Comparativa 2021'!I$3,'Setembro-2021'!$B$3:$Z$3,0))</f>
        <v>0</v>
      </c>
      <c r="J37" s="89">
        <f t="shared" si="104"/>
        <v>0</v>
      </c>
      <c r="K37" s="8">
        <f>INDEX('Outubro-2021'!$B$4:$Z$1048576,MATCH('DRE Comparativa 2021'!$B37,'Outubro-2021'!$B$4:$B$1000,0),MATCH('DRE Comparativa 2021'!K$3,'Outubro-2021'!$B$3:$Z$3,0))</f>
        <v>0</v>
      </c>
      <c r="L37" s="89">
        <f t="shared" ref="L37" si="119">IFERROR(K37/K$4,0)</f>
        <v>0</v>
      </c>
      <c r="M37" s="8"/>
      <c r="N37" s="89">
        <f t="shared" ref="N37" si="120">IFERROR(M37/M$4,0)</f>
        <v>0</v>
      </c>
      <c r="O37" s="8"/>
      <c r="P37" s="89">
        <f t="shared" si="107"/>
        <v>0</v>
      </c>
      <c r="Q37" s="8">
        <f t="shared" si="108"/>
        <v>-42600</v>
      </c>
      <c r="R37" s="89">
        <f t="shared" si="107"/>
        <v>-5.2422748195433714E-3</v>
      </c>
    </row>
    <row r="38" spans="1:18" s="15" customFormat="1" outlineLevel="1" x14ac:dyDescent="0.25">
      <c r="A38" s="48">
        <v>2004001002</v>
      </c>
      <c r="B38" s="7" t="s">
        <v>144</v>
      </c>
      <c r="C38" s="8">
        <f>INDEX('Junho-2021'!$B$4:$Z$1048576,MATCH('DRE Comparativa 2021'!$B38,'Junho-2021'!$B$4:$B$1000,0),MATCH('DRE Comparativa 2021'!C$3,'Junho-2021'!$B$3:$Z$3,0))</f>
        <v>0</v>
      </c>
      <c r="D38" s="89">
        <f t="shared" si="101"/>
        <v>0</v>
      </c>
      <c r="E38" s="8">
        <f>INDEX('Julho-2021'!$B$4:$Z$1048576,MATCH('DRE Comparativa 2021'!$B38,'Julho-2021'!$B$4:$B$1000,0),MATCH('DRE Comparativa 2021'!E$3,'Julho-2021'!$B$3:$Z$3,0))</f>
        <v>-100</v>
      </c>
      <c r="F38" s="89">
        <f t="shared" si="102"/>
        <v>-5.7889504057492795E-5</v>
      </c>
      <c r="G38" s="8">
        <f>INDEX('Agosto-2021'!$B$4:$Z$1048576,MATCH('DRE Comparativa 2021'!$B38,'Agosto-2021'!$B$4:$B$1000,0),MATCH('DRE Comparativa 2021'!G$3,'Agosto-2021'!$B$3:$Z$3,0))</f>
        <v>0</v>
      </c>
      <c r="H38" s="89">
        <f t="shared" si="103"/>
        <v>0</v>
      </c>
      <c r="I38" s="8">
        <f>INDEX('Setembro-2021'!$B$4:$Z$1048576,MATCH('DRE Comparativa 2021'!$B38,'Setembro-2021'!$B$4:$B$1000,0),MATCH('DRE Comparativa 2021'!I$3,'Setembro-2021'!$B$3:$Z$3,0))</f>
        <v>0</v>
      </c>
      <c r="J38" s="89">
        <f t="shared" si="104"/>
        <v>0</v>
      </c>
      <c r="K38" s="8">
        <f>INDEX('Outubro-2021'!$B$4:$Z$1048576,MATCH('DRE Comparativa 2021'!$B38,'Outubro-2021'!$B$4:$B$1000,0),MATCH('DRE Comparativa 2021'!K$3,'Outubro-2021'!$B$3:$Z$3,0))</f>
        <v>0</v>
      </c>
      <c r="L38" s="89">
        <f t="shared" ref="L38" si="121">IFERROR(K38/K$4,0)</f>
        <v>0</v>
      </c>
      <c r="M38" s="8"/>
      <c r="N38" s="89">
        <f t="shared" ref="N38" si="122">IFERROR(M38/M$4,0)</f>
        <v>0</v>
      </c>
      <c r="O38" s="8"/>
      <c r="P38" s="89">
        <f t="shared" si="107"/>
        <v>0</v>
      </c>
      <c r="Q38" s="8">
        <f t="shared" si="108"/>
        <v>-100</v>
      </c>
      <c r="R38" s="89">
        <f t="shared" si="107"/>
        <v>-1.2305809435547821E-5</v>
      </c>
    </row>
    <row r="39" spans="1:18" s="15" customFormat="1" outlineLevel="1" x14ac:dyDescent="0.25">
      <c r="A39" s="48">
        <v>2004060</v>
      </c>
      <c r="B39" s="7" t="s">
        <v>66</v>
      </c>
      <c r="C39" s="8">
        <f>INDEX('Junho-2021'!$B$4:$Z$1048576,MATCH('DRE Comparativa 2021'!$B39,'Junho-2021'!$B$4:$B$1000,0),MATCH('DRE Comparativa 2021'!C$3,'Junho-2021'!$B$3:$Z$3,0))</f>
        <v>-480</v>
      </c>
      <c r="D39" s="89">
        <f t="shared" si="101"/>
        <v>-2.5517539967524804E-4</v>
      </c>
      <c r="E39" s="8">
        <f>INDEX('Julho-2021'!$B$4:$Z$1048576,MATCH('DRE Comparativa 2021'!$B39,'Julho-2021'!$B$4:$B$1000,0),MATCH('DRE Comparativa 2021'!E$3,'Julho-2021'!$B$3:$Z$3,0))</f>
        <v>-260</v>
      </c>
      <c r="F39" s="89">
        <f t="shared" si="102"/>
        <v>-1.5051271054948126E-4</v>
      </c>
      <c r="G39" s="8">
        <f>INDEX('Agosto-2021'!$B$4:$Z$1048576,MATCH('DRE Comparativa 2021'!$B39,'Agosto-2021'!$B$4:$B$1000,0),MATCH('DRE Comparativa 2021'!G$3,'Agosto-2021'!$B$3:$Z$3,0))</f>
        <v>-80</v>
      </c>
      <c r="H39" s="89">
        <f t="shared" si="103"/>
        <v>-4.2965075730779625E-5</v>
      </c>
      <c r="I39" s="8">
        <f>INDEX('Setembro-2021'!$B$4:$Z$1048576,MATCH('DRE Comparativa 2021'!$B39,'Setembro-2021'!$B$4:$B$1000,0),MATCH('DRE Comparativa 2021'!I$3,'Setembro-2021'!$B$3:$Z$3,0))</f>
        <v>-400</v>
      </c>
      <c r="J39" s="89">
        <f t="shared" si="104"/>
        <v>-3.6877650125894361E-4</v>
      </c>
      <c r="K39" s="8">
        <f>INDEX('Outubro-2021'!$B$4:$Z$1048576,MATCH('DRE Comparativa 2021'!$B39,'Outubro-2021'!$B$4:$B$1000,0),MATCH('DRE Comparativa 2021'!K$3,'Outubro-2021'!$B$3:$Z$3,0))</f>
        <v>0</v>
      </c>
      <c r="L39" s="89">
        <f t="shared" ref="L39" si="123">IFERROR(K39/K$4,0)</f>
        <v>0</v>
      </c>
      <c r="M39" s="8"/>
      <c r="N39" s="89">
        <f t="shared" ref="N39" si="124">IFERROR(M39/M$4,0)</f>
        <v>0</v>
      </c>
      <c r="O39" s="8"/>
      <c r="P39" s="89">
        <f t="shared" si="107"/>
        <v>0</v>
      </c>
      <c r="Q39" s="8">
        <f t="shared" si="108"/>
        <v>-1220</v>
      </c>
      <c r="R39" s="89">
        <f t="shared" si="107"/>
        <v>-1.5013087511368342E-4</v>
      </c>
    </row>
    <row r="40" spans="1:18" s="15" customFormat="1" outlineLevel="1" x14ac:dyDescent="0.25">
      <c r="A40" s="48">
        <v>2013040</v>
      </c>
      <c r="B40" s="7" t="s">
        <v>67</v>
      </c>
      <c r="C40" s="8">
        <f>INDEX('Junho-2021'!$B$4:$Z$1048576,MATCH('DRE Comparativa 2021'!$B40,'Junho-2021'!$B$4:$B$1000,0),MATCH('DRE Comparativa 2021'!C$3,'Junho-2021'!$B$3:$Z$3,0))</f>
        <v>-370</v>
      </c>
      <c r="D40" s="89">
        <f t="shared" si="101"/>
        <v>-1.9669770391633705E-4</v>
      </c>
      <c r="E40" s="8">
        <f>INDEX('Julho-2021'!$B$4:$Z$1048576,MATCH('DRE Comparativa 2021'!$B40,'Julho-2021'!$B$4:$B$1000,0),MATCH('DRE Comparativa 2021'!E$3,'Julho-2021'!$B$3:$Z$3,0))</f>
        <v>-1120</v>
      </c>
      <c r="F40" s="89">
        <f t="shared" si="102"/>
        <v>-6.4836244544391936E-4</v>
      </c>
      <c r="G40" s="8">
        <f>INDEX('Agosto-2021'!$B$4:$Z$1048576,MATCH('DRE Comparativa 2021'!$B40,'Agosto-2021'!$B$4:$B$1000,0),MATCH('DRE Comparativa 2021'!G$3,'Agosto-2021'!$B$3:$Z$3,0))</f>
        <v>-1260</v>
      </c>
      <c r="H40" s="89">
        <f t="shared" si="103"/>
        <v>-6.766999427597791E-4</v>
      </c>
      <c r="I40" s="8">
        <f>INDEX('Setembro-2021'!$B$4:$Z$1048576,MATCH('DRE Comparativa 2021'!$B40,'Setembro-2021'!$B$4:$B$1000,0),MATCH('DRE Comparativa 2021'!I$3,'Setembro-2021'!$B$3:$Z$3,0))</f>
        <v>-1400</v>
      </c>
      <c r="J40" s="89">
        <f t="shared" si="104"/>
        <v>-1.2907177544063024E-3</v>
      </c>
      <c r="K40" s="8">
        <f>INDEX('Outubro-2021'!$B$4:$Z$1048576,MATCH('DRE Comparativa 2021'!$B40,'Outubro-2021'!$B$4:$B$1000,0),MATCH('DRE Comparativa 2021'!K$3,'Outubro-2021'!$B$3:$Z$3,0))</f>
        <v>-1790</v>
      </c>
      <c r="L40" s="89">
        <f t="shared" ref="L40" si="125">IFERROR(K40/K$4,0)</f>
        <v>-1.1393218517017445E-3</v>
      </c>
      <c r="M40" s="8"/>
      <c r="N40" s="89">
        <f t="shared" ref="N40" si="126">IFERROR(M40/M$4,0)</f>
        <v>0</v>
      </c>
      <c r="O40" s="8"/>
      <c r="P40" s="89">
        <f t="shared" si="107"/>
        <v>0</v>
      </c>
      <c r="Q40" s="8">
        <f t="shared" si="108"/>
        <v>-5940</v>
      </c>
      <c r="R40" s="89">
        <f t="shared" si="107"/>
        <v>-7.3096508047154054E-4</v>
      </c>
    </row>
    <row r="41" spans="1:18" s="15" customFormat="1" outlineLevel="1" x14ac:dyDescent="0.25">
      <c r="A41" s="48">
        <v>2013002</v>
      </c>
      <c r="B41" s="7" t="s">
        <v>33</v>
      </c>
      <c r="C41" s="8">
        <f>INDEX('Junho-2021'!$B$4:$Z$1048576,MATCH('DRE Comparativa 2021'!$B41,'Junho-2021'!$B$4:$B$1000,0),MATCH('DRE Comparativa 2021'!C$3,'Junho-2021'!$B$3:$Z$3,0))</f>
        <v>-13077.74</v>
      </c>
      <c r="D41" s="89">
        <f t="shared" si="101"/>
        <v>-6.9523281903103714E-3</v>
      </c>
      <c r="E41" s="8">
        <f>INDEX('Julho-2021'!$B$4:$Z$1048576,MATCH('DRE Comparativa 2021'!$B41,'Julho-2021'!$B$4:$B$1000,0),MATCH('DRE Comparativa 2021'!E$3,'Julho-2021'!$B$3:$Z$3,0))</f>
        <v>-50190.16</v>
      </c>
      <c r="F41" s="89">
        <f t="shared" si="102"/>
        <v>-2.9054834709662129E-2</v>
      </c>
      <c r="G41" s="8">
        <f>INDEX('Agosto-2021'!$B$4:$Z$1048576,MATCH('DRE Comparativa 2021'!$B41,'Agosto-2021'!$B$4:$B$1000,0),MATCH('DRE Comparativa 2021'!G$3,'Agosto-2021'!$B$3:$Z$3,0))</f>
        <v>-44798.240000000005</v>
      </c>
      <c r="H41" s="89">
        <f t="shared" si="103"/>
        <v>-2.4059497177570516E-2</v>
      </c>
      <c r="I41" s="8">
        <f>INDEX('Setembro-2021'!$B$4:$Z$1048576,MATCH('DRE Comparativa 2021'!$B41,'Setembro-2021'!$B$4:$B$1000,0),MATCH('DRE Comparativa 2021'!I$3,'Setembro-2021'!$B$3:$Z$3,0))</f>
        <v>0</v>
      </c>
      <c r="J41" s="89">
        <f t="shared" si="104"/>
        <v>0</v>
      </c>
      <c r="K41" s="8">
        <f>INDEX('Outubro-2021'!$B$4:$Z$1048576,MATCH('DRE Comparativa 2021'!$B41,'Outubro-2021'!$B$4:$B$1000,0),MATCH('DRE Comparativa 2021'!K$3,'Outubro-2021'!$B$3:$Z$3,0))</f>
        <v>0</v>
      </c>
      <c r="L41" s="89">
        <f t="shared" ref="L41" si="127">IFERROR(K41/K$4,0)</f>
        <v>0</v>
      </c>
      <c r="M41" s="8"/>
      <c r="N41" s="89">
        <f t="shared" ref="N41" si="128">IFERROR(M41/M$4,0)</f>
        <v>0</v>
      </c>
      <c r="O41" s="8"/>
      <c r="P41" s="89">
        <f t="shared" si="107"/>
        <v>0</v>
      </c>
      <c r="Q41" s="8">
        <f t="shared" si="108"/>
        <v>-108066.14000000001</v>
      </c>
      <c r="R41" s="89">
        <f t="shared" si="107"/>
        <v>-1.3298413252752319E-2</v>
      </c>
    </row>
    <row r="42" spans="1:18" s="15" customFormat="1" outlineLevel="1" x14ac:dyDescent="0.25">
      <c r="A42" s="48">
        <v>2004041</v>
      </c>
      <c r="B42" s="7" t="s">
        <v>163</v>
      </c>
      <c r="C42" s="8">
        <f>INDEX('Junho-2021'!$B$4:$Z$1048576,MATCH('DRE Comparativa 2021'!$B42,'Junho-2021'!$B$4:$B$1000,0),MATCH('DRE Comparativa 2021'!C$3,'Junho-2021'!$B$3:$Z$3,0))</f>
        <v>0</v>
      </c>
      <c r="D42" s="89">
        <f t="shared" si="101"/>
        <v>0</v>
      </c>
      <c r="E42" s="8">
        <f>INDEX('Julho-2021'!$B$4:$Z$1048576,MATCH('DRE Comparativa 2021'!$B42,'Julho-2021'!$B$4:$B$1000,0),MATCH('DRE Comparativa 2021'!E$3,'Julho-2021'!$B$3:$Z$3,0))</f>
        <v>0</v>
      </c>
      <c r="F42" s="89">
        <f t="shared" si="102"/>
        <v>0</v>
      </c>
      <c r="G42" s="8">
        <f>INDEX('Agosto-2021'!$B$4:$Z$1048576,MATCH('DRE Comparativa 2021'!$B42,'Agosto-2021'!$B$4:$B$1000,0),MATCH('DRE Comparativa 2021'!G$3,'Agosto-2021'!$B$3:$Z$3,0))</f>
        <v>0</v>
      </c>
      <c r="H42" s="89">
        <f t="shared" si="103"/>
        <v>0</v>
      </c>
      <c r="I42" s="8">
        <f>INDEX('Setembro-2021'!$B$4:$Z$1048576,MATCH('DRE Comparativa 2021'!$B42,'Setembro-2021'!$B$4:$B$1000,0),MATCH('DRE Comparativa 2021'!I$3,'Setembro-2021'!$B$3:$Z$3,0))</f>
        <v>-49009.87</v>
      </c>
      <c r="J42" s="89">
        <f t="shared" si="104"/>
        <v>-4.5184220964389156E-2</v>
      </c>
      <c r="K42" s="8">
        <f>INDEX('Outubro-2021'!$B$4:$Z$1048576,MATCH('DRE Comparativa 2021'!$B42,'Outubro-2021'!$B$4:$B$1000,0),MATCH('DRE Comparativa 2021'!K$3,'Outubro-2021'!$B$3:$Z$3,0))</f>
        <v>-25177.25</v>
      </c>
      <c r="L42" s="89">
        <f t="shared" ref="L42" si="129">IFERROR(K42/K$4,0)</f>
        <v>-1.6025134687574161E-2</v>
      </c>
      <c r="M42" s="8"/>
      <c r="N42" s="89">
        <f t="shared" ref="N42" si="130">IFERROR(M42/M$4,0)</f>
        <v>0</v>
      </c>
      <c r="O42" s="8"/>
      <c r="P42" s="89">
        <f t="shared" si="107"/>
        <v>0</v>
      </c>
      <c r="Q42" s="8">
        <f t="shared" si="108"/>
        <v>-74187.12</v>
      </c>
      <c r="R42" s="89">
        <f t="shared" si="107"/>
        <v>-9.1293256129211832E-3</v>
      </c>
    </row>
    <row r="43" spans="1:18" s="15" customFormat="1" ht="12.75" outlineLevel="1" x14ac:dyDescent="0.25">
      <c r="A43" s="14"/>
      <c r="B43" s="7" t="s">
        <v>55</v>
      </c>
      <c r="C43" s="8">
        <f>INDEX('Junho-2021'!$B$4:$Z$1048576,MATCH('DRE Comparativa 2021'!$B43,'Junho-2021'!$B$4:$B$1000,0),MATCH('DRE Comparativa 2021'!C$3,'Junho-2021'!$B$3:$Z$3,0))</f>
        <v>0</v>
      </c>
      <c r="D43" s="89">
        <f t="shared" si="101"/>
        <v>0</v>
      </c>
      <c r="E43" s="8">
        <f>INDEX('Julho-2021'!$B$4:$Z$1048576,MATCH('DRE Comparativa 2021'!$B43,'Julho-2021'!$B$4:$B$1000,0),MATCH('DRE Comparativa 2021'!E$3,'Julho-2021'!$B$3:$Z$3,0))</f>
        <v>0</v>
      </c>
      <c r="F43" s="89">
        <f t="shared" si="102"/>
        <v>0</v>
      </c>
      <c r="G43" s="8">
        <f>INDEX('Agosto-2021'!$B$4:$Z$1048576,MATCH('DRE Comparativa 2021'!$B43,'Agosto-2021'!$B$4:$B$1000,0),MATCH('DRE Comparativa 2021'!G$3,'Agosto-2021'!$B$3:$Z$3,0))</f>
        <v>0</v>
      </c>
      <c r="H43" s="89">
        <f t="shared" si="103"/>
        <v>0</v>
      </c>
      <c r="I43" s="8">
        <f>INDEX('Setembro-2021'!$B$4:$Z$1048576,MATCH('DRE Comparativa 2021'!$B43,'Setembro-2021'!$B$4:$B$1000,0),MATCH('DRE Comparativa 2021'!I$3,'Setembro-2021'!$B$3:$Z$3,0))</f>
        <v>0</v>
      </c>
      <c r="J43" s="89">
        <f t="shared" si="104"/>
        <v>0</v>
      </c>
      <c r="K43" s="8">
        <f>INDEX('Outubro-2021'!$B$4:$Z$1048576,MATCH('DRE Comparativa 2021'!$B43,'Outubro-2021'!$B$4:$B$1000,0),MATCH('DRE Comparativa 2021'!K$3,'Outubro-2021'!$B$3:$Z$3,0))</f>
        <v>0</v>
      </c>
      <c r="L43" s="89">
        <f t="shared" ref="L43" si="131">IFERROR(K43/K$4,0)</f>
        <v>0</v>
      </c>
      <c r="M43" s="8"/>
      <c r="N43" s="89">
        <f t="shared" ref="N43" si="132">IFERROR(M43/M$4,0)</f>
        <v>0</v>
      </c>
      <c r="O43" s="8"/>
      <c r="P43" s="89">
        <f t="shared" si="107"/>
        <v>0</v>
      </c>
      <c r="Q43" s="8">
        <f t="shared" si="108"/>
        <v>0</v>
      </c>
      <c r="R43" s="89">
        <f t="shared" si="107"/>
        <v>0</v>
      </c>
    </row>
    <row r="44" spans="1:18" s="15" customFormat="1" outlineLevel="1" x14ac:dyDescent="0.25">
      <c r="A44" s="48">
        <v>2006001011</v>
      </c>
      <c r="B44" s="7" t="s">
        <v>76</v>
      </c>
      <c r="C44" s="8">
        <f>INDEX('Junho-2021'!$B$4:$Z$1048576,MATCH('DRE Comparativa 2021'!$B44,'Junho-2021'!$B$4:$B$1000,0),MATCH('DRE Comparativa 2021'!C$3,'Junho-2021'!$B$3:$Z$3,0))</f>
        <v>-3929.37</v>
      </c>
      <c r="D44" s="89">
        <f t="shared" si="101"/>
        <v>-2.0889136671290195E-3</v>
      </c>
      <c r="E44" s="8">
        <f>INDEX('Julho-2021'!$B$4:$Z$1048576,MATCH('DRE Comparativa 2021'!$B44,'Julho-2021'!$B$4:$B$1000,0),MATCH('DRE Comparativa 2021'!E$3,'Julho-2021'!$B$3:$Z$3,0))</f>
        <v>0</v>
      </c>
      <c r="F44" s="89">
        <f t="shared" si="102"/>
        <v>0</v>
      </c>
      <c r="G44" s="8">
        <f>INDEX('Agosto-2021'!$B$4:$Z$1048576,MATCH('DRE Comparativa 2021'!$B44,'Agosto-2021'!$B$4:$B$1000,0),MATCH('DRE Comparativa 2021'!G$3,'Agosto-2021'!$B$3:$Z$3,0))</f>
        <v>-10201.09</v>
      </c>
      <c r="H44" s="89">
        <f t="shared" si="103"/>
        <v>-5.4786325548312337E-3</v>
      </c>
      <c r="I44" s="8">
        <f>INDEX('Setembro-2021'!$B$4:$Z$1048576,MATCH('DRE Comparativa 2021'!$B44,'Setembro-2021'!$B$4:$B$1000,0),MATCH('DRE Comparativa 2021'!I$3,'Setembro-2021'!$B$3:$Z$3,0))</f>
        <v>-6389.54</v>
      </c>
      <c r="J44" s="89">
        <f t="shared" si="104"/>
        <v>-5.8907805146351756E-3</v>
      </c>
      <c r="K44" s="8">
        <f>INDEX('Outubro-2021'!$B$4:$Z$1048576,MATCH('DRE Comparativa 2021'!$B44,'Outubro-2021'!$B$4:$B$1000,0),MATCH('DRE Comparativa 2021'!K$3,'Outubro-2021'!$B$3:$Z$3,0))</f>
        <v>-2855.36</v>
      </c>
      <c r="L44" s="89">
        <f t="shared" ref="L44" si="133">IFERROR(K44/K$4,0)</f>
        <v>-1.817415666187203E-3</v>
      </c>
      <c r="M44" s="8"/>
      <c r="N44" s="89">
        <f t="shared" ref="N44" si="134">IFERROR(M44/M$4,0)</f>
        <v>0</v>
      </c>
      <c r="O44" s="8"/>
      <c r="P44" s="89">
        <f t="shared" si="107"/>
        <v>0</v>
      </c>
      <c r="Q44" s="8">
        <f t="shared" si="108"/>
        <v>-23375.360000000001</v>
      </c>
      <c r="R44" s="89">
        <f t="shared" si="107"/>
        <v>-2.8765272564732713E-3</v>
      </c>
    </row>
    <row r="45" spans="1:18" s="15" customFormat="1" outlineLevel="1" x14ac:dyDescent="0.25">
      <c r="A45" s="48">
        <v>2004029</v>
      </c>
      <c r="B45" s="7" t="s">
        <v>71</v>
      </c>
      <c r="C45" s="8">
        <f>INDEX('Junho-2021'!$B$4:$Z$1048576,MATCH('DRE Comparativa 2021'!$B45,'Junho-2021'!$B$4:$B$1000,0),MATCH('DRE Comparativa 2021'!C$3,'Junho-2021'!$B$3:$Z$3,0))</f>
        <v>-4417.78</v>
      </c>
      <c r="D45" s="89">
        <f t="shared" si="101"/>
        <v>-2.3485599524527443E-3</v>
      </c>
      <c r="E45" s="8">
        <f>INDEX('Julho-2021'!$B$4:$Z$1048576,MATCH('DRE Comparativa 2021'!$B45,'Julho-2021'!$B$4:$B$1000,0),MATCH('DRE Comparativa 2021'!E$3,'Julho-2021'!$B$3:$Z$3,0))</f>
        <v>0</v>
      </c>
      <c r="F45" s="89">
        <f t="shared" si="102"/>
        <v>0</v>
      </c>
      <c r="G45" s="8">
        <f>INDEX('Agosto-2021'!$B$4:$Z$1048576,MATCH('DRE Comparativa 2021'!$B45,'Agosto-2021'!$B$4:$B$1000,0),MATCH('DRE Comparativa 2021'!G$3,'Agosto-2021'!$B$3:$Z$3,0))</f>
        <v>0</v>
      </c>
      <c r="H45" s="89">
        <f t="shared" si="103"/>
        <v>0</v>
      </c>
      <c r="I45" s="8">
        <f>INDEX('Setembro-2021'!$B$4:$Z$1048576,MATCH('DRE Comparativa 2021'!$B45,'Setembro-2021'!$B$4:$B$1000,0),MATCH('DRE Comparativa 2021'!I$3,'Setembro-2021'!$B$3:$Z$3,0))</f>
        <v>0</v>
      </c>
      <c r="J45" s="89">
        <f t="shared" si="104"/>
        <v>0</v>
      </c>
      <c r="K45" s="8">
        <f>INDEX('Outubro-2021'!$B$4:$Z$1048576,MATCH('DRE Comparativa 2021'!$B45,'Outubro-2021'!$B$4:$B$1000,0),MATCH('DRE Comparativa 2021'!K$3,'Outubro-2021'!$B$3:$Z$3,0))</f>
        <v>0</v>
      </c>
      <c r="L45" s="89">
        <f t="shared" ref="L45" si="135">IFERROR(K45/K$4,0)</f>
        <v>0</v>
      </c>
      <c r="M45" s="8"/>
      <c r="N45" s="89">
        <f t="shared" ref="N45" si="136">IFERROR(M45/M$4,0)</f>
        <v>0</v>
      </c>
      <c r="O45" s="8"/>
      <c r="P45" s="89">
        <f t="shared" si="107"/>
        <v>0</v>
      </c>
      <c r="Q45" s="8">
        <f t="shared" si="108"/>
        <v>-4417.78</v>
      </c>
      <c r="R45" s="89">
        <f t="shared" si="107"/>
        <v>-5.4364358808174445E-4</v>
      </c>
    </row>
    <row r="46" spans="1:18" s="15" customFormat="1" outlineLevel="1" x14ac:dyDescent="0.25">
      <c r="A46" s="48">
        <v>2004071</v>
      </c>
      <c r="B46" s="7" t="s">
        <v>69</v>
      </c>
      <c r="C46" s="8">
        <f>INDEX('Junho-2021'!$B$4:$Z$1048576,MATCH('DRE Comparativa 2021'!$B46,'Junho-2021'!$B$4:$B$1000,0),MATCH('DRE Comparativa 2021'!C$3,'Junho-2021'!$B$3:$Z$3,0))</f>
        <v>-10059.15</v>
      </c>
      <c r="D46" s="89">
        <f t="shared" si="101"/>
        <v>-5.347599211756815E-3</v>
      </c>
      <c r="E46" s="8">
        <f>INDEX('Julho-2021'!$B$4:$Z$1048576,MATCH('DRE Comparativa 2021'!$B46,'Julho-2021'!$B$4:$B$1000,0),MATCH('DRE Comparativa 2021'!E$3,'Julho-2021'!$B$3:$Z$3,0))</f>
        <v>0</v>
      </c>
      <c r="F46" s="89">
        <f t="shared" si="102"/>
        <v>0</v>
      </c>
      <c r="G46" s="8">
        <f>INDEX('Agosto-2021'!$B$4:$Z$1048576,MATCH('DRE Comparativa 2021'!$B46,'Agosto-2021'!$B$4:$B$1000,0),MATCH('DRE Comparativa 2021'!G$3,'Agosto-2021'!$B$3:$Z$3,0))</f>
        <v>0</v>
      </c>
      <c r="H46" s="89">
        <f t="shared" si="103"/>
        <v>0</v>
      </c>
      <c r="I46" s="8">
        <f>INDEX('Setembro-2021'!$B$4:$Z$1048576,MATCH('DRE Comparativa 2021'!$B46,'Setembro-2021'!$B$4:$B$1000,0),MATCH('DRE Comparativa 2021'!I$3,'Setembro-2021'!$B$3:$Z$3,0))</f>
        <v>0</v>
      </c>
      <c r="J46" s="89">
        <f t="shared" si="104"/>
        <v>0</v>
      </c>
      <c r="K46" s="8">
        <f>INDEX('Outubro-2021'!$B$4:$Z$1048576,MATCH('DRE Comparativa 2021'!$B46,'Outubro-2021'!$B$4:$B$1000,0),MATCH('DRE Comparativa 2021'!K$3,'Outubro-2021'!$B$3:$Z$3,0))</f>
        <v>0</v>
      </c>
      <c r="L46" s="89">
        <f t="shared" ref="L46" si="137">IFERROR(K46/K$4,0)</f>
        <v>0</v>
      </c>
      <c r="M46" s="8"/>
      <c r="N46" s="89">
        <f t="shared" ref="N46" si="138">IFERROR(M46/M$4,0)</f>
        <v>0</v>
      </c>
      <c r="O46" s="8"/>
      <c r="P46" s="89">
        <f t="shared" si="107"/>
        <v>0</v>
      </c>
      <c r="Q46" s="8">
        <f t="shared" si="108"/>
        <v>-10059.15</v>
      </c>
      <c r="R46" s="89">
        <f t="shared" si="107"/>
        <v>-1.2378598298359085E-3</v>
      </c>
    </row>
    <row r="47" spans="1:18" s="15" customFormat="1" outlineLevel="1" x14ac:dyDescent="0.25">
      <c r="A47" s="48">
        <v>2013006</v>
      </c>
      <c r="B47" s="7" t="s">
        <v>27</v>
      </c>
      <c r="C47" s="8">
        <f>INDEX('Junho-2021'!$B$4:$Z$1048576,MATCH('DRE Comparativa 2021'!$B47,'Junho-2021'!$B$4:$B$1000,0),MATCH('DRE Comparativa 2021'!C$3,'Junho-2021'!$B$3:$Z$3,0))</f>
        <v>-1059.83</v>
      </c>
      <c r="D47" s="89">
        <f t="shared" si="101"/>
        <v>-5.6342196632878775E-4</v>
      </c>
      <c r="E47" s="8">
        <f>INDEX('Julho-2021'!$B$4:$Z$1048576,MATCH('DRE Comparativa 2021'!$B47,'Julho-2021'!$B$4:$B$1000,0),MATCH('DRE Comparativa 2021'!E$3,'Julho-2021'!$B$3:$Z$3,0))</f>
        <v>-2011.78</v>
      </c>
      <c r="F47" s="89">
        <f t="shared" si="102"/>
        <v>-1.1646094647278285E-3</v>
      </c>
      <c r="G47" s="8">
        <f>INDEX('Agosto-2021'!$B$4:$Z$1048576,MATCH('DRE Comparativa 2021'!$B47,'Agosto-2021'!$B$4:$B$1000,0),MATCH('DRE Comparativa 2021'!G$3,'Agosto-2021'!$B$3:$Z$3,0))</f>
        <v>-1006.5</v>
      </c>
      <c r="H47" s="89">
        <f t="shared" si="103"/>
        <v>-5.405543590378711E-4</v>
      </c>
      <c r="I47" s="8">
        <f>INDEX('Setembro-2021'!$B$4:$Z$1048576,MATCH('DRE Comparativa 2021'!$B47,'Setembro-2021'!$B$4:$B$1000,0),MATCH('DRE Comparativa 2021'!I$3,'Setembro-2021'!$B$3:$Z$3,0))</f>
        <v>-745.55</v>
      </c>
      <c r="J47" s="89">
        <f t="shared" si="104"/>
        <v>-6.8735330128401339E-4</v>
      </c>
      <c r="K47" s="8">
        <f>INDEX('Outubro-2021'!$B$4:$Z$1048576,MATCH('DRE Comparativa 2021'!$B47,'Outubro-2021'!$B$4:$B$1000,0),MATCH('DRE Comparativa 2021'!K$3,'Outubro-2021'!$B$3:$Z$3,0))</f>
        <v>-614.16</v>
      </c>
      <c r="L47" s="89">
        <f t="shared" ref="L47" si="139">IFERROR(K47/K$4,0)</f>
        <v>-3.9090832873806892E-4</v>
      </c>
      <c r="M47" s="8"/>
      <c r="N47" s="89">
        <f t="shared" ref="N47" si="140">IFERROR(M47/M$4,0)</f>
        <v>0</v>
      </c>
      <c r="O47" s="8"/>
      <c r="P47" s="89">
        <f t="shared" si="107"/>
        <v>0</v>
      </c>
      <c r="Q47" s="8">
        <f t="shared" si="108"/>
        <v>-5437.82</v>
      </c>
      <c r="R47" s="89">
        <f t="shared" si="107"/>
        <v>-6.6916776664810646E-4</v>
      </c>
    </row>
    <row r="48" spans="1:18" s="15" customFormat="1" outlineLevel="1" x14ac:dyDescent="0.25">
      <c r="A48" s="48">
        <v>2004003</v>
      </c>
      <c r="B48" s="7" t="s">
        <v>53</v>
      </c>
      <c r="C48" s="8">
        <f>INDEX('Junho-2021'!$B$4:$Z$1048576,MATCH('DRE Comparativa 2021'!$B48,'Junho-2021'!$B$4:$B$1000,0),MATCH('DRE Comparativa 2021'!C$3,'Junho-2021'!$B$3:$Z$3,0))</f>
        <v>-1813.3625</v>
      </c>
      <c r="D48" s="89">
        <f t="shared" si="101"/>
        <v>-9.6401145977834785E-4</v>
      </c>
      <c r="E48" s="8">
        <f>INDEX('Julho-2021'!$B$4:$Z$1048576,MATCH('DRE Comparativa 2021'!$B48,'Julho-2021'!$B$4:$B$1000,0),MATCH('DRE Comparativa 2021'!E$3,'Julho-2021'!$B$3:$Z$3,0))</f>
        <v>-1950.9960000000001</v>
      </c>
      <c r="F48" s="89">
        <f t="shared" si="102"/>
        <v>-1.1294219085815221E-3</v>
      </c>
      <c r="G48" s="8">
        <f>INDEX('Agosto-2021'!$B$4:$Z$1048576,MATCH('DRE Comparativa 2021'!$B48,'Agosto-2021'!$B$4:$B$1000,0),MATCH('DRE Comparativa 2021'!G$3,'Agosto-2021'!$B$3:$Z$3,0))</f>
        <v>-1436.8955000000001</v>
      </c>
      <c r="H48" s="89">
        <f t="shared" si="103"/>
        <v>-7.7170404968395574E-4</v>
      </c>
      <c r="I48" s="8">
        <f>INDEX('Setembro-2021'!$B$4:$Z$1048576,MATCH('DRE Comparativa 2021'!$B48,'Setembro-2021'!$B$4:$B$1000,0),MATCH('DRE Comparativa 2021'!I$3,'Setembro-2021'!$B$3:$Z$3,0))</f>
        <v>-1915.0110000000002</v>
      </c>
      <c r="J48" s="89">
        <f t="shared" si="104"/>
        <v>-1.7655276411309771E-3</v>
      </c>
      <c r="K48" s="8">
        <f>INDEX('Outubro-2021'!$B$4:$Z$1048576,MATCH('DRE Comparativa 2021'!$B48,'Outubro-2021'!$B$4:$B$1000,0),MATCH('DRE Comparativa 2021'!K$3,'Outubro-2021'!$B$3:$Z$3,0))</f>
        <v>-2328.0304999999998</v>
      </c>
      <c r="L48" s="89">
        <f t="shared" ref="L48" si="141">IFERROR(K48/K$4,0)</f>
        <v>-1.4817743128928145E-3</v>
      </c>
      <c r="M48" s="8"/>
      <c r="N48" s="89">
        <f t="shared" ref="N48" si="142">IFERROR(M48/M$4,0)</f>
        <v>0</v>
      </c>
      <c r="O48" s="8"/>
      <c r="P48" s="89">
        <f t="shared" si="107"/>
        <v>0</v>
      </c>
      <c r="Q48" s="8">
        <f t="shared" si="108"/>
        <v>-9444.2955000000002</v>
      </c>
      <c r="R48" s="89">
        <f t="shared" si="107"/>
        <v>-1.1621970067600183E-3</v>
      </c>
    </row>
    <row r="49" spans="1:18" s="15" customFormat="1" outlineLevel="1" x14ac:dyDescent="0.25">
      <c r="A49" s="48">
        <v>2013021</v>
      </c>
      <c r="B49" s="7" t="s">
        <v>31</v>
      </c>
      <c r="C49" s="8">
        <f>INDEX('Junho-2021'!$B$4:$Z$1048576,MATCH('DRE Comparativa 2021'!$B49,'Junho-2021'!$B$4:$B$1000,0),MATCH('DRE Comparativa 2021'!C$3,'Junho-2021'!$B$3:$Z$3,0))</f>
        <v>-232</v>
      </c>
      <c r="D49" s="89">
        <f t="shared" si="101"/>
        <v>-1.2333477650970323E-4</v>
      </c>
      <c r="E49" s="8">
        <f>INDEX('Julho-2021'!$B$4:$Z$1048576,MATCH('DRE Comparativa 2021'!$B49,'Julho-2021'!$B$4:$B$1000,0),MATCH('DRE Comparativa 2021'!E$3,'Julho-2021'!$B$3:$Z$3,0))</f>
        <v>-371.5</v>
      </c>
      <c r="F49" s="89">
        <f t="shared" si="102"/>
        <v>-2.1505950757358573E-4</v>
      </c>
      <c r="G49" s="8">
        <f>INDEX('Agosto-2021'!$B$4:$Z$1048576,MATCH('DRE Comparativa 2021'!$B49,'Agosto-2021'!$B$4:$B$1000,0),MATCH('DRE Comparativa 2021'!G$3,'Agosto-2021'!$B$3:$Z$3,0))</f>
        <v>-244.13</v>
      </c>
      <c r="H49" s="89">
        <f t="shared" si="103"/>
        <v>-1.3111329922694038E-4</v>
      </c>
      <c r="I49" s="8">
        <f>INDEX('Setembro-2021'!$B$4:$Z$1048576,MATCH('DRE Comparativa 2021'!$B49,'Setembro-2021'!$B$4:$B$1000,0),MATCH('DRE Comparativa 2021'!I$3,'Setembro-2021'!$B$3:$Z$3,0))</f>
        <v>-414</v>
      </c>
      <c r="J49" s="89">
        <f t="shared" si="104"/>
        <v>-3.816836788030066E-4</v>
      </c>
      <c r="K49" s="8">
        <f>INDEX('Outubro-2021'!$B$4:$Z$1048576,MATCH('DRE Comparativa 2021'!$B49,'Outubro-2021'!$B$4:$B$1000,0),MATCH('DRE Comparativa 2021'!K$3,'Outubro-2021'!$B$3:$Z$3,0))</f>
        <v>-430</v>
      </c>
      <c r="L49" s="89">
        <f t="shared" ref="L49" si="143">IFERROR(K49/K$4,0)</f>
        <v>-2.7369184147025145E-4</v>
      </c>
      <c r="M49" s="8"/>
      <c r="N49" s="89">
        <f t="shared" ref="N49" si="144">IFERROR(M49/M$4,0)</f>
        <v>0</v>
      </c>
      <c r="O49" s="8"/>
      <c r="P49" s="89">
        <f t="shared" si="107"/>
        <v>0</v>
      </c>
      <c r="Q49" s="8">
        <f t="shared" si="108"/>
        <v>-1691.63</v>
      </c>
      <c r="R49" s="89">
        <f t="shared" si="107"/>
        <v>-2.0816876415455761E-4</v>
      </c>
    </row>
    <row r="50" spans="1:18" s="15" customFormat="1" outlineLevel="1" x14ac:dyDescent="0.25">
      <c r="A50" s="48">
        <v>2013003</v>
      </c>
      <c r="B50" s="7" t="s">
        <v>34</v>
      </c>
      <c r="C50" s="8">
        <f>INDEX('Junho-2021'!$B$4:$Z$1048576,MATCH('DRE Comparativa 2021'!$B50,'Junho-2021'!$B$4:$B$1000,0),MATCH('DRE Comparativa 2021'!C$3,'Junho-2021'!$B$3:$Z$3,0))</f>
        <v>-9150</v>
      </c>
      <c r="D50" s="89">
        <f t="shared" si="101"/>
        <v>-4.8642810563094161E-3</v>
      </c>
      <c r="E50" s="8">
        <f>INDEX('Julho-2021'!$B$4:$Z$1048576,MATCH('DRE Comparativa 2021'!$B50,'Julho-2021'!$B$4:$B$1000,0),MATCH('DRE Comparativa 2021'!E$3,'Julho-2021'!$B$3:$Z$3,0))</f>
        <v>-1045.9099999999999</v>
      </c>
      <c r="F50" s="89">
        <f t="shared" si="102"/>
        <v>-6.0547211188772285E-4</v>
      </c>
      <c r="G50" s="8">
        <f>INDEX('Agosto-2021'!$B$4:$Z$1048576,MATCH('DRE Comparativa 2021'!$B50,'Agosto-2021'!$B$4:$B$1000,0),MATCH('DRE Comparativa 2021'!G$3,'Agosto-2021'!$B$3:$Z$3,0))</f>
        <v>-11270</v>
      </c>
      <c r="H50" s="89">
        <f t="shared" si="103"/>
        <v>-6.0527050435735799E-3</v>
      </c>
      <c r="I50" s="8">
        <f>INDEX('Setembro-2021'!$B$4:$Z$1048576,MATCH('DRE Comparativa 2021'!$B50,'Setembro-2021'!$B$4:$B$1000,0),MATCH('DRE Comparativa 2021'!I$3,'Setembro-2021'!$B$3:$Z$3,0))</f>
        <v>-6660</v>
      </c>
      <c r="J50" s="89">
        <f t="shared" si="104"/>
        <v>-6.1401287459614106E-3</v>
      </c>
      <c r="K50" s="8">
        <f>INDEX('Outubro-2021'!$B$4:$Z$1048576,MATCH('DRE Comparativa 2021'!$B50,'Outubro-2021'!$B$4:$B$1000,0),MATCH('DRE Comparativa 2021'!K$3,'Outubro-2021'!$B$3:$Z$3,0))</f>
        <v>-8320</v>
      </c>
      <c r="L50" s="89">
        <f t="shared" ref="L50" si="145">IFERROR(K50/K$4,0)</f>
        <v>-5.2956188861220752E-3</v>
      </c>
      <c r="M50" s="8"/>
      <c r="N50" s="89">
        <f t="shared" ref="N50" si="146">IFERROR(M50/M$4,0)</f>
        <v>0</v>
      </c>
      <c r="O50" s="8"/>
      <c r="P50" s="89">
        <f t="shared" si="107"/>
        <v>0</v>
      </c>
      <c r="Q50" s="8">
        <f t="shared" si="108"/>
        <v>-36445.910000000003</v>
      </c>
      <c r="R50" s="89">
        <f t="shared" si="107"/>
        <v>-4.4849642316512669E-3</v>
      </c>
    </row>
    <row r="51" spans="1:18" s="15" customFormat="1" outlineLevel="1" x14ac:dyDescent="0.25">
      <c r="A51">
        <v>2013016</v>
      </c>
      <c r="B51" s="7" t="s">
        <v>156</v>
      </c>
      <c r="C51" s="8">
        <f>INDEX('Junho-2021'!$B$4:$Z$1048576,MATCH('DRE Comparativa 2021'!$B51,'Junho-2021'!$B$4:$B$1000,0),MATCH('DRE Comparativa 2021'!C$3,'Junho-2021'!$B$3:$Z$3,0))</f>
        <v>0</v>
      </c>
      <c r="D51" s="89">
        <f t="shared" si="101"/>
        <v>0</v>
      </c>
      <c r="E51" s="8">
        <f>INDEX('Julho-2021'!$B$4:$Z$1048576,MATCH('DRE Comparativa 2021'!$B51,'Julho-2021'!$B$4:$B$1000,0),MATCH('DRE Comparativa 2021'!E$3,'Julho-2021'!$B$3:$Z$3,0))</f>
        <v>0</v>
      </c>
      <c r="F51" s="89">
        <f t="shared" si="102"/>
        <v>0</v>
      </c>
      <c r="G51" s="8">
        <f>INDEX('Agosto-2021'!$B$4:$Z$1048576,MATCH('DRE Comparativa 2021'!$B51,'Agosto-2021'!$B$4:$B$1000,0),MATCH('DRE Comparativa 2021'!G$3,'Agosto-2021'!$B$3:$Z$3,0))</f>
        <v>-111.59</v>
      </c>
      <c r="H51" s="89">
        <f t="shared" si="103"/>
        <v>-5.9930910009971231E-5</v>
      </c>
      <c r="I51" s="8">
        <f>INDEX('Setembro-2021'!$B$4:$Z$1048576,MATCH('DRE Comparativa 2021'!$B51,'Setembro-2021'!$B$4:$B$1000,0),MATCH('DRE Comparativa 2021'!I$3,'Setembro-2021'!$B$3:$Z$3,0))</f>
        <v>0</v>
      </c>
      <c r="J51" s="89">
        <f t="shared" si="104"/>
        <v>0</v>
      </c>
      <c r="K51" s="8">
        <f>INDEX('Outubro-2021'!$B$4:$Z$1048576,MATCH('DRE Comparativa 2021'!$B51,'Outubro-2021'!$B$4:$B$1000,0),MATCH('DRE Comparativa 2021'!K$3,'Outubro-2021'!$B$3:$Z$3,0))</f>
        <v>-97.36</v>
      </c>
      <c r="L51" s="89">
        <f t="shared" ref="L51" si="147">IFERROR(K51/K$4,0)</f>
        <v>-6.1968924850101586E-5</v>
      </c>
      <c r="M51" s="8"/>
      <c r="N51" s="89">
        <f t="shared" ref="N51" si="148">IFERROR(M51/M$4,0)</f>
        <v>0</v>
      </c>
      <c r="O51" s="8"/>
      <c r="P51" s="89">
        <f t="shared" si="107"/>
        <v>0</v>
      </c>
      <c r="Q51" s="8">
        <f t="shared" si="108"/>
        <v>-208.95</v>
      </c>
      <c r="R51" s="89">
        <f t="shared" si="107"/>
        <v>-2.5712988815577169E-5</v>
      </c>
    </row>
    <row r="52" spans="1:18" s="15" customFormat="1" outlineLevel="1" x14ac:dyDescent="0.25">
      <c r="A52" s="48">
        <v>21316</v>
      </c>
      <c r="B52" s="7" t="s">
        <v>30</v>
      </c>
      <c r="C52" s="8">
        <f>INDEX('Junho-2021'!$B$4:$Z$1048576,MATCH('DRE Comparativa 2021'!$B52,'Junho-2021'!$B$4:$B$1000,0),MATCH('DRE Comparativa 2021'!C$3,'Junho-2021'!$B$3:$Z$3,0))</f>
        <v>0</v>
      </c>
      <c r="D52" s="89">
        <f t="shared" si="101"/>
        <v>0</v>
      </c>
      <c r="E52" s="8">
        <f>INDEX('Julho-2021'!$B$4:$Z$1048576,MATCH('DRE Comparativa 2021'!$B52,'Julho-2021'!$B$4:$B$1000,0),MATCH('DRE Comparativa 2021'!E$3,'Julho-2021'!$B$3:$Z$3,0))</f>
        <v>-45.5</v>
      </c>
      <c r="F52" s="89">
        <f t="shared" si="102"/>
        <v>-2.6339724346159221E-5</v>
      </c>
      <c r="G52" s="8">
        <f>INDEX('Agosto-2021'!$B$4:$Z$1048576,MATCH('DRE Comparativa 2021'!$B52,'Agosto-2021'!$B$4:$B$1000,0),MATCH('DRE Comparativa 2021'!G$3,'Agosto-2021'!$B$3:$Z$3,0))</f>
        <v>0</v>
      </c>
      <c r="H52" s="89">
        <f t="shared" si="103"/>
        <v>0</v>
      </c>
      <c r="I52" s="8">
        <f>INDEX('Setembro-2021'!$B$4:$Z$1048576,MATCH('DRE Comparativa 2021'!$B52,'Setembro-2021'!$B$4:$B$1000,0),MATCH('DRE Comparativa 2021'!I$3,'Setembro-2021'!$B$3:$Z$3,0))</f>
        <v>-102.56</v>
      </c>
      <c r="J52" s="89">
        <f t="shared" si="104"/>
        <v>-9.455429492279314E-5</v>
      </c>
      <c r="K52" s="8">
        <f>INDEX('Outubro-2021'!$B$4:$Z$1048576,MATCH('DRE Comparativa 2021'!$B52,'Outubro-2021'!$B$4:$B$1000,0),MATCH('DRE Comparativa 2021'!K$3,'Outubro-2021'!$B$3:$Z$3,0))</f>
        <v>0</v>
      </c>
      <c r="L52" s="89">
        <f t="shared" ref="L52" si="149">IFERROR(K52/K$4,0)</f>
        <v>0</v>
      </c>
      <c r="M52" s="8"/>
      <c r="N52" s="89">
        <f t="shared" ref="N52" si="150">IFERROR(M52/M$4,0)</f>
        <v>0</v>
      </c>
      <c r="O52" s="8"/>
      <c r="P52" s="89">
        <f t="shared" si="107"/>
        <v>0</v>
      </c>
      <c r="Q52" s="8">
        <f t="shared" si="108"/>
        <v>-148.06</v>
      </c>
      <c r="R52" s="89">
        <f t="shared" si="107"/>
        <v>-1.8219981450272103E-5</v>
      </c>
    </row>
    <row r="53" spans="1:18" s="15" customFormat="1" outlineLevel="1" x14ac:dyDescent="0.25">
      <c r="A53" s="48">
        <v>2004037</v>
      </c>
      <c r="B53" s="7" t="s">
        <v>73</v>
      </c>
      <c r="C53" s="8">
        <f>INDEX('Junho-2021'!$B$4:$Z$1048576,MATCH('DRE Comparativa 2021'!$B53,'Junho-2021'!$B$4:$B$1000,0),MATCH('DRE Comparativa 2021'!C$3,'Junho-2021'!$B$3:$Z$3,0))</f>
        <v>-283.36250000000001</v>
      </c>
      <c r="D53" s="89">
        <f t="shared" si="101"/>
        <v>-1.5063987331349475E-4</v>
      </c>
      <c r="E53" s="8">
        <f>INDEX('Julho-2021'!$B$4:$Z$1048576,MATCH('DRE Comparativa 2021'!$B53,'Julho-2021'!$B$4:$B$1000,0),MATCH('DRE Comparativa 2021'!E$3,'Julho-2021'!$B$3:$Z$3,0))</f>
        <v>-305.89800000000002</v>
      </c>
      <c r="F53" s="89">
        <f t="shared" si="102"/>
        <v>-1.7708283512178933E-4</v>
      </c>
      <c r="G53" s="8">
        <f>INDEX('Agosto-2021'!$B$4:$Z$1048576,MATCH('DRE Comparativa 2021'!$B53,'Agosto-2021'!$B$4:$B$1000,0),MATCH('DRE Comparativa 2021'!G$3,'Agosto-2021'!$B$3:$Z$3,0))</f>
        <v>-153.05700000000002</v>
      </c>
      <c r="H53" s="89">
        <f t="shared" si="103"/>
        <v>-8.2201319951574222E-5</v>
      </c>
      <c r="I53" s="8">
        <f>INDEX('Setembro-2021'!$B$4:$Z$1048576,MATCH('DRE Comparativa 2021'!$B53,'Setembro-2021'!$B$4:$B$1000,0),MATCH('DRE Comparativa 2021'!I$3,'Setembro-2021'!$B$3:$Z$3,0))</f>
        <v>-761.48950000000002</v>
      </c>
      <c r="J53" s="89">
        <f t="shared" si="104"/>
        <v>-7.0204858388855582E-4</v>
      </c>
      <c r="K53" s="8">
        <f>INDEX('Outubro-2021'!$B$4:$Z$1048576,MATCH('DRE Comparativa 2021'!$B53,'Outubro-2021'!$B$4:$B$1000,0),MATCH('DRE Comparativa 2021'!K$3,'Outubro-2021'!$B$3:$Z$3,0))</f>
        <v>-783.03049999999996</v>
      </c>
      <c r="L53" s="89">
        <f t="shared" ref="L53" si="151">IFERROR(K53/K$4,0)</f>
        <v>-4.9839316156365522E-4</v>
      </c>
      <c r="M53" s="8"/>
      <c r="N53" s="89">
        <f t="shared" ref="N53" si="152">IFERROR(M53/M$4,0)</f>
        <v>0</v>
      </c>
      <c r="O53" s="8"/>
      <c r="P53" s="89">
        <f t="shared" si="107"/>
        <v>0</v>
      </c>
      <c r="Q53" s="8">
        <f t="shared" si="108"/>
        <v>-2286.8375000000001</v>
      </c>
      <c r="R53" s="89">
        <f t="shared" si="107"/>
        <v>-2.814138648506459E-4</v>
      </c>
    </row>
    <row r="54" spans="1:18" s="15" customFormat="1" outlineLevel="1" x14ac:dyDescent="0.25">
      <c r="A54" s="48">
        <v>2004093</v>
      </c>
      <c r="B54" s="7" t="s">
        <v>97</v>
      </c>
      <c r="C54" s="8">
        <f>INDEX('Junho-2021'!$B$4:$Z$1048576,MATCH('DRE Comparativa 2021'!$B54,'Junho-2021'!$B$4:$B$1000,0),MATCH('DRE Comparativa 2021'!C$3,'Junho-2021'!$B$3:$Z$3,0))</f>
        <v>-3858.84</v>
      </c>
      <c r="D54" s="89">
        <f t="shared" si="101"/>
        <v>-2.0514188318392378E-3</v>
      </c>
      <c r="E54" s="8">
        <f>INDEX('Julho-2021'!$B$4:$Z$1048576,MATCH('DRE Comparativa 2021'!$B54,'Julho-2021'!$B$4:$B$1000,0),MATCH('DRE Comparativa 2021'!E$3,'Julho-2021'!$B$3:$Z$3,0))</f>
        <v>-957.42000000000007</v>
      </c>
      <c r="F54" s="89">
        <f t="shared" si="102"/>
        <v>-5.5424568974724758E-4</v>
      </c>
      <c r="G54" s="8">
        <f>INDEX('Agosto-2021'!$B$4:$Z$1048576,MATCH('DRE Comparativa 2021'!$B54,'Agosto-2021'!$B$4:$B$1000,0),MATCH('DRE Comparativa 2021'!G$3,'Agosto-2021'!$B$3:$Z$3,0))</f>
        <v>0</v>
      </c>
      <c r="H54" s="89">
        <f t="shared" si="103"/>
        <v>0</v>
      </c>
      <c r="I54" s="8">
        <f>INDEX('Setembro-2021'!$B$4:$Z$1048576,MATCH('DRE Comparativa 2021'!$B54,'Setembro-2021'!$B$4:$B$1000,0),MATCH('DRE Comparativa 2021'!I$3,'Setembro-2021'!$B$3:$Z$3,0))</f>
        <v>-2430</v>
      </c>
      <c r="J54" s="89">
        <f t="shared" si="104"/>
        <v>-2.2403172451480823E-3</v>
      </c>
      <c r="K54" s="8">
        <f>INDEX('Outubro-2021'!$B$4:$Z$1048576,MATCH('DRE Comparativa 2021'!$B54,'Outubro-2021'!$B$4:$B$1000,0),MATCH('DRE Comparativa 2021'!K$3,'Outubro-2021'!$B$3:$Z$3,0))</f>
        <v>-3474.4300000000003</v>
      </c>
      <c r="L54" s="89">
        <f t="shared" ref="L54" si="153">IFERROR(K54/K$4,0)</f>
        <v>-2.2114491738592693E-3</v>
      </c>
      <c r="M54" s="8"/>
      <c r="N54" s="89">
        <f t="shared" ref="N54" si="154">IFERROR(M54/M$4,0)</f>
        <v>0</v>
      </c>
      <c r="O54" s="8"/>
      <c r="P54" s="89">
        <f t="shared" si="107"/>
        <v>0</v>
      </c>
      <c r="Q54" s="8">
        <f t="shared" si="108"/>
        <v>-10720.69</v>
      </c>
      <c r="R54" s="89">
        <f t="shared" si="107"/>
        <v>-1.3192676815758319E-3</v>
      </c>
    </row>
    <row r="55" spans="1:18" s="15" customFormat="1" outlineLevel="1" x14ac:dyDescent="0.25">
      <c r="A55" s="48">
        <v>2004068</v>
      </c>
      <c r="B55" s="7" t="s">
        <v>65</v>
      </c>
      <c r="C55" s="8">
        <f>INDEX('Junho-2021'!$B$4:$Z$1048576,MATCH('DRE Comparativa 2021'!$B55,'Junho-2021'!$B$4:$B$1000,0),MATCH('DRE Comparativa 2021'!C$3,'Junho-2021'!$B$3:$Z$3,0))</f>
        <v>-100</v>
      </c>
      <c r="D55" s="89">
        <f t="shared" si="101"/>
        <v>-5.3161541599010013E-5</v>
      </c>
      <c r="E55" s="8">
        <f>INDEX('Julho-2021'!$B$4:$Z$1048576,MATCH('DRE Comparativa 2021'!$B55,'Julho-2021'!$B$4:$B$1000,0),MATCH('DRE Comparativa 2021'!E$3,'Julho-2021'!$B$3:$Z$3,0))</f>
        <v>0</v>
      </c>
      <c r="F55" s="89">
        <f t="shared" si="102"/>
        <v>0</v>
      </c>
      <c r="G55" s="8">
        <f>INDEX('Agosto-2021'!$B$4:$Z$1048576,MATCH('DRE Comparativa 2021'!$B55,'Agosto-2021'!$B$4:$B$1000,0),MATCH('DRE Comparativa 2021'!G$3,'Agosto-2021'!$B$3:$Z$3,0))</f>
        <v>0</v>
      </c>
      <c r="H55" s="89">
        <f t="shared" si="103"/>
        <v>0</v>
      </c>
      <c r="I55" s="8">
        <f>INDEX('Setembro-2021'!$B$4:$Z$1048576,MATCH('DRE Comparativa 2021'!$B55,'Setembro-2021'!$B$4:$B$1000,0),MATCH('DRE Comparativa 2021'!I$3,'Setembro-2021'!$B$3:$Z$3,0))</f>
        <v>0</v>
      </c>
      <c r="J55" s="89">
        <f t="shared" si="104"/>
        <v>0</v>
      </c>
      <c r="K55" s="8">
        <f>INDEX('Outubro-2021'!$B$4:$Z$1048576,MATCH('DRE Comparativa 2021'!$B55,'Outubro-2021'!$B$4:$B$1000,0),MATCH('DRE Comparativa 2021'!K$3,'Outubro-2021'!$B$3:$Z$3,0))</f>
        <v>0</v>
      </c>
      <c r="L55" s="89">
        <f t="shared" ref="L55" si="155">IFERROR(K55/K$4,0)</f>
        <v>0</v>
      </c>
      <c r="M55" s="8"/>
      <c r="N55" s="89">
        <f t="shared" ref="N55" si="156">IFERROR(M55/M$4,0)</f>
        <v>0</v>
      </c>
      <c r="O55" s="8"/>
      <c r="P55" s="89">
        <f t="shared" si="107"/>
        <v>0</v>
      </c>
      <c r="Q55" s="8">
        <f t="shared" si="108"/>
        <v>-100</v>
      </c>
      <c r="R55" s="89">
        <f t="shared" si="107"/>
        <v>-1.2305809435547821E-5</v>
      </c>
    </row>
    <row r="56" spans="1:18" s="15" customFormat="1" outlineLevel="1" x14ac:dyDescent="0.25">
      <c r="A56" s="48">
        <v>2013013</v>
      </c>
      <c r="B56" s="7" t="s">
        <v>75</v>
      </c>
      <c r="C56" s="8">
        <f>INDEX('Junho-2021'!$B$4:$Z$1048576,MATCH('DRE Comparativa 2021'!$B56,'Junho-2021'!$B$4:$B$1000,0),MATCH('DRE Comparativa 2021'!C$3,'Junho-2021'!$B$3:$Z$3,0))</f>
        <v>-2777.78</v>
      </c>
      <c r="D56" s="89">
        <f t="shared" si="101"/>
        <v>-1.4767106702289804E-3</v>
      </c>
      <c r="E56" s="8">
        <f>INDEX('Julho-2021'!$B$4:$Z$1048576,MATCH('DRE Comparativa 2021'!$B56,'Julho-2021'!$B$4:$B$1000,0),MATCH('DRE Comparativa 2021'!E$3,'Julho-2021'!$B$3:$Z$3,0))</f>
        <v>-2777.78</v>
      </c>
      <c r="F56" s="89">
        <f t="shared" si="102"/>
        <v>-1.6080430658082234E-3</v>
      </c>
      <c r="G56" s="8">
        <f>INDEX('Agosto-2021'!$B$4:$Z$1048576,MATCH('DRE Comparativa 2021'!$B56,'Agosto-2021'!$B$4:$B$1000,0),MATCH('DRE Comparativa 2021'!G$3,'Agosto-2021'!$B$3:$Z$3,0))</f>
        <v>-2777.7</v>
      </c>
      <c r="H56" s="89">
        <f t="shared" si="103"/>
        <v>-1.491801135717332E-3</v>
      </c>
      <c r="I56" s="8">
        <f>INDEX('Setembro-2021'!$B$4:$Z$1048576,MATCH('DRE Comparativa 2021'!$B56,'Setembro-2021'!$B$4:$B$1000,0),MATCH('DRE Comparativa 2021'!I$3,'Setembro-2021'!$B$3:$Z$3,0))</f>
        <v>0</v>
      </c>
      <c r="J56" s="89">
        <f t="shared" si="104"/>
        <v>0</v>
      </c>
      <c r="K56" s="8">
        <f>INDEX('Outubro-2021'!$B$4:$Z$1048576,MATCH('DRE Comparativa 2021'!$B56,'Outubro-2021'!$B$4:$B$1000,0),MATCH('DRE Comparativa 2021'!K$3,'Outubro-2021'!$B$3:$Z$3,0))</f>
        <v>0</v>
      </c>
      <c r="L56" s="89">
        <f t="shared" ref="L56" si="157">IFERROR(K56/K$4,0)</f>
        <v>0</v>
      </c>
      <c r="M56" s="8"/>
      <c r="N56" s="89">
        <f t="shared" ref="N56" si="158">IFERROR(M56/M$4,0)</f>
        <v>0</v>
      </c>
      <c r="O56" s="8"/>
      <c r="P56" s="89">
        <f t="shared" si="107"/>
        <v>0</v>
      </c>
      <c r="Q56" s="8">
        <f t="shared" si="108"/>
        <v>-8333.26</v>
      </c>
      <c r="R56" s="89">
        <f t="shared" si="107"/>
        <v>-1.0254750953687323E-3</v>
      </c>
    </row>
    <row r="57" spans="1:18" s="15" customFormat="1" outlineLevel="1" x14ac:dyDescent="0.25">
      <c r="A57" s="48">
        <v>2013005</v>
      </c>
      <c r="B57" s="7" t="s">
        <v>35</v>
      </c>
      <c r="C57" s="8">
        <f>INDEX('Junho-2021'!$B$4:$Z$1048576,MATCH('DRE Comparativa 2021'!$B57,'Junho-2021'!$B$4:$B$1000,0),MATCH('DRE Comparativa 2021'!C$3,'Junho-2021'!$B$3:$Z$3,0))</f>
        <v>-1559.9</v>
      </c>
      <c r="D57" s="89">
        <f t="shared" si="101"/>
        <v>-8.2926688740295716E-4</v>
      </c>
      <c r="E57" s="8">
        <f>INDEX('Julho-2021'!$B$4:$Z$1048576,MATCH('DRE Comparativa 2021'!$B57,'Julho-2021'!$B$4:$B$1000,0),MATCH('DRE Comparativa 2021'!E$3,'Julho-2021'!$B$3:$Z$3,0))</f>
        <v>0</v>
      </c>
      <c r="F57" s="89">
        <f t="shared" si="102"/>
        <v>0</v>
      </c>
      <c r="G57" s="8">
        <f>INDEX('Agosto-2021'!$B$4:$Z$1048576,MATCH('DRE Comparativa 2021'!$B57,'Agosto-2021'!$B$4:$B$1000,0),MATCH('DRE Comparativa 2021'!G$3,'Agosto-2021'!$B$3:$Z$3,0))</f>
        <v>-2515.0100000000002</v>
      </c>
      <c r="H57" s="89">
        <f t="shared" si="103"/>
        <v>-1.3507199389208508E-3</v>
      </c>
      <c r="I57" s="8">
        <f>INDEX('Setembro-2021'!$B$4:$Z$1048576,MATCH('DRE Comparativa 2021'!$B57,'Setembro-2021'!$B$4:$B$1000,0),MATCH('DRE Comparativa 2021'!I$3,'Setembro-2021'!$B$3:$Z$3,0))</f>
        <v>-310</v>
      </c>
      <c r="J57" s="89">
        <f t="shared" si="104"/>
        <v>-2.8580178847568125E-4</v>
      </c>
      <c r="K57" s="8">
        <f>INDEX('Outubro-2021'!$B$4:$Z$1048576,MATCH('DRE Comparativa 2021'!$B57,'Outubro-2021'!$B$4:$B$1000,0),MATCH('DRE Comparativa 2021'!K$3,'Outubro-2021'!$B$3:$Z$3,0))</f>
        <v>-325.7</v>
      </c>
      <c r="L57" s="89">
        <f t="shared" ref="L57" si="159">IFERROR(K57/K$4,0)</f>
        <v>-2.0730565759735092E-4</v>
      </c>
      <c r="M57" s="8"/>
      <c r="N57" s="89">
        <f t="shared" ref="N57" si="160">IFERROR(M57/M$4,0)</f>
        <v>0</v>
      </c>
      <c r="O57" s="8"/>
      <c r="P57" s="89">
        <f t="shared" si="107"/>
        <v>0</v>
      </c>
      <c r="Q57" s="8">
        <f t="shared" si="108"/>
        <v>-4710.6099999999997</v>
      </c>
      <c r="R57" s="89">
        <f t="shared" si="107"/>
        <v>-5.7967868985185915E-4</v>
      </c>
    </row>
    <row r="58" spans="1:18" s="15" customFormat="1" outlineLevel="1" x14ac:dyDescent="0.25">
      <c r="A58">
        <v>2004090</v>
      </c>
      <c r="B58" s="7" t="s">
        <v>166</v>
      </c>
      <c r="C58" s="8">
        <f>INDEX('Junho-2021'!$B$4:$Z$1048576,MATCH('DRE Comparativa 2021'!$B58,'Junho-2021'!$B$4:$B$1000,0),MATCH('DRE Comparativa 2021'!C$3,'Junho-2021'!$B$3:$Z$3,0))</f>
        <v>0</v>
      </c>
      <c r="D58" s="89">
        <f t="shared" si="101"/>
        <v>0</v>
      </c>
      <c r="E58" s="8">
        <f>INDEX('Julho-2021'!$B$4:$Z$1048576,MATCH('DRE Comparativa 2021'!$B58,'Julho-2021'!$B$4:$B$1000,0),MATCH('DRE Comparativa 2021'!E$3,'Julho-2021'!$B$3:$Z$3,0))</f>
        <v>0</v>
      </c>
      <c r="F58" s="89">
        <f t="shared" si="102"/>
        <v>0</v>
      </c>
      <c r="G58" s="8">
        <f>INDEX('Agosto-2021'!$B$4:$Z$1048576,MATCH('DRE Comparativa 2021'!$B58,'Agosto-2021'!$B$4:$B$1000,0),MATCH('DRE Comparativa 2021'!G$3,'Agosto-2021'!$B$3:$Z$3,0))</f>
        <v>0</v>
      </c>
      <c r="H58" s="89">
        <f t="shared" si="103"/>
        <v>0</v>
      </c>
      <c r="I58" s="8">
        <f>INDEX('Setembro-2021'!$B$4:$Z$1048576,MATCH('DRE Comparativa 2021'!$B58,'Setembro-2021'!$B$4:$B$1000,0),MATCH('DRE Comparativa 2021'!I$3,'Setembro-2021'!$B$3:$Z$3,0))</f>
        <v>-228.84</v>
      </c>
      <c r="J58" s="89">
        <f t="shared" si="104"/>
        <v>-2.1097703637024164E-4</v>
      </c>
      <c r="K58" s="8">
        <f>INDEX('Outubro-2021'!$B$4:$Z$1048576,MATCH('DRE Comparativa 2021'!$B58,'Outubro-2021'!$B$4:$B$1000,0),MATCH('DRE Comparativa 2021'!K$3,'Outubro-2021'!$B$3:$Z$3,0))</f>
        <v>-135</v>
      </c>
      <c r="L58" s="89">
        <f t="shared" ref="L58" si="161">IFERROR(K58/K$4,0)</f>
        <v>-8.5926508368567325E-5</v>
      </c>
      <c r="M58" s="8"/>
      <c r="N58" s="89">
        <f t="shared" ref="N58" si="162">IFERROR(M58/M$4,0)</f>
        <v>0</v>
      </c>
      <c r="O58" s="8"/>
      <c r="P58" s="89">
        <f t="shared" si="107"/>
        <v>0</v>
      </c>
      <c r="Q58" s="8">
        <f t="shared" si="108"/>
        <v>-363.84000000000003</v>
      </c>
      <c r="R58" s="89">
        <f t="shared" si="107"/>
        <v>-4.4773457050297192E-5</v>
      </c>
    </row>
    <row r="59" spans="1:18" s="15" customFormat="1" outlineLevel="1" x14ac:dyDescent="0.25">
      <c r="A59" s="48">
        <v>21305</v>
      </c>
      <c r="B59" s="7" t="s">
        <v>133</v>
      </c>
      <c r="C59" s="8">
        <f>INDEX('Junho-2021'!$B$4:$Z$1048576,MATCH('DRE Comparativa 2021'!$B59,'Junho-2021'!$B$4:$B$1000,0),MATCH('DRE Comparativa 2021'!C$3,'Junho-2021'!$B$3:$Z$3,0))</f>
        <v>0</v>
      </c>
      <c r="D59" s="89">
        <f t="shared" si="101"/>
        <v>0</v>
      </c>
      <c r="E59" s="8">
        <f>INDEX('Julho-2021'!$B$4:$Z$1048576,MATCH('DRE Comparativa 2021'!$B59,'Julho-2021'!$B$4:$B$1000,0),MATCH('DRE Comparativa 2021'!E$3,'Julho-2021'!$B$3:$Z$3,0))</f>
        <v>-2077.5</v>
      </c>
      <c r="F59" s="89">
        <f t="shared" si="102"/>
        <v>-1.2026544467944129E-3</v>
      </c>
      <c r="G59" s="8">
        <f>INDEX('Agosto-2021'!$B$4:$Z$1048576,MATCH('DRE Comparativa 2021'!$B59,'Agosto-2021'!$B$4:$B$1000,0),MATCH('DRE Comparativa 2021'!G$3,'Agosto-2021'!$B$3:$Z$3,0))</f>
        <v>0</v>
      </c>
      <c r="H59" s="89">
        <f t="shared" si="103"/>
        <v>0</v>
      </c>
      <c r="I59" s="8">
        <f>INDEX('Setembro-2021'!$B$4:$Z$1048576,MATCH('DRE Comparativa 2021'!$B59,'Setembro-2021'!$B$4:$B$1000,0),MATCH('DRE Comparativa 2021'!I$3,'Setembro-2021'!$B$3:$Z$3,0))</f>
        <v>0</v>
      </c>
      <c r="J59" s="89">
        <f t="shared" si="104"/>
        <v>0</v>
      </c>
      <c r="K59" s="8">
        <f>INDEX('Outubro-2021'!$B$4:$Z$1048576,MATCH('DRE Comparativa 2021'!$B59,'Outubro-2021'!$B$4:$B$1000,0),MATCH('DRE Comparativa 2021'!K$3,'Outubro-2021'!$B$3:$Z$3,0))</f>
        <v>0</v>
      </c>
      <c r="L59" s="89">
        <f t="shared" ref="L59" si="163">IFERROR(K59/K$4,0)</f>
        <v>0</v>
      </c>
      <c r="M59" s="8"/>
      <c r="N59" s="89">
        <f t="shared" ref="N59" si="164">IFERROR(M59/M$4,0)</f>
        <v>0</v>
      </c>
      <c r="O59" s="8"/>
      <c r="P59" s="89">
        <f t="shared" si="107"/>
        <v>0</v>
      </c>
      <c r="Q59" s="8">
        <f t="shared" si="108"/>
        <v>-2077.5</v>
      </c>
      <c r="R59" s="89">
        <f t="shared" si="107"/>
        <v>-2.5565319102350599E-4</v>
      </c>
    </row>
    <row r="60" spans="1:18" s="15" customFormat="1" outlineLevel="1" x14ac:dyDescent="0.25">
      <c r="A60" s="48">
        <v>2004046</v>
      </c>
      <c r="B60" s="7" t="s">
        <v>78</v>
      </c>
      <c r="C60" s="8">
        <f>INDEX('Junho-2021'!$B$4:$Z$1048576,MATCH('DRE Comparativa 2021'!$B60,'Junho-2021'!$B$4:$B$1000,0),MATCH('DRE Comparativa 2021'!C$3,'Junho-2021'!$B$3:$Z$3,0))</f>
        <v>-101</v>
      </c>
      <c r="D60" s="89">
        <f t="shared" si="101"/>
        <v>-5.3693157015000112E-5</v>
      </c>
      <c r="E60" s="8">
        <f>INDEX('Julho-2021'!$B$4:$Z$1048576,MATCH('DRE Comparativa 2021'!$B60,'Julho-2021'!$B$4:$B$1000,0),MATCH('DRE Comparativa 2021'!E$3,'Julho-2021'!$B$3:$Z$3,0))</f>
        <v>0</v>
      </c>
      <c r="F60" s="89">
        <f t="shared" si="102"/>
        <v>0</v>
      </c>
      <c r="G60" s="8">
        <f>INDEX('Agosto-2021'!$B$4:$Z$1048576,MATCH('DRE Comparativa 2021'!$B60,'Agosto-2021'!$B$4:$B$1000,0),MATCH('DRE Comparativa 2021'!G$3,'Agosto-2021'!$B$3:$Z$3,0))</f>
        <v>-50</v>
      </c>
      <c r="H60" s="89">
        <f t="shared" si="103"/>
        <v>-2.6853172331737265E-5</v>
      </c>
      <c r="I60" s="8">
        <f>INDEX('Setembro-2021'!$B$4:$Z$1048576,MATCH('DRE Comparativa 2021'!$B60,'Setembro-2021'!$B$4:$B$1000,0),MATCH('DRE Comparativa 2021'!I$3,'Setembro-2021'!$B$3:$Z$3,0))</f>
        <v>-454</v>
      </c>
      <c r="J60" s="89">
        <f t="shared" si="104"/>
        <v>-4.1856132892890096E-4</v>
      </c>
      <c r="K60" s="8">
        <f>INDEX('Outubro-2021'!$B$4:$Z$1048576,MATCH('DRE Comparativa 2021'!$B60,'Outubro-2021'!$B$4:$B$1000,0),MATCH('DRE Comparativa 2021'!K$3,'Outubro-2021'!$B$3:$Z$3,0))</f>
        <v>-4513.67</v>
      </c>
      <c r="L60" s="89">
        <f t="shared" ref="L60" si="165">IFERROR(K60/K$4,0)</f>
        <v>-2.8729178002070465E-3</v>
      </c>
      <c r="M60" s="8"/>
      <c r="N60" s="89">
        <f t="shared" ref="N60" si="166">IFERROR(M60/M$4,0)</f>
        <v>0</v>
      </c>
      <c r="O60" s="8"/>
      <c r="P60" s="89">
        <f t="shared" si="107"/>
        <v>0</v>
      </c>
      <c r="Q60" s="8">
        <f t="shared" si="108"/>
        <v>-5118.67</v>
      </c>
      <c r="R60" s="89">
        <f t="shared" si="107"/>
        <v>-6.2989377583455564E-4</v>
      </c>
    </row>
    <row r="61" spans="1:18" s="15" customFormat="1" outlineLevel="1" x14ac:dyDescent="0.25">
      <c r="A61" s="48">
        <v>20412</v>
      </c>
      <c r="B61" s="7" t="s">
        <v>152</v>
      </c>
      <c r="C61" s="8">
        <f>INDEX('Junho-2021'!$B$4:$Z$1048576,MATCH('DRE Comparativa 2021'!$B61,'Junho-2021'!$B$4:$B$1000,0),MATCH('DRE Comparativa 2021'!C$3,'Junho-2021'!$B$3:$Z$3,0))</f>
        <v>0</v>
      </c>
      <c r="D61" s="89">
        <f t="shared" si="101"/>
        <v>0</v>
      </c>
      <c r="E61" s="8">
        <f>INDEX('Julho-2021'!$B$4:$Z$1048576,MATCH('DRE Comparativa 2021'!$B61,'Julho-2021'!$B$4:$B$1000,0),MATCH('DRE Comparativa 2021'!E$3,'Julho-2021'!$B$3:$Z$3,0))</f>
        <v>0</v>
      </c>
      <c r="F61" s="89">
        <f t="shared" si="102"/>
        <v>0</v>
      </c>
      <c r="G61" s="8">
        <f>INDEX('Agosto-2021'!$B$4:$Z$1048576,MATCH('DRE Comparativa 2021'!$B61,'Agosto-2021'!$B$4:$B$1000,0),MATCH('DRE Comparativa 2021'!G$3,'Agosto-2021'!$B$3:$Z$3,0))</f>
        <v>-255.2</v>
      </c>
      <c r="H61" s="89">
        <f t="shared" si="103"/>
        <v>-1.3705859158118699E-4</v>
      </c>
      <c r="I61" s="8">
        <f>INDEX('Setembro-2021'!$B$4:$Z$1048576,MATCH('DRE Comparativa 2021'!$B61,'Setembro-2021'!$B$4:$B$1000,0),MATCH('DRE Comparativa 2021'!I$3,'Setembro-2021'!$B$3:$Z$3,0))</f>
        <v>0</v>
      </c>
      <c r="J61" s="89">
        <f t="shared" si="104"/>
        <v>0</v>
      </c>
      <c r="K61" s="8">
        <f>INDEX('Outubro-2021'!$B$4:$Z$1048576,MATCH('DRE Comparativa 2021'!$B61,'Outubro-2021'!$B$4:$B$1000,0),MATCH('DRE Comparativa 2021'!K$3,'Outubro-2021'!$B$3:$Z$3,0))</f>
        <v>0</v>
      </c>
      <c r="L61" s="89">
        <f t="shared" ref="L61" si="167">IFERROR(K61/K$4,0)</f>
        <v>0</v>
      </c>
      <c r="M61" s="8"/>
      <c r="N61" s="89">
        <f t="shared" ref="N61" si="168">IFERROR(M61/M$4,0)</f>
        <v>0</v>
      </c>
      <c r="O61" s="8"/>
      <c r="P61" s="89">
        <f t="shared" si="107"/>
        <v>0</v>
      </c>
      <c r="Q61" s="8">
        <f t="shared" si="108"/>
        <v>-255.2</v>
      </c>
      <c r="R61" s="89">
        <f t="shared" si="107"/>
        <v>-3.1404425679518035E-5</v>
      </c>
    </row>
    <row r="62" spans="1:18" s="15" customFormat="1" outlineLevel="1" x14ac:dyDescent="0.25">
      <c r="A62" s="48">
        <v>2004012</v>
      </c>
      <c r="B62" s="7" t="s">
        <v>134</v>
      </c>
      <c r="C62" s="8">
        <f>INDEX('Junho-2021'!$B$4:$Z$1048576,MATCH('DRE Comparativa 2021'!$B62,'Junho-2021'!$B$4:$B$1000,0),MATCH('DRE Comparativa 2021'!C$3,'Junho-2021'!$B$3:$Z$3,0))</f>
        <v>-781.87</v>
      </c>
      <c r="D62" s="89">
        <f t="shared" si="101"/>
        <v>-4.1565414530017955E-4</v>
      </c>
      <c r="E62" s="8">
        <f>INDEX('Julho-2021'!$B$4:$Z$1048576,MATCH('DRE Comparativa 2021'!$B62,'Julho-2021'!$B$4:$B$1000,0),MATCH('DRE Comparativa 2021'!E$3,'Julho-2021'!$B$3:$Z$3,0))</f>
        <v>-219.3</v>
      </c>
      <c r="F62" s="89">
        <f t="shared" si="102"/>
        <v>-1.2695168239808171E-4</v>
      </c>
      <c r="G62" s="8">
        <f>INDEX('Agosto-2021'!$B$4:$Z$1048576,MATCH('DRE Comparativa 2021'!$B62,'Agosto-2021'!$B$4:$B$1000,0),MATCH('DRE Comparativa 2021'!G$3,'Agosto-2021'!$B$3:$Z$3,0))</f>
        <v>0</v>
      </c>
      <c r="H62" s="89">
        <f t="shared" si="103"/>
        <v>0</v>
      </c>
      <c r="I62" s="8">
        <f>INDEX('Setembro-2021'!$B$4:$Z$1048576,MATCH('DRE Comparativa 2021'!$B62,'Setembro-2021'!$B$4:$B$1000,0),MATCH('DRE Comparativa 2021'!I$3,'Setembro-2021'!$B$3:$Z$3,0))</f>
        <v>0</v>
      </c>
      <c r="J62" s="89">
        <f t="shared" si="104"/>
        <v>0</v>
      </c>
      <c r="K62" s="8">
        <f>INDEX('Outubro-2021'!$B$4:$Z$1048576,MATCH('DRE Comparativa 2021'!$B62,'Outubro-2021'!$B$4:$B$1000,0),MATCH('DRE Comparativa 2021'!K$3,'Outubro-2021'!$B$3:$Z$3,0))</f>
        <v>-90</v>
      </c>
      <c r="L62" s="89">
        <f t="shared" ref="L62" si="169">IFERROR(K62/K$4,0)</f>
        <v>-5.7284338912378212E-5</v>
      </c>
      <c r="M62" s="8"/>
      <c r="N62" s="89">
        <f t="shared" ref="N62" si="170">IFERROR(M62/M$4,0)</f>
        <v>0</v>
      </c>
      <c r="O62" s="8"/>
      <c r="P62" s="89">
        <f t="shared" si="107"/>
        <v>0</v>
      </c>
      <c r="Q62" s="8">
        <f t="shared" si="108"/>
        <v>-1091.17</v>
      </c>
      <c r="R62" s="89">
        <f t="shared" si="107"/>
        <v>-1.3427730081786717E-4</v>
      </c>
    </row>
    <row r="63" spans="1:18" s="15" customFormat="1" outlineLevel="1" x14ac:dyDescent="0.25">
      <c r="A63" s="48">
        <v>2013007</v>
      </c>
      <c r="B63" s="7" t="s">
        <v>135</v>
      </c>
      <c r="C63" s="8">
        <f>INDEX('Junho-2021'!$B$4:$Z$1048576,MATCH('DRE Comparativa 2021'!$B63,'Junho-2021'!$B$4:$B$1000,0),MATCH('DRE Comparativa 2021'!C$3,'Junho-2021'!$B$3:$Z$3,0))</f>
        <v>0</v>
      </c>
      <c r="D63" s="89">
        <f t="shared" si="101"/>
        <v>0</v>
      </c>
      <c r="E63" s="8">
        <f>INDEX('Julho-2021'!$B$4:$Z$1048576,MATCH('DRE Comparativa 2021'!$B63,'Julho-2021'!$B$4:$B$1000,0),MATCH('DRE Comparativa 2021'!E$3,'Julho-2021'!$B$3:$Z$3,0))</f>
        <v>-407.43</v>
      </c>
      <c r="F63" s="89">
        <f t="shared" si="102"/>
        <v>-2.3585920638144291E-4</v>
      </c>
      <c r="G63" s="8">
        <f>INDEX('Agosto-2021'!$B$4:$Z$1048576,MATCH('DRE Comparativa 2021'!$B63,'Agosto-2021'!$B$4:$B$1000,0),MATCH('DRE Comparativa 2021'!G$3,'Agosto-2021'!$B$3:$Z$3,0))</f>
        <v>-1431.57</v>
      </c>
      <c r="H63" s="89">
        <f t="shared" si="103"/>
        <v>-7.6884391829890226E-4</v>
      </c>
      <c r="I63" s="8">
        <f>INDEX('Setembro-2021'!$B$4:$Z$1048576,MATCH('DRE Comparativa 2021'!$B63,'Setembro-2021'!$B$4:$B$1000,0),MATCH('DRE Comparativa 2021'!I$3,'Setembro-2021'!$B$3:$Z$3,0))</f>
        <v>-40</v>
      </c>
      <c r="J63" s="89">
        <f t="shared" si="104"/>
        <v>-3.6877650125894355E-5</v>
      </c>
      <c r="K63" s="8">
        <f>INDEX('Outubro-2021'!$B$4:$Z$1048576,MATCH('DRE Comparativa 2021'!$B63,'Outubro-2021'!$B$4:$B$1000,0),MATCH('DRE Comparativa 2021'!K$3,'Outubro-2021'!$B$3:$Z$3,0))</f>
        <v>0</v>
      </c>
      <c r="L63" s="89">
        <f t="shared" ref="L63" si="171">IFERROR(K63/K$4,0)</f>
        <v>0</v>
      </c>
      <c r="M63" s="8"/>
      <c r="N63" s="89">
        <f t="shared" ref="N63" si="172">IFERROR(M63/M$4,0)</f>
        <v>0</v>
      </c>
      <c r="O63" s="8"/>
      <c r="P63" s="89">
        <f t="shared" si="107"/>
        <v>0</v>
      </c>
      <c r="Q63" s="8">
        <f t="shared" si="108"/>
        <v>-1879</v>
      </c>
      <c r="R63" s="89">
        <f t="shared" si="107"/>
        <v>-2.3122615929394355E-4</v>
      </c>
    </row>
    <row r="64" spans="1:18" s="15" customFormat="1" outlineLevel="1" x14ac:dyDescent="0.25">
      <c r="A64" s="48">
        <v>2004085</v>
      </c>
      <c r="B64" s="7" t="s">
        <v>70</v>
      </c>
      <c r="C64" s="8">
        <f>INDEX('Junho-2021'!$B$4:$Z$1048576,MATCH('DRE Comparativa 2021'!$B64,'Junho-2021'!$B$4:$B$1000,0),MATCH('DRE Comparativa 2021'!C$3,'Junho-2021'!$B$3:$Z$3,0))</f>
        <v>-806.84</v>
      </c>
      <c r="D64" s="89">
        <f t="shared" si="101"/>
        <v>-4.2892858223745239E-4</v>
      </c>
      <c r="E64" s="8">
        <f>INDEX('Julho-2021'!$B$4:$Z$1048576,MATCH('DRE Comparativa 2021'!$B64,'Julho-2021'!$B$4:$B$1000,0),MATCH('DRE Comparativa 2021'!E$3,'Julho-2021'!$B$3:$Z$3,0))</f>
        <v>0</v>
      </c>
      <c r="F64" s="89">
        <f t="shared" si="102"/>
        <v>0</v>
      </c>
      <c r="G64" s="8">
        <f>INDEX('Agosto-2021'!$B$4:$Z$1048576,MATCH('DRE Comparativa 2021'!$B64,'Agosto-2021'!$B$4:$B$1000,0),MATCH('DRE Comparativa 2021'!G$3,'Agosto-2021'!$B$3:$Z$3,0))</f>
        <v>-817.66</v>
      </c>
      <c r="H64" s="89">
        <f t="shared" si="103"/>
        <v>-4.3913529777536584E-4</v>
      </c>
      <c r="I64" s="8">
        <f>INDEX('Setembro-2021'!$B$4:$Z$1048576,MATCH('DRE Comparativa 2021'!$B64,'Setembro-2021'!$B$4:$B$1000,0),MATCH('DRE Comparativa 2021'!I$3,'Setembro-2021'!$B$3:$Z$3,0))</f>
        <v>-7548.87</v>
      </c>
      <c r="J64" s="89">
        <f t="shared" si="104"/>
        <v>-6.9596146676465034E-3</v>
      </c>
      <c r="K64" s="8">
        <f>INDEX('Outubro-2021'!$B$4:$Z$1048576,MATCH('DRE Comparativa 2021'!$B64,'Outubro-2021'!$B$4:$B$1000,0),MATCH('DRE Comparativa 2021'!K$3,'Outubro-2021'!$B$3:$Z$3,0))</f>
        <v>-10770.81</v>
      </c>
      <c r="L64" s="89">
        <f t="shared" ref="L64" si="173">IFERROR(K64/K$4,0)</f>
        <v>-6.8555414488981371E-3</v>
      </c>
      <c r="M64" s="8"/>
      <c r="N64" s="89">
        <f t="shared" ref="N64" si="174">IFERROR(M64/M$4,0)</f>
        <v>0</v>
      </c>
      <c r="O64" s="8"/>
      <c r="P64" s="89">
        <f t="shared" si="107"/>
        <v>0</v>
      </c>
      <c r="Q64" s="8">
        <f t="shared" si="108"/>
        <v>-19944.18</v>
      </c>
      <c r="R64" s="89">
        <f t="shared" si="107"/>
        <v>-2.4542927842826413E-3</v>
      </c>
    </row>
    <row r="65" spans="1:18" s="15" customFormat="1" outlineLevel="1" x14ac:dyDescent="0.25">
      <c r="A65" s="48">
        <v>2004062</v>
      </c>
      <c r="B65" s="7" t="s">
        <v>146</v>
      </c>
      <c r="C65" s="8">
        <f>INDEX('Junho-2021'!$B$4:$Z$1048576,MATCH('DRE Comparativa 2021'!$B65,'Junho-2021'!$B$4:$B$1000,0),MATCH('DRE Comparativa 2021'!C$3,'Junho-2021'!$B$3:$Z$3,0))</f>
        <v>0</v>
      </c>
      <c r="D65" s="89">
        <f t="shared" si="101"/>
        <v>0</v>
      </c>
      <c r="E65" s="8">
        <f>INDEX('Julho-2021'!$B$4:$Z$1048576,MATCH('DRE Comparativa 2021'!$B65,'Julho-2021'!$B$4:$B$1000,0),MATCH('DRE Comparativa 2021'!E$3,'Julho-2021'!$B$3:$Z$3,0))</f>
        <v>-2244.5100000000002</v>
      </c>
      <c r="F65" s="89">
        <f t="shared" si="102"/>
        <v>-1.2993357075208316E-3</v>
      </c>
      <c r="G65" s="8">
        <f>INDEX('Agosto-2021'!$B$4:$Z$1048576,MATCH('DRE Comparativa 2021'!$B65,'Agosto-2021'!$B$4:$B$1000,0),MATCH('DRE Comparativa 2021'!G$3,'Agosto-2021'!$B$3:$Z$3,0))</f>
        <v>-1506.52</v>
      </c>
      <c r="H65" s="89">
        <f t="shared" si="103"/>
        <v>-8.0909682362417649E-4</v>
      </c>
      <c r="I65" s="8">
        <f>INDEX('Setembro-2021'!$B$4:$Z$1048576,MATCH('DRE Comparativa 2021'!$B65,'Setembro-2021'!$B$4:$B$1000,0),MATCH('DRE Comparativa 2021'!I$3,'Setembro-2021'!$B$3:$Z$3,0))</f>
        <v>0</v>
      </c>
      <c r="J65" s="89">
        <f t="shared" si="104"/>
        <v>0</v>
      </c>
      <c r="K65" s="8">
        <f>INDEX('Outubro-2021'!$B$4:$Z$1048576,MATCH('DRE Comparativa 2021'!$B65,'Outubro-2021'!$B$4:$B$1000,0),MATCH('DRE Comparativa 2021'!K$3,'Outubro-2021'!$B$3:$Z$3,0))</f>
        <v>-433.58</v>
      </c>
      <c r="L65" s="89">
        <f t="shared" ref="L65" si="175">IFERROR(K65/K$4,0)</f>
        <v>-2.7597048517365494E-4</v>
      </c>
      <c r="M65" s="8"/>
      <c r="N65" s="89">
        <f t="shared" ref="N65" si="176">IFERROR(M65/M$4,0)</f>
        <v>0</v>
      </c>
      <c r="O65" s="8"/>
      <c r="P65" s="89">
        <f t="shared" si="107"/>
        <v>0</v>
      </c>
      <c r="Q65" s="8">
        <f t="shared" si="108"/>
        <v>-4184.6100000000006</v>
      </c>
      <c r="R65" s="89">
        <f t="shared" si="107"/>
        <v>-5.1495013222087771E-4</v>
      </c>
    </row>
    <row r="66" spans="1:18" s="15" customFormat="1" outlineLevel="1" x14ac:dyDescent="0.25">
      <c r="A66" s="48"/>
      <c r="B66" s="7" t="s">
        <v>54</v>
      </c>
      <c r="C66" s="8">
        <f>INDEX('Junho-2021'!$B$4:$Z$1048576,MATCH('DRE Comparativa 2021'!$B66,'Junho-2021'!$B$4:$B$1000,0),MATCH('DRE Comparativa 2021'!C$3,'Junho-2021'!$B$3:$Z$3,0))</f>
        <v>0</v>
      </c>
      <c r="D66" s="89">
        <f t="shared" si="101"/>
        <v>0</v>
      </c>
      <c r="E66" s="8">
        <f>INDEX('Julho-2021'!$B$4:$Z$1048576,MATCH('DRE Comparativa 2021'!$B66,'Julho-2021'!$B$4:$B$1000,0),MATCH('DRE Comparativa 2021'!E$3,'Julho-2021'!$B$3:$Z$3,0))</f>
        <v>0</v>
      </c>
      <c r="F66" s="89">
        <f t="shared" si="102"/>
        <v>0</v>
      </c>
      <c r="G66" s="8">
        <f>INDEX('Agosto-2021'!$B$4:$Z$1048576,MATCH('DRE Comparativa 2021'!$B66,'Agosto-2021'!$B$4:$B$1000,0),MATCH('DRE Comparativa 2021'!G$3,'Agosto-2021'!$B$3:$Z$3,0))</f>
        <v>0</v>
      </c>
      <c r="H66" s="89">
        <f t="shared" si="103"/>
        <v>0</v>
      </c>
      <c r="I66" s="8">
        <f>INDEX('Setembro-2021'!$B$4:$Z$1048576,MATCH('DRE Comparativa 2021'!$B66,'Setembro-2021'!$B$4:$B$1000,0),MATCH('DRE Comparativa 2021'!I$3,'Setembro-2021'!$B$3:$Z$3,0))</f>
        <v>0</v>
      </c>
      <c r="J66" s="89">
        <f t="shared" si="104"/>
        <v>0</v>
      </c>
      <c r="K66" s="8">
        <f>INDEX('Outubro-2021'!$B$4:$Z$1048576,MATCH('DRE Comparativa 2021'!$B66,'Outubro-2021'!$B$4:$B$1000,0),MATCH('DRE Comparativa 2021'!K$3,'Outubro-2021'!$B$3:$Z$3,0))</f>
        <v>0</v>
      </c>
      <c r="L66" s="89">
        <f t="shared" ref="L66" si="177">IFERROR(K66/K$4,0)</f>
        <v>0</v>
      </c>
      <c r="M66" s="8"/>
      <c r="N66" s="89">
        <f t="shared" ref="N66" si="178">IFERROR(M66/M$4,0)</f>
        <v>0</v>
      </c>
      <c r="O66" s="8"/>
      <c r="P66" s="89">
        <f t="shared" si="107"/>
        <v>0</v>
      </c>
      <c r="Q66" s="8">
        <f t="shared" si="108"/>
        <v>0</v>
      </c>
      <c r="R66" s="89">
        <f t="shared" si="107"/>
        <v>0</v>
      </c>
    </row>
    <row r="67" spans="1:18" s="15" customFormat="1" outlineLevel="1" x14ac:dyDescent="0.25">
      <c r="A67" s="48">
        <v>2002020</v>
      </c>
      <c r="B67" s="7" t="s">
        <v>145</v>
      </c>
      <c r="C67" s="8">
        <f>INDEX('Junho-2021'!$B$4:$Z$1048576,MATCH('DRE Comparativa 2021'!$B67,'Junho-2021'!$B$4:$B$1000,0),MATCH('DRE Comparativa 2021'!C$3,'Junho-2021'!$B$3:$Z$3,0))</f>
        <v>-20648.55</v>
      </c>
      <c r="D67" s="89">
        <f t="shared" si="101"/>
        <v>-1.0977087497842382E-2</v>
      </c>
      <c r="E67" s="8">
        <f>INDEX('Julho-2021'!$B$4:$Z$1048576,MATCH('DRE Comparativa 2021'!$B67,'Julho-2021'!$B$4:$B$1000,0),MATCH('DRE Comparativa 2021'!E$3,'Julho-2021'!$B$3:$Z$3,0))</f>
        <v>-20702.919999999998</v>
      </c>
      <c r="F67" s="89">
        <f t="shared" si="102"/>
        <v>-1.1984817713419487E-2</v>
      </c>
      <c r="G67" s="8">
        <f>INDEX('Agosto-2021'!$B$4:$Z$1048576,MATCH('DRE Comparativa 2021'!$B67,'Agosto-2021'!$B$4:$B$1000,0),MATCH('DRE Comparativa 2021'!G$3,'Agosto-2021'!$B$3:$Z$3,0))</f>
        <v>-20765.730000000003</v>
      </c>
      <c r="H67" s="89">
        <f t="shared" si="103"/>
        <v>-1.1152514525686531E-2</v>
      </c>
      <c r="I67" s="8">
        <f>INDEX('Setembro-2021'!$B$4:$Z$1048576,MATCH('DRE Comparativa 2021'!$B67,'Setembro-2021'!$B$4:$B$1000,0),MATCH('DRE Comparativa 2021'!I$3,'Setembro-2021'!$B$3:$Z$3,0))</f>
        <v>-20841.34</v>
      </c>
      <c r="J67" s="89">
        <f t="shared" si="104"/>
        <v>-1.9214491116870177E-2</v>
      </c>
      <c r="K67" s="8">
        <f>INDEX('Outubro-2021'!$B$4:$Z$1048576,MATCH('DRE Comparativa 2021'!$B67,'Outubro-2021'!$B$4:$B$1000,0),MATCH('DRE Comparativa 2021'!K$3,'Outubro-2021'!$B$3:$Z$3,0))</f>
        <v>-10636.380000000001</v>
      </c>
      <c r="L67" s="89">
        <f t="shared" ref="L67" si="179">IFERROR(K67/K$4,0)</f>
        <v>-6.7699777413426825E-3</v>
      </c>
      <c r="M67" s="8"/>
      <c r="N67" s="89">
        <f t="shared" ref="N67" si="180">IFERROR(M67/M$4,0)</f>
        <v>0</v>
      </c>
      <c r="O67" s="8"/>
      <c r="P67" s="89">
        <f t="shared" si="107"/>
        <v>0</v>
      </c>
      <c r="Q67" s="8">
        <f t="shared" si="108"/>
        <v>-93594.920000000013</v>
      </c>
      <c r="R67" s="89">
        <f t="shared" si="107"/>
        <v>-1.1517612496553436E-2</v>
      </c>
    </row>
    <row r="68" spans="1:18" s="15" customFormat="1" outlineLevel="1" x14ac:dyDescent="0.25">
      <c r="A68" s="48">
        <v>2002022</v>
      </c>
      <c r="B68" s="7" t="s">
        <v>162</v>
      </c>
      <c r="C68" s="8">
        <f>INDEX('Junho-2021'!$B$4:$Z$1048576,MATCH('DRE Comparativa 2021'!$B68,'Junho-2021'!$B$4:$B$1000,0),MATCH('DRE Comparativa 2021'!C$3,'Junho-2021'!$B$3:$Z$3,0))</f>
        <v>0</v>
      </c>
      <c r="D68" s="89">
        <f t="shared" si="101"/>
        <v>0</v>
      </c>
      <c r="E68" s="8">
        <f>INDEX('Julho-2021'!$B$4:$Z$1048576,MATCH('DRE Comparativa 2021'!$B68,'Julho-2021'!$B$4:$B$1000,0),MATCH('DRE Comparativa 2021'!E$3,'Julho-2021'!$B$3:$Z$3,0))</f>
        <v>0</v>
      </c>
      <c r="F68" s="89">
        <f t="shared" si="102"/>
        <v>0</v>
      </c>
      <c r="G68" s="8">
        <f>INDEX('Agosto-2021'!$B$4:$Z$1048576,MATCH('DRE Comparativa 2021'!$B68,'Agosto-2021'!$B$4:$B$1000,0),MATCH('DRE Comparativa 2021'!G$3,'Agosto-2021'!$B$3:$Z$3,0))</f>
        <v>0</v>
      </c>
      <c r="H68" s="89">
        <f t="shared" si="103"/>
        <v>0</v>
      </c>
      <c r="I68" s="8">
        <f>INDEX('Setembro-2021'!$B$4:$Z$1048576,MATCH('DRE Comparativa 2021'!$B68,'Setembro-2021'!$B$4:$B$1000,0),MATCH('DRE Comparativa 2021'!I$3,'Setembro-2021'!$B$3:$Z$3,0))</f>
        <v>-2270.29</v>
      </c>
      <c r="J68" s="89">
        <f t="shared" si="104"/>
        <v>-2.0930740076079177E-3</v>
      </c>
      <c r="K68" s="8">
        <f>INDEX('Outubro-2021'!$B$4:$Z$1048576,MATCH('DRE Comparativa 2021'!$B68,'Outubro-2021'!$B$4:$B$1000,0),MATCH('DRE Comparativa 2021'!K$3,'Outubro-2021'!$B$3:$Z$3,0))</f>
        <v>0</v>
      </c>
      <c r="L68" s="89">
        <f t="shared" ref="L68" si="181">IFERROR(K68/K$4,0)</f>
        <v>0</v>
      </c>
      <c r="M68" s="8"/>
      <c r="N68" s="89">
        <f t="shared" ref="N68" si="182">IFERROR(M68/M$4,0)</f>
        <v>0</v>
      </c>
      <c r="O68" s="8"/>
      <c r="P68" s="89">
        <f t="shared" si="107"/>
        <v>0</v>
      </c>
      <c r="Q68" s="8">
        <f t="shared" si="108"/>
        <v>-2270.29</v>
      </c>
      <c r="R68" s="89">
        <f t="shared" si="107"/>
        <v>-2.7937756103429864E-4</v>
      </c>
    </row>
    <row r="69" spans="1:18" s="15" customFormat="1" outlineLevel="1" x14ac:dyDescent="0.25">
      <c r="A69" s="48">
        <v>2013009</v>
      </c>
      <c r="B69" s="7" t="s">
        <v>141</v>
      </c>
      <c r="C69" s="8">
        <f>INDEX('Junho-2021'!$B$4:$Z$1048576,MATCH('DRE Comparativa 2021'!$B69,'Junho-2021'!$B$4:$B$1000,0),MATCH('DRE Comparativa 2021'!C$3,'Junho-2021'!$B$3:$Z$3,0))</f>
        <v>-135</v>
      </c>
      <c r="D69" s="89">
        <f t="shared" si="101"/>
        <v>-7.1768081158663511E-5</v>
      </c>
      <c r="E69" s="8">
        <f>INDEX('Julho-2021'!$B$4:$Z$1048576,MATCH('DRE Comparativa 2021'!$B69,'Julho-2021'!$B$4:$B$1000,0),MATCH('DRE Comparativa 2021'!E$3,'Julho-2021'!$B$3:$Z$3,0))</f>
        <v>-189.8</v>
      </c>
      <c r="F69" s="89">
        <f t="shared" si="102"/>
        <v>-1.0987427870112133E-4</v>
      </c>
      <c r="G69" s="8">
        <f>INDEX('Agosto-2021'!$B$4:$Z$1048576,MATCH('DRE Comparativa 2021'!$B69,'Agosto-2021'!$B$4:$B$1000,0),MATCH('DRE Comparativa 2021'!G$3,'Agosto-2021'!$B$3:$Z$3,0))</f>
        <v>0</v>
      </c>
      <c r="H69" s="89">
        <f t="shared" si="103"/>
        <v>0</v>
      </c>
      <c r="I69" s="8">
        <f>INDEX('Setembro-2021'!$B$4:$Z$1048576,MATCH('DRE Comparativa 2021'!$B69,'Setembro-2021'!$B$4:$B$1000,0),MATCH('DRE Comparativa 2021'!I$3,'Setembro-2021'!$B$3:$Z$3,0))</f>
        <v>0</v>
      </c>
      <c r="J69" s="89">
        <f t="shared" si="104"/>
        <v>0</v>
      </c>
      <c r="K69" s="8">
        <f>INDEX('Outubro-2021'!$B$4:$Z$1048576,MATCH('DRE Comparativa 2021'!$B69,'Outubro-2021'!$B$4:$B$1000,0),MATCH('DRE Comparativa 2021'!K$3,'Outubro-2021'!$B$3:$Z$3,0))</f>
        <v>0</v>
      </c>
      <c r="L69" s="89">
        <f t="shared" ref="L69" si="183">IFERROR(K69/K$4,0)</f>
        <v>0</v>
      </c>
      <c r="M69" s="8"/>
      <c r="N69" s="89">
        <f t="shared" ref="N69" si="184">IFERROR(M69/M$4,0)</f>
        <v>0</v>
      </c>
      <c r="O69" s="8"/>
      <c r="P69" s="89">
        <f t="shared" si="107"/>
        <v>0</v>
      </c>
      <c r="Q69" s="8">
        <f t="shared" si="108"/>
        <v>-324.8</v>
      </c>
      <c r="R69" s="89">
        <f t="shared" si="107"/>
        <v>-3.9969269046659324E-5</v>
      </c>
    </row>
    <row r="70" spans="1:18" s="15" customFormat="1" outlineLevel="1" x14ac:dyDescent="0.25">
      <c r="A70" s="48">
        <v>2012</v>
      </c>
      <c r="B70" s="7" t="s">
        <v>142</v>
      </c>
      <c r="C70" s="8">
        <f>INDEX('Junho-2021'!$B$4:$Z$1048576,MATCH('DRE Comparativa 2021'!$B70,'Junho-2021'!$B$4:$B$1000,0),MATCH('DRE Comparativa 2021'!C$3,'Junho-2021'!$B$3:$Z$3,0))</f>
        <v>-302.19</v>
      </c>
      <c r="D70" s="89">
        <f t="shared" si="101"/>
        <v>-1.6064886255804834E-4</v>
      </c>
      <c r="E70" s="8">
        <f>INDEX('Julho-2021'!$B$4:$Z$1048576,MATCH('DRE Comparativa 2021'!$B70,'Julho-2021'!$B$4:$B$1000,0),MATCH('DRE Comparativa 2021'!E$3,'Julho-2021'!$B$3:$Z$3,0))</f>
        <v>-499.8</v>
      </c>
      <c r="F70" s="89">
        <f t="shared" si="102"/>
        <v>-2.8933174127934898E-4</v>
      </c>
      <c r="G70" s="8">
        <f>INDEX('Agosto-2021'!$B$4:$Z$1048576,MATCH('DRE Comparativa 2021'!$B70,'Agosto-2021'!$B$4:$B$1000,0),MATCH('DRE Comparativa 2021'!G$3,'Agosto-2021'!$B$3:$Z$3,0))</f>
        <v>-20</v>
      </c>
      <c r="H70" s="89">
        <f t="shared" si="103"/>
        <v>-1.0741268932694906E-5</v>
      </c>
      <c r="I70" s="8">
        <f>INDEX('Setembro-2021'!$B$4:$Z$1048576,MATCH('DRE Comparativa 2021'!$B70,'Setembro-2021'!$B$4:$B$1000,0),MATCH('DRE Comparativa 2021'!I$3,'Setembro-2021'!$B$3:$Z$3,0))</f>
        <v>0</v>
      </c>
      <c r="J70" s="89">
        <f t="shared" si="104"/>
        <v>0</v>
      </c>
      <c r="K70" s="8">
        <f>INDEX('Outubro-2021'!$B$4:$Z$1048576,MATCH('DRE Comparativa 2021'!$B70,'Outubro-2021'!$B$4:$B$1000,0),MATCH('DRE Comparativa 2021'!K$3,'Outubro-2021'!$B$3:$Z$3,0))</f>
        <v>0</v>
      </c>
      <c r="L70" s="89">
        <f t="shared" ref="L70" si="185">IFERROR(K70/K$4,0)</f>
        <v>0</v>
      </c>
      <c r="M70" s="8"/>
      <c r="N70" s="89">
        <f t="shared" ref="N70" si="186">IFERROR(M70/M$4,0)</f>
        <v>0</v>
      </c>
      <c r="O70" s="8"/>
      <c r="P70" s="89">
        <f t="shared" si="107"/>
        <v>0</v>
      </c>
      <c r="Q70" s="8">
        <f t="shared" si="108"/>
        <v>-821.99</v>
      </c>
      <c r="R70" s="89">
        <f t="shared" si="107"/>
        <v>-1.0115252297925953E-4</v>
      </c>
    </row>
    <row r="71" spans="1:18" s="15" customFormat="1" outlineLevel="1" x14ac:dyDescent="0.25">
      <c r="A71" s="48">
        <v>2004069</v>
      </c>
      <c r="B71" s="7" t="s">
        <v>72</v>
      </c>
      <c r="C71" s="8">
        <f>INDEX('Junho-2021'!$B$4:$Z$1048576,MATCH('DRE Comparativa 2021'!$B71,'Junho-2021'!$B$4:$B$1000,0),MATCH('DRE Comparativa 2021'!C$3,'Junho-2021'!$B$3:$Z$3,0))</f>
        <v>-521.80999999999995</v>
      </c>
      <c r="D71" s="89">
        <f t="shared" si="101"/>
        <v>-2.7740224021779411E-4</v>
      </c>
      <c r="E71" s="8">
        <f>INDEX('Julho-2021'!$B$4:$Z$1048576,MATCH('DRE Comparativa 2021'!$B71,'Julho-2021'!$B$4:$B$1000,0),MATCH('DRE Comparativa 2021'!E$3,'Julho-2021'!$B$3:$Z$3,0))</f>
        <v>0</v>
      </c>
      <c r="F71" s="89">
        <f t="shared" si="102"/>
        <v>0</v>
      </c>
      <c r="G71" s="8">
        <f>INDEX('Agosto-2021'!$B$4:$Z$1048576,MATCH('DRE Comparativa 2021'!$B71,'Agosto-2021'!$B$4:$B$1000,0),MATCH('DRE Comparativa 2021'!G$3,'Agosto-2021'!$B$3:$Z$3,0))</f>
        <v>0</v>
      </c>
      <c r="H71" s="89">
        <f t="shared" si="103"/>
        <v>0</v>
      </c>
      <c r="I71" s="8">
        <f>INDEX('Setembro-2021'!$B$4:$Z$1048576,MATCH('DRE Comparativa 2021'!$B71,'Setembro-2021'!$B$4:$B$1000,0),MATCH('DRE Comparativa 2021'!I$3,'Setembro-2021'!$B$3:$Z$3,0))</f>
        <v>0</v>
      </c>
      <c r="J71" s="89">
        <f t="shared" si="104"/>
        <v>0</v>
      </c>
      <c r="K71" s="8">
        <f>INDEX('Outubro-2021'!$B$4:$Z$1048576,MATCH('DRE Comparativa 2021'!$B71,'Outubro-2021'!$B$4:$B$1000,0),MATCH('DRE Comparativa 2021'!K$3,'Outubro-2021'!$B$3:$Z$3,0))</f>
        <v>0</v>
      </c>
      <c r="L71" s="89">
        <f t="shared" ref="L71" si="187">IFERROR(K71/K$4,0)</f>
        <v>0</v>
      </c>
      <c r="M71" s="8"/>
      <c r="N71" s="89">
        <f t="shared" ref="N71" si="188">IFERROR(M71/M$4,0)</f>
        <v>0</v>
      </c>
      <c r="O71" s="8"/>
      <c r="P71" s="89">
        <f t="shared" si="107"/>
        <v>0</v>
      </c>
      <c r="Q71" s="8">
        <f t="shared" si="108"/>
        <v>-521.80999999999995</v>
      </c>
      <c r="R71" s="89">
        <f t="shared" si="107"/>
        <v>-6.4212944215632074E-5</v>
      </c>
    </row>
    <row r="72" spans="1:18" s="15" customFormat="1" outlineLevel="1" x14ac:dyDescent="0.25">
      <c r="A72" s="48">
        <v>2004011</v>
      </c>
      <c r="B72" s="7" t="s">
        <v>37</v>
      </c>
      <c r="C72" s="8">
        <f>INDEX('Junho-2021'!$B$4:$Z$1048576,MATCH('DRE Comparativa 2021'!$B72,'Junho-2021'!$B$4:$B$1000,0),MATCH('DRE Comparativa 2021'!C$3,'Junho-2021'!$B$3:$Z$3,0))</f>
        <v>-70</v>
      </c>
      <c r="D72" s="89">
        <f t="shared" si="101"/>
        <v>-3.721307911930701E-5</v>
      </c>
      <c r="E72" s="8">
        <f>INDEX('Julho-2021'!$B$4:$Z$1048576,MATCH('DRE Comparativa 2021'!$B72,'Julho-2021'!$B$4:$B$1000,0),MATCH('DRE Comparativa 2021'!E$3,'Julho-2021'!$B$3:$Z$3,0))</f>
        <v>0</v>
      </c>
      <c r="F72" s="89">
        <f t="shared" si="102"/>
        <v>0</v>
      </c>
      <c r="G72" s="8">
        <f>INDEX('Agosto-2021'!$B$4:$Z$1048576,MATCH('DRE Comparativa 2021'!$B72,'Agosto-2021'!$B$4:$B$1000,0),MATCH('DRE Comparativa 2021'!G$3,'Agosto-2021'!$B$3:$Z$3,0))</f>
        <v>0</v>
      </c>
      <c r="H72" s="89">
        <f t="shared" si="103"/>
        <v>0</v>
      </c>
      <c r="I72" s="8">
        <f>INDEX('Setembro-2021'!$B$4:$Z$1048576,MATCH('DRE Comparativa 2021'!$B72,'Setembro-2021'!$B$4:$B$1000,0),MATCH('DRE Comparativa 2021'!I$3,'Setembro-2021'!$B$3:$Z$3,0))</f>
        <v>0</v>
      </c>
      <c r="J72" s="89">
        <f t="shared" si="104"/>
        <v>0</v>
      </c>
      <c r="K72" s="8">
        <f>INDEX('Outubro-2021'!$B$4:$Z$1048576,MATCH('DRE Comparativa 2021'!$B72,'Outubro-2021'!$B$4:$B$1000,0),MATCH('DRE Comparativa 2021'!K$3,'Outubro-2021'!$B$3:$Z$3,0))</f>
        <v>0</v>
      </c>
      <c r="L72" s="89">
        <f t="shared" ref="L72" si="189">IFERROR(K72/K$4,0)</f>
        <v>0</v>
      </c>
      <c r="M72" s="8"/>
      <c r="N72" s="89">
        <f t="shared" ref="N72" si="190">IFERROR(M72/M$4,0)</f>
        <v>0</v>
      </c>
      <c r="O72" s="8"/>
      <c r="P72" s="89">
        <f t="shared" si="107"/>
        <v>0</v>
      </c>
      <c r="Q72" s="8">
        <f t="shared" si="108"/>
        <v>-70</v>
      </c>
      <c r="R72" s="89">
        <f t="shared" si="107"/>
        <v>-8.6140666048834747E-6</v>
      </c>
    </row>
    <row r="73" spans="1:18" s="15" customFormat="1" outlineLevel="1" x14ac:dyDescent="0.25">
      <c r="A73" s="48">
        <v>20425</v>
      </c>
      <c r="B73" s="7" t="s">
        <v>147</v>
      </c>
      <c r="C73" s="8">
        <f>INDEX('Junho-2021'!$B$4:$Z$1048576,MATCH('DRE Comparativa 2021'!$B73,'Junho-2021'!$B$4:$B$1000,0),MATCH('DRE Comparativa 2021'!C$3,'Junho-2021'!$B$3:$Z$3,0))</f>
        <v>0</v>
      </c>
      <c r="D73" s="89">
        <f t="shared" si="101"/>
        <v>0</v>
      </c>
      <c r="E73" s="8">
        <f>INDEX('Julho-2021'!$B$4:$Z$1048576,MATCH('DRE Comparativa 2021'!$B73,'Julho-2021'!$B$4:$B$1000,0),MATCH('DRE Comparativa 2021'!E$3,'Julho-2021'!$B$3:$Z$3,0))</f>
        <v>-150</v>
      </c>
      <c r="F73" s="89">
        <f t="shared" si="102"/>
        <v>-8.6834256086239199E-5</v>
      </c>
      <c r="G73" s="8">
        <f>INDEX('Agosto-2021'!$B$4:$Z$1048576,MATCH('DRE Comparativa 2021'!$B73,'Agosto-2021'!$B$4:$B$1000,0),MATCH('DRE Comparativa 2021'!G$3,'Agosto-2021'!$B$3:$Z$3,0))</f>
        <v>0</v>
      </c>
      <c r="H73" s="89">
        <f t="shared" si="103"/>
        <v>0</v>
      </c>
      <c r="I73" s="8">
        <f>INDEX('Setembro-2021'!$B$4:$Z$1048576,MATCH('DRE Comparativa 2021'!$B73,'Setembro-2021'!$B$4:$B$1000,0),MATCH('DRE Comparativa 2021'!I$3,'Setembro-2021'!$B$3:$Z$3,0))</f>
        <v>0</v>
      </c>
      <c r="J73" s="89">
        <f t="shared" si="104"/>
        <v>0</v>
      </c>
      <c r="K73" s="8">
        <f>INDEX('Outubro-2021'!$B$4:$Z$1048576,MATCH('DRE Comparativa 2021'!$B73,'Outubro-2021'!$B$4:$B$1000,0),MATCH('DRE Comparativa 2021'!K$3,'Outubro-2021'!$B$3:$Z$3,0))</f>
        <v>0</v>
      </c>
      <c r="L73" s="89">
        <f t="shared" ref="L73" si="191">IFERROR(K73/K$4,0)</f>
        <v>0</v>
      </c>
      <c r="M73" s="8"/>
      <c r="N73" s="89">
        <f t="shared" ref="N73" si="192">IFERROR(M73/M$4,0)</f>
        <v>0</v>
      </c>
      <c r="O73" s="8"/>
      <c r="P73" s="89">
        <f t="shared" si="107"/>
        <v>0</v>
      </c>
      <c r="Q73" s="8">
        <f t="shared" si="108"/>
        <v>-150</v>
      </c>
      <c r="R73" s="89">
        <f t="shared" si="107"/>
        <v>-1.845871415332173E-5</v>
      </c>
    </row>
    <row r="74" spans="1:18" s="15" customFormat="1" outlineLevel="1" x14ac:dyDescent="0.25">
      <c r="A74" s="48">
        <v>2004044</v>
      </c>
      <c r="B74" s="7" t="s">
        <v>64</v>
      </c>
      <c r="C74" s="8">
        <f>INDEX('Junho-2021'!$B$4:$Z$1048576,MATCH('DRE Comparativa 2021'!$B74,'Junho-2021'!$B$4:$B$1000,0),MATCH('DRE Comparativa 2021'!C$3,'Junho-2021'!$B$3:$Z$3,0))</f>
        <v>-200</v>
      </c>
      <c r="D74" s="89">
        <f t="shared" si="101"/>
        <v>-1.0632308319802003E-4</v>
      </c>
      <c r="E74" s="8">
        <f>INDEX('Julho-2021'!$B$4:$Z$1048576,MATCH('DRE Comparativa 2021'!$B74,'Julho-2021'!$B$4:$B$1000,0),MATCH('DRE Comparativa 2021'!E$3,'Julho-2021'!$B$3:$Z$3,0))</f>
        <v>-200</v>
      </c>
      <c r="F74" s="89">
        <f t="shared" si="102"/>
        <v>-1.1577900811498559E-4</v>
      </c>
      <c r="G74" s="8">
        <f>INDEX('Agosto-2021'!$B$4:$Z$1048576,MATCH('DRE Comparativa 2021'!$B74,'Agosto-2021'!$B$4:$B$1000,0),MATCH('DRE Comparativa 2021'!G$3,'Agosto-2021'!$B$3:$Z$3,0))</f>
        <v>-1200</v>
      </c>
      <c r="H74" s="89">
        <f t="shared" si="103"/>
        <v>-6.4447613596169432E-4</v>
      </c>
      <c r="I74" s="8">
        <f>INDEX('Setembro-2021'!$B$4:$Z$1048576,MATCH('DRE Comparativa 2021'!$B74,'Setembro-2021'!$B$4:$B$1000,0),MATCH('DRE Comparativa 2021'!I$3,'Setembro-2021'!$B$3:$Z$3,0))</f>
        <v>-1002.1</v>
      </c>
      <c r="J74" s="89">
        <f t="shared" si="104"/>
        <v>-9.2387732977896849E-4</v>
      </c>
      <c r="K74" s="8">
        <f>INDEX('Outubro-2021'!$B$4:$Z$1048576,MATCH('DRE Comparativa 2021'!$B74,'Outubro-2021'!$B$4:$B$1000,0),MATCH('DRE Comparativa 2021'!K$3,'Outubro-2021'!$B$3:$Z$3,0))</f>
        <v>-996.8</v>
      </c>
      <c r="L74" s="89">
        <f t="shared" ref="L74" si="193">IFERROR(K74/K$4,0)</f>
        <v>-6.3445587808731783E-4</v>
      </c>
      <c r="M74" s="8"/>
      <c r="N74" s="89">
        <f t="shared" ref="N74" si="194">IFERROR(M74/M$4,0)</f>
        <v>0</v>
      </c>
      <c r="O74" s="8"/>
      <c r="P74" s="89">
        <f t="shared" si="107"/>
        <v>0</v>
      </c>
      <c r="Q74" s="8">
        <f t="shared" si="108"/>
        <v>-3598.8999999999996</v>
      </c>
      <c r="R74" s="89">
        <f t="shared" si="107"/>
        <v>-4.4287377577593046E-4</v>
      </c>
    </row>
    <row r="75" spans="1:18" s="15" customFormat="1" outlineLevel="1" x14ac:dyDescent="0.25">
      <c r="A75" s="48">
        <v>2004032</v>
      </c>
      <c r="B75" s="54" t="s">
        <v>139</v>
      </c>
      <c r="C75" s="8">
        <f>INDEX('Junho-2021'!$B$4:$Z$1048576,MATCH('DRE Comparativa 2021'!$B75,'Junho-2021'!$B$4:$B$1000,0),MATCH('DRE Comparativa 2021'!C$3,'Junho-2021'!$B$3:$Z$3,0))</f>
        <v>-494.67</v>
      </c>
      <c r="D75" s="89">
        <f t="shared" si="101"/>
        <v>-2.6297419782782283E-4</v>
      </c>
      <c r="E75" s="8">
        <f>INDEX('Julho-2021'!$B$4:$Z$1048576,MATCH('DRE Comparativa 2021'!$B75,'Julho-2021'!$B$4:$B$1000,0),MATCH('DRE Comparativa 2021'!E$3,'Julho-2021'!$B$3:$Z$3,0))</f>
        <v>0</v>
      </c>
      <c r="F75" s="89">
        <f t="shared" si="102"/>
        <v>0</v>
      </c>
      <c r="G75" s="8">
        <f>INDEX('Agosto-2021'!$B$4:$Z$1048576,MATCH('DRE Comparativa 2021'!$B75,'Agosto-2021'!$B$4:$B$1000,0),MATCH('DRE Comparativa 2021'!G$3,'Agosto-2021'!$B$3:$Z$3,0))</f>
        <v>0</v>
      </c>
      <c r="H75" s="89">
        <f t="shared" si="103"/>
        <v>0</v>
      </c>
      <c r="I75" s="8">
        <f>INDEX('Setembro-2021'!$B$4:$Z$1048576,MATCH('DRE Comparativa 2021'!$B75,'Setembro-2021'!$B$4:$B$1000,0),MATCH('DRE Comparativa 2021'!I$3,'Setembro-2021'!$B$3:$Z$3,0))</f>
        <v>-380</v>
      </c>
      <c r="J75" s="89">
        <f t="shared" si="104"/>
        <v>-3.5033767619599643E-4</v>
      </c>
      <c r="K75" s="8">
        <f>INDEX('Outubro-2021'!$B$4:$Z$1048576,MATCH('DRE Comparativa 2021'!$B75,'Outubro-2021'!$B$4:$B$1000,0),MATCH('DRE Comparativa 2021'!K$3,'Outubro-2021'!$B$3:$Z$3,0))</f>
        <v>0</v>
      </c>
      <c r="L75" s="89">
        <f t="shared" ref="L75" si="195">IFERROR(K75/K$4,0)</f>
        <v>0</v>
      </c>
      <c r="M75" s="8"/>
      <c r="N75" s="89">
        <f t="shared" ref="N75" si="196">IFERROR(M75/M$4,0)</f>
        <v>0</v>
      </c>
      <c r="O75" s="8"/>
      <c r="P75" s="89">
        <f t="shared" si="107"/>
        <v>0</v>
      </c>
      <c r="Q75" s="8">
        <f t="shared" si="108"/>
        <v>-874.67000000000007</v>
      </c>
      <c r="R75" s="89">
        <f t="shared" si="107"/>
        <v>-1.0763522338990614E-4</v>
      </c>
    </row>
    <row r="76" spans="1:18" s="15" customFormat="1" outlineLevel="1" x14ac:dyDescent="0.25">
      <c r="A76" s="48">
        <v>20434</v>
      </c>
      <c r="B76" s="54" t="s">
        <v>140</v>
      </c>
      <c r="C76" s="8">
        <f>INDEX('Junho-2021'!$B$4:$Z$1048576,MATCH('DRE Comparativa 2021'!$B76,'Junho-2021'!$B$4:$B$1000,0),MATCH('DRE Comparativa 2021'!C$3,'Junho-2021'!$B$3:$Z$3,0))</f>
        <v>0</v>
      </c>
      <c r="D76" s="89">
        <f t="shared" si="101"/>
        <v>0</v>
      </c>
      <c r="E76" s="8">
        <f>INDEX('Julho-2021'!$B$4:$Z$1048576,MATCH('DRE Comparativa 2021'!$B76,'Julho-2021'!$B$4:$B$1000,0),MATCH('DRE Comparativa 2021'!E$3,'Julho-2021'!$B$3:$Z$3,0))</f>
        <v>-1294.67</v>
      </c>
      <c r="F76" s="89">
        <f t="shared" si="102"/>
        <v>-7.4947804218114208E-4</v>
      </c>
      <c r="G76" s="8">
        <f>INDEX('Agosto-2021'!$B$4:$Z$1048576,MATCH('DRE Comparativa 2021'!$B76,'Agosto-2021'!$B$4:$B$1000,0),MATCH('DRE Comparativa 2021'!G$3,'Agosto-2021'!$B$3:$Z$3,0))</f>
        <v>-494.66</v>
      </c>
      <c r="H76" s="89">
        <f t="shared" si="103"/>
        <v>-2.656638045123431E-4</v>
      </c>
      <c r="I76" s="8">
        <f>INDEX('Setembro-2021'!$B$4:$Z$1048576,MATCH('DRE Comparativa 2021'!$B76,'Setembro-2021'!$B$4:$B$1000,0),MATCH('DRE Comparativa 2021'!I$3,'Setembro-2021'!$B$3:$Z$3,0))</f>
        <v>0</v>
      </c>
      <c r="J76" s="89">
        <f t="shared" si="104"/>
        <v>0</v>
      </c>
      <c r="K76" s="8">
        <f>INDEX('Outubro-2021'!$B$4:$Z$1048576,MATCH('DRE Comparativa 2021'!$B76,'Outubro-2021'!$B$4:$B$1000,0),MATCH('DRE Comparativa 2021'!K$3,'Outubro-2021'!$B$3:$Z$3,0))</f>
        <v>0</v>
      </c>
      <c r="L76" s="89">
        <f t="shared" ref="L76" si="197">IFERROR(K76/K$4,0)</f>
        <v>0</v>
      </c>
      <c r="M76" s="8"/>
      <c r="N76" s="89">
        <f t="shared" ref="N76" si="198">IFERROR(M76/M$4,0)</f>
        <v>0</v>
      </c>
      <c r="O76" s="8"/>
      <c r="P76" s="89">
        <f t="shared" si="107"/>
        <v>0</v>
      </c>
      <c r="Q76" s="8">
        <f t="shared" si="108"/>
        <v>-1789.3300000000002</v>
      </c>
      <c r="R76" s="89">
        <f t="shared" si="107"/>
        <v>-2.2019153997308784E-4</v>
      </c>
    </row>
    <row r="77" spans="1:18" s="15" customFormat="1" outlineLevel="1" x14ac:dyDescent="0.25">
      <c r="A77" s="48">
        <v>2004065</v>
      </c>
      <c r="B77" s="7" t="s">
        <v>59</v>
      </c>
      <c r="C77" s="8">
        <f>INDEX('Junho-2021'!$B$4:$Z$1048576,MATCH('DRE Comparativa 2021'!$B77,'Junho-2021'!$B$4:$B$1000,0),MATCH('DRE Comparativa 2021'!C$3,'Junho-2021'!$B$3:$Z$3,0))</f>
        <v>-2037.57</v>
      </c>
      <c r="D77" s="89">
        <f t="shared" si="101"/>
        <v>-1.0832036231589483E-3</v>
      </c>
      <c r="E77" s="8">
        <f>INDEX('Julho-2021'!$B$4:$Z$1048576,MATCH('DRE Comparativa 2021'!$B77,'Julho-2021'!$B$4:$B$1000,0),MATCH('DRE Comparativa 2021'!E$3,'Julho-2021'!$B$3:$Z$3,0))</f>
        <v>0</v>
      </c>
      <c r="F77" s="89">
        <f t="shared" si="102"/>
        <v>0</v>
      </c>
      <c r="G77" s="8">
        <f>INDEX('Agosto-2021'!$B$4:$Z$1048576,MATCH('DRE Comparativa 2021'!$B77,'Agosto-2021'!$B$4:$B$1000,0),MATCH('DRE Comparativa 2021'!G$3,'Agosto-2021'!$B$3:$Z$3,0))</f>
        <v>0</v>
      </c>
      <c r="H77" s="89">
        <f t="shared" si="103"/>
        <v>0</v>
      </c>
      <c r="I77" s="8">
        <f>INDEX('Setembro-2021'!$B$4:$Z$1048576,MATCH('DRE Comparativa 2021'!$B77,'Setembro-2021'!$B$4:$B$1000,0),MATCH('DRE Comparativa 2021'!I$3,'Setembro-2021'!$B$3:$Z$3,0))</f>
        <v>-1766.77</v>
      </c>
      <c r="J77" s="89">
        <f t="shared" si="104"/>
        <v>-1.6288581478231593E-3</v>
      </c>
      <c r="K77" s="8">
        <f>INDEX('Outubro-2021'!$B$4:$Z$1048576,MATCH('DRE Comparativa 2021'!$B77,'Outubro-2021'!$B$4:$B$1000,0),MATCH('DRE Comparativa 2021'!K$3,'Outubro-2021'!$B$3:$Z$3,0))</f>
        <v>-1625.8</v>
      </c>
      <c r="L77" s="89">
        <f t="shared" ref="L77" si="199">IFERROR(K77/K$4,0)</f>
        <v>-1.0348097578193832E-3</v>
      </c>
      <c r="M77" s="8"/>
      <c r="N77" s="89">
        <f t="shared" ref="N77" si="200">IFERROR(M77/M$4,0)</f>
        <v>0</v>
      </c>
      <c r="O77" s="8"/>
      <c r="P77" s="89">
        <f t="shared" si="107"/>
        <v>0</v>
      </c>
      <c r="Q77" s="8">
        <f t="shared" si="108"/>
        <v>-5430.14</v>
      </c>
      <c r="R77" s="89">
        <f t="shared" si="107"/>
        <v>-6.6822268048345648E-4</v>
      </c>
    </row>
    <row r="78" spans="1:18" s="15" customFormat="1" outlineLevel="1" x14ac:dyDescent="0.25">
      <c r="A78" s="48">
        <v>2006</v>
      </c>
      <c r="B78" s="7" t="s">
        <v>153</v>
      </c>
      <c r="C78" s="8">
        <f>INDEX('Junho-2021'!$B$4:$Z$1048576,MATCH('DRE Comparativa 2021'!$B78,'Junho-2021'!$B$4:$B$1000,0),MATCH('DRE Comparativa 2021'!C$3,'Junho-2021'!$B$3:$Z$3,0))</f>
        <v>-3929.37</v>
      </c>
      <c r="D78" s="89">
        <f t="shared" si="101"/>
        <v>-2.0889136671290195E-3</v>
      </c>
      <c r="E78" s="8">
        <f>INDEX('Julho-2021'!$B$4:$Z$1048576,MATCH('DRE Comparativa 2021'!$B78,'Julho-2021'!$B$4:$B$1000,0),MATCH('DRE Comparativa 2021'!E$3,'Julho-2021'!$B$3:$Z$3,0))</f>
        <v>0</v>
      </c>
      <c r="F78" s="89">
        <f t="shared" si="102"/>
        <v>0</v>
      </c>
      <c r="G78" s="8">
        <f>INDEX('Agosto-2021'!$B$4:$Z$1048576,MATCH('DRE Comparativa 2021'!$B78,'Agosto-2021'!$B$4:$B$1000,0),MATCH('DRE Comparativa 2021'!G$3,'Agosto-2021'!$B$3:$Z$3,0))</f>
        <v>-30</v>
      </c>
      <c r="H78" s="89">
        <f t="shared" si="103"/>
        <v>-1.611190339904236E-5</v>
      </c>
      <c r="I78" s="8">
        <f>INDEX('Setembro-2021'!$B$4:$Z$1048576,MATCH('DRE Comparativa 2021'!$B78,'Setembro-2021'!$B$4:$B$1000,0),MATCH('DRE Comparativa 2021'!I$3,'Setembro-2021'!$B$3:$Z$3,0))</f>
        <v>-360</v>
      </c>
      <c r="J78" s="89">
        <f t="shared" si="104"/>
        <v>-3.3189885113304925E-4</v>
      </c>
      <c r="K78" s="8">
        <f>INDEX('Outubro-2021'!$B$4:$Z$1048576,MATCH('DRE Comparativa 2021'!$B78,'Outubro-2021'!$B$4:$B$1000,0),MATCH('DRE Comparativa 2021'!K$3,'Outubro-2021'!$B$3:$Z$3,0))</f>
        <v>0</v>
      </c>
      <c r="L78" s="89">
        <f t="shared" ref="L78" si="201">IFERROR(K78/K$4,0)</f>
        <v>0</v>
      </c>
      <c r="M78" s="8"/>
      <c r="N78" s="89">
        <f t="shared" ref="N78" si="202">IFERROR(M78/M$4,0)</f>
        <v>0</v>
      </c>
      <c r="O78" s="8"/>
      <c r="P78" s="89">
        <f t="shared" si="107"/>
        <v>0</v>
      </c>
      <c r="Q78" s="8">
        <f t="shared" si="108"/>
        <v>-4319.37</v>
      </c>
      <c r="R78" s="89">
        <f t="shared" si="107"/>
        <v>-5.3153344101622185E-4</v>
      </c>
    </row>
    <row r="79" spans="1:18" s="15" customFormat="1" outlineLevel="1" x14ac:dyDescent="0.25">
      <c r="A79" s="48">
        <v>2013027</v>
      </c>
      <c r="B79" s="7" t="s">
        <v>155</v>
      </c>
      <c r="C79" s="8">
        <f>INDEX('Junho-2021'!$B$4:$Z$1048576,MATCH('DRE Comparativa 2021'!$B79,'Junho-2021'!$B$4:$B$1000,0),MATCH('DRE Comparativa 2021'!C$3,'Junho-2021'!$B$3:$Z$3,0))</f>
        <v>0</v>
      </c>
      <c r="D79" s="89">
        <f t="shared" si="101"/>
        <v>0</v>
      </c>
      <c r="E79" s="8">
        <f>INDEX('Julho-2021'!$B$4:$Z$1048576,MATCH('DRE Comparativa 2021'!$B79,'Julho-2021'!$B$4:$B$1000,0),MATCH('DRE Comparativa 2021'!E$3,'Julho-2021'!$B$3:$Z$3,0))</f>
        <v>0</v>
      </c>
      <c r="F79" s="89">
        <f t="shared" si="102"/>
        <v>0</v>
      </c>
      <c r="G79" s="8">
        <f>INDEX('Agosto-2021'!$B$4:$Z$1048576,MATCH('DRE Comparativa 2021'!$B79,'Agosto-2021'!$B$4:$B$1000,0),MATCH('DRE Comparativa 2021'!G$3,'Agosto-2021'!$B$3:$Z$3,0))</f>
        <v>-10</v>
      </c>
      <c r="H79" s="89">
        <f t="shared" si="103"/>
        <v>-5.3706344663474531E-6</v>
      </c>
      <c r="I79" s="8">
        <f>INDEX('Setembro-2021'!$B$4:$Z$1048576,MATCH('DRE Comparativa 2021'!$B79,'Setembro-2021'!$B$4:$B$1000,0),MATCH('DRE Comparativa 2021'!I$3,'Setembro-2021'!$B$3:$Z$3,0))</f>
        <v>0</v>
      </c>
      <c r="J79" s="89">
        <f t="shared" si="104"/>
        <v>0</v>
      </c>
      <c r="K79" s="8">
        <f>INDEX('Outubro-2021'!$B$4:$Z$1048576,MATCH('DRE Comparativa 2021'!$B79,'Outubro-2021'!$B$4:$B$1000,0),MATCH('DRE Comparativa 2021'!K$3,'Outubro-2021'!$B$3:$Z$3,0))</f>
        <v>-20</v>
      </c>
      <c r="L79" s="89">
        <f t="shared" ref="L79" si="203">IFERROR(K79/K$4,0)</f>
        <v>-1.2729853091639603E-5</v>
      </c>
      <c r="M79" s="8"/>
      <c r="N79" s="89">
        <f t="shared" ref="N79" si="204">IFERROR(M79/M$4,0)</f>
        <v>0</v>
      </c>
      <c r="O79" s="8"/>
      <c r="P79" s="89">
        <f t="shared" si="107"/>
        <v>0</v>
      </c>
      <c r="Q79" s="8">
        <f t="shared" si="108"/>
        <v>-30</v>
      </c>
      <c r="R79" s="89">
        <f t="shared" si="107"/>
        <v>-3.6917428306643465E-6</v>
      </c>
    </row>
    <row r="80" spans="1:18" s="15" customFormat="1" outlineLevel="1" x14ac:dyDescent="0.25">
      <c r="A80" s="48">
        <v>2004014</v>
      </c>
      <c r="B80" s="7" t="s">
        <v>74</v>
      </c>
      <c r="C80" s="8">
        <f>INDEX('Junho-2021'!$B$4:$Z$1048576,MATCH('DRE Comparativa 2021'!$B80,'Junho-2021'!$B$4:$B$1000,0),MATCH('DRE Comparativa 2021'!C$3,'Junho-2021'!$B$3:$Z$3,0))</f>
        <v>-447.53800000000001</v>
      </c>
      <c r="D80" s="89">
        <f t="shared" si="101"/>
        <v>-2.3791810004137744E-4</v>
      </c>
      <c r="E80" s="8">
        <f>INDEX('Julho-2021'!$B$4:$Z$1048576,MATCH('DRE Comparativa 2021'!$B80,'Julho-2021'!$B$4:$B$1000,0),MATCH('DRE Comparativa 2021'!E$3,'Julho-2021'!$B$3:$Z$3,0))</f>
        <v>-421.75900000000001</v>
      </c>
      <c r="F80" s="89">
        <f t="shared" si="102"/>
        <v>-2.4415419341784105E-4</v>
      </c>
      <c r="G80" s="8">
        <f>INDEX('Agosto-2021'!$B$4:$Z$1048576,MATCH('DRE Comparativa 2021'!$B80,'Agosto-2021'!$B$4:$B$1000,0),MATCH('DRE Comparativa 2021'!G$3,'Agosto-2021'!$B$3:$Z$3,0))</f>
        <v>-709.5920000000001</v>
      </c>
      <c r="H80" s="89">
        <f t="shared" si="103"/>
        <v>-3.8109592522444222E-4</v>
      </c>
      <c r="I80" s="8">
        <f>INDEX('Setembro-2021'!$B$4:$Z$1048576,MATCH('DRE Comparativa 2021'!$B80,'Setembro-2021'!$B$4:$B$1000,0),MATCH('DRE Comparativa 2021'!I$3,'Setembro-2021'!$B$3:$Z$3,0))</f>
        <v>0</v>
      </c>
      <c r="J80" s="89">
        <f t="shared" si="104"/>
        <v>0</v>
      </c>
      <c r="K80" s="8">
        <f>INDEX('Outubro-2021'!$B$4:$Z$1048576,MATCH('DRE Comparativa 2021'!$B80,'Outubro-2021'!$B$4:$B$1000,0),MATCH('DRE Comparativa 2021'!K$3,'Outubro-2021'!$B$3:$Z$3,0))</f>
        <v>0</v>
      </c>
      <c r="L80" s="89">
        <f t="shared" ref="L80" si="205">IFERROR(K80/K$4,0)</f>
        <v>0</v>
      </c>
      <c r="M80" s="8"/>
      <c r="N80" s="89">
        <f t="shared" ref="N80" si="206">IFERROR(M80/M$4,0)</f>
        <v>0</v>
      </c>
      <c r="O80" s="8"/>
      <c r="P80" s="89">
        <f t="shared" si="107"/>
        <v>0</v>
      </c>
      <c r="Q80" s="8">
        <f t="shared" si="108"/>
        <v>-1578.8890000000001</v>
      </c>
      <c r="R80" s="89">
        <f t="shared" si="107"/>
        <v>-1.9429507153882666E-4</v>
      </c>
    </row>
    <row r="81" spans="1:18" s="15" customFormat="1" outlineLevel="1" x14ac:dyDescent="0.25">
      <c r="A81" s="48">
        <v>20109</v>
      </c>
      <c r="B81" s="7" t="s">
        <v>151</v>
      </c>
      <c r="C81" s="8">
        <f>INDEX('Junho-2021'!$B$4:$Z$1048576,MATCH('DRE Comparativa 2021'!$B81,'Junho-2021'!$B$4:$B$1000,0),MATCH('DRE Comparativa 2021'!C$3,'Junho-2021'!$B$3:$Z$3,0))</f>
        <v>0</v>
      </c>
      <c r="D81" s="89">
        <f t="shared" si="101"/>
        <v>0</v>
      </c>
      <c r="E81" s="8">
        <f>INDEX('Julho-2021'!$B$4:$Z$1048576,MATCH('DRE Comparativa 2021'!$B81,'Julho-2021'!$B$4:$B$1000,0),MATCH('DRE Comparativa 2021'!E$3,'Julho-2021'!$B$3:$Z$3,0))</f>
        <v>0</v>
      </c>
      <c r="F81" s="89">
        <f t="shared" si="102"/>
        <v>0</v>
      </c>
      <c r="G81" s="8">
        <f>INDEX('Agosto-2021'!$B$4:$Z$1048576,MATCH('DRE Comparativa 2021'!$B81,'Agosto-2021'!$B$4:$B$1000,0),MATCH('DRE Comparativa 2021'!G$3,'Agosto-2021'!$B$3:$Z$3,0))</f>
        <v>-5116.8</v>
      </c>
      <c r="H81" s="89">
        <f t="shared" si="103"/>
        <v>-2.7480462437406649E-3</v>
      </c>
      <c r="I81" s="8">
        <f>INDEX('Setembro-2021'!$B$4:$Z$1048576,MATCH('DRE Comparativa 2021'!$B81,'Setembro-2021'!$B$4:$B$1000,0),MATCH('DRE Comparativa 2021'!I$3,'Setembro-2021'!$B$3:$Z$3,0))</f>
        <v>0</v>
      </c>
      <c r="J81" s="89">
        <f t="shared" si="104"/>
        <v>0</v>
      </c>
      <c r="K81" s="8">
        <f>INDEX('Outubro-2021'!$B$4:$Z$1048576,MATCH('DRE Comparativa 2021'!$B81,'Outubro-2021'!$B$4:$B$1000,0),MATCH('DRE Comparativa 2021'!K$3,'Outubro-2021'!$B$3:$Z$3,0))</f>
        <v>-103.2</v>
      </c>
      <c r="L81" s="89">
        <f t="shared" ref="L81" si="207">IFERROR(K81/K$4,0)</f>
        <v>-6.5686041952860356E-5</v>
      </c>
      <c r="M81" s="8"/>
      <c r="N81" s="89">
        <f t="shared" ref="N81" si="208">IFERROR(M81/M$4,0)</f>
        <v>0</v>
      </c>
      <c r="O81" s="8"/>
      <c r="P81" s="89">
        <f t="shared" si="107"/>
        <v>0</v>
      </c>
      <c r="Q81" s="8">
        <f t="shared" si="108"/>
        <v>-5220</v>
      </c>
      <c r="R81" s="89">
        <f t="shared" si="107"/>
        <v>-6.4236325253559624E-4</v>
      </c>
    </row>
    <row r="82" spans="1:18" s="15" customFormat="1" outlineLevel="1" x14ac:dyDescent="0.25">
      <c r="A82" s="48">
        <v>2013001</v>
      </c>
      <c r="B82" s="7" t="s">
        <v>26</v>
      </c>
      <c r="C82" s="8">
        <f>INDEX('Junho-2021'!$B$4:$Z$1048576,MATCH('DRE Comparativa 2021'!$B82,'Junho-2021'!$B$4:$B$1000,0),MATCH('DRE Comparativa 2021'!C$3,'Junho-2021'!$B$3:$Z$3,0))</f>
        <v>-355.74</v>
      </c>
      <c r="D82" s="89">
        <f t="shared" si="101"/>
        <v>-1.8911686808431821E-4</v>
      </c>
      <c r="E82" s="8">
        <f>INDEX('Julho-2021'!$B$4:$Z$1048576,MATCH('DRE Comparativa 2021'!$B82,'Julho-2021'!$B$4:$B$1000,0),MATCH('DRE Comparativa 2021'!E$3,'Julho-2021'!$B$3:$Z$3,0))</f>
        <v>0</v>
      </c>
      <c r="F82" s="89">
        <f t="shared" si="102"/>
        <v>0</v>
      </c>
      <c r="G82" s="8">
        <f>INDEX('Agosto-2021'!$B$4:$Z$1048576,MATCH('DRE Comparativa 2021'!$B82,'Agosto-2021'!$B$4:$B$1000,0),MATCH('DRE Comparativa 2021'!G$3,'Agosto-2021'!$B$3:$Z$3,0))</f>
        <v>-267.12</v>
      </c>
      <c r="H82" s="89">
        <f t="shared" si="103"/>
        <v>-1.4346038786507316E-4</v>
      </c>
      <c r="I82" s="8">
        <f>INDEX('Setembro-2021'!$B$4:$Z$1048576,MATCH('DRE Comparativa 2021'!$B82,'Setembro-2021'!$B$4:$B$1000,0),MATCH('DRE Comparativa 2021'!I$3,'Setembro-2021'!$B$3:$Z$3,0))</f>
        <v>-215.74</v>
      </c>
      <c r="J82" s="89">
        <f t="shared" si="104"/>
        <v>-1.9889960595401122E-4</v>
      </c>
      <c r="K82" s="8">
        <f>INDEX('Outubro-2021'!$B$4:$Z$1048576,MATCH('DRE Comparativa 2021'!$B82,'Outubro-2021'!$B$4:$B$1000,0),MATCH('DRE Comparativa 2021'!K$3,'Outubro-2021'!$B$3:$Z$3,0))</f>
        <v>-319.76</v>
      </c>
      <c r="L82" s="89">
        <f t="shared" ref="L82" si="209">IFERROR(K82/K$4,0)</f>
        <v>-2.0352489122913396E-4</v>
      </c>
      <c r="M82" s="8"/>
      <c r="N82" s="89">
        <f t="shared" ref="N82" si="210">IFERROR(M82/M$4,0)</f>
        <v>0</v>
      </c>
      <c r="O82" s="8"/>
      <c r="P82" s="89">
        <f t="shared" si="107"/>
        <v>0</v>
      </c>
      <c r="Q82" s="8">
        <f t="shared" si="108"/>
        <v>-1158.3600000000001</v>
      </c>
      <c r="R82" s="89">
        <f t="shared" si="107"/>
        <v>-1.4254557417761176E-4</v>
      </c>
    </row>
    <row r="83" spans="1:18" s="15" customFormat="1" outlineLevel="1" x14ac:dyDescent="0.25">
      <c r="A83" s="48">
        <v>21301</v>
      </c>
      <c r="B83" s="7" t="s">
        <v>143</v>
      </c>
      <c r="C83" s="8">
        <f>INDEX('Junho-2021'!$B$4:$Z$1048576,MATCH('DRE Comparativa 2021'!$B83,'Junho-2021'!$B$4:$B$1000,0),MATCH('DRE Comparativa 2021'!C$3,'Junho-2021'!$B$3:$Z$3,0))</f>
        <v>0</v>
      </c>
      <c r="D83" s="89">
        <f t="shared" si="101"/>
        <v>0</v>
      </c>
      <c r="E83" s="8">
        <f>INDEX('Julho-2021'!$B$4:$Z$1048576,MATCH('DRE Comparativa 2021'!$B83,'Julho-2021'!$B$4:$B$1000,0),MATCH('DRE Comparativa 2021'!E$3,'Julho-2021'!$B$3:$Z$3,0))</f>
        <v>-92.789999999999992</v>
      </c>
      <c r="F83" s="89">
        <f t="shared" si="102"/>
        <v>-5.3715670814947559E-5</v>
      </c>
      <c r="G83" s="8">
        <f>INDEX('Agosto-2021'!$B$4:$Z$1048576,MATCH('DRE Comparativa 2021'!$B83,'Agosto-2021'!$B$4:$B$1000,0),MATCH('DRE Comparativa 2021'!G$3,'Agosto-2021'!$B$3:$Z$3,0))</f>
        <v>0</v>
      </c>
      <c r="H83" s="89">
        <f t="shared" si="103"/>
        <v>0</v>
      </c>
      <c r="I83" s="8">
        <f>INDEX('Setembro-2021'!$B$4:$Z$1048576,MATCH('DRE Comparativa 2021'!$B83,'Setembro-2021'!$B$4:$B$1000,0),MATCH('DRE Comparativa 2021'!I$3,'Setembro-2021'!$B$3:$Z$3,0))</f>
        <v>-100.8</v>
      </c>
      <c r="J83" s="89">
        <f t="shared" si="104"/>
        <v>-9.2931678317253774E-5</v>
      </c>
      <c r="K83" s="8">
        <f>INDEX('Outubro-2021'!$B$4:$Z$1048576,MATCH('DRE Comparativa 2021'!$B83,'Outubro-2021'!$B$4:$B$1000,0),MATCH('DRE Comparativa 2021'!K$3,'Outubro-2021'!$B$3:$Z$3,0))</f>
        <v>-102.55</v>
      </c>
      <c r="L83" s="89">
        <f t="shared" ref="L83" si="211">IFERROR(K83/K$4,0)</f>
        <v>-6.5272321727382062E-5</v>
      </c>
      <c r="M83" s="8"/>
      <c r="N83" s="89">
        <f t="shared" ref="N83" si="212">IFERROR(M83/M$4,0)</f>
        <v>0</v>
      </c>
      <c r="O83" s="8"/>
      <c r="P83" s="89">
        <f t="shared" si="107"/>
        <v>0</v>
      </c>
      <c r="Q83" s="8">
        <f t="shared" si="108"/>
        <v>-296.14</v>
      </c>
      <c r="R83" s="89">
        <f t="shared" si="107"/>
        <v>-3.6442424062431316E-5</v>
      </c>
    </row>
    <row r="84" spans="1:18" s="15" customFormat="1" outlineLevel="1" x14ac:dyDescent="0.25">
      <c r="A84">
        <v>2004083</v>
      </c>
      <c r="B84" s="7" t="s">
        <v>157</v>
      </c>
      <c r="C84" s="8">
        <f>INDEX('Junho-2021'!$B$4:$Z$1048576,MATCH('DRE Comparativa 2021'!$B84,'Junho-2021'!$B$4:$B$1000,0),MATCH('DRE Comparativa 2021'!C$3,'Junho-2021'!$B$3:$Z$3,0))</f>
        <v>0</v>
      </c>
      <c r="D84" s="89">
        <f t="shared" si="101"/>
        <v>0</v>
      </c>
      <c r="E84" s="8">
        <f>INDEX('Julho-2021'!$B$4:$Z$1048576,MATCH('DRE Comparativa 2021'!$B84,'Julho-2021'!$B$4:$B$1000,0),MATCH('DRE Comparativa 2021'!E$3,'Julho-2021'!$B$3:$Z$3,0))</f>
        <v>0</v>
      </c>
      <c r="F84" s="89">
        <f t="shared" si="102"/>
        <v>0</v>
      </c>
      <c r="G84" s="8">
        <f>INDEX('Agosto-2021'!$B$4:$Z$1048576,MATCH('DRE Comparativa 2021'!$B84,'Agosto-2021'!$B$4:$B$1000,0),MATCH('DRE Comparativa 2021'!G$3,'Agosto-2021'!$B$3:$Z$3,0))</f>
        <v>-202.35</v>
      </c>
      <c r="H84" s="89">
        <f t="shared" si="103"/>
        <v>-1.0867478842654071E-4</v>
      </c>
      <c r="I84" s="8">
        <f>INDEX('Setembro-2021'!$B$4:$Z$1048576,MATCH('DRE Comparativa 2021'!$B84,'Setembro-2021'!$B$4:$B$1000,0),MATCH('DRE Comparativa 2021'!I$3,'Setembro-2021'!$B$3:$Z$3,0))</f>
        <v>0</v>
      </c>
      <c r="J84" s="89">
        <f t="shared" si="104"/>
        <v>0</v>
      </c>
      <c r="K84" s="8">
        <f>INDEX('Outubro-2021'!$B$4:$Z$1048576,MATCH('DRE Comparativa 2021'!$B84,'Outubro-2021'!$B$4:$B$1000,0),MATCH('DRE Comparativa 2021'!K$3,'Outubro-2021'!$B$3:$Z$3,0))</f>
        <v>0</v>
      </c>
      <c r="L84" s="89">
        <f t="shared" ref="L84" si="213">IFERROR(K84/K$4,0)</f>
        <v>0</v>
      </c>
      <c r="M84" s="8"/>
      <c r="N84" s="89">
        <f t="shared" ref="N84" si="214">IFERROR(M84/M$4,0)</f>
        <v>0</v>
      </c>
      <c r="O84" s="8"/>
      <c r="P84" s="89">
        <f t="shared" si="107"/>
        <v>0</v>
      </c>
      <c r="Q84" s="8">
        <f t="shared" si="108"/>
        <v>-202.35</v>
      </c>
      <c r="R84" s="89">
        <f t="shared" si="107"/>
        <v>-2.4900805392831015E-5</v>
      </c>
    </row>
    <row r="85" spans="1:18" s="15" customFormat="1" outlineLevel="1" x14ac:dyDescent="0.25">
      <c r="A85" s="48">
        <v>2004015</v>
      </c>
      <c r="B85" s="7" t="s">
        <v>62</v>
      </c>
      <c r="C85" s="8">
        <f>INDEX('Junho-2021'!$B$4:$Z$1048576,MATCH('DRE Comparativa 2021'!$B85,'Junho-2021'!$B$4:$B$1000,0),MATCH('DRE Comparativa 2021'!C$3,'Junho-2021'!$B$3:$Z$3,0))</f>
        <v>-135.86000000000001</v>
      </c>
      <c r="D85" s="89">
        <f t="shared" si="101"/>
        <v>-7.2225270416415003E-5</v>
      </c>
      <c r="E85" s="8">
        <f>INDEX('Julho-2021'!$B$4:$Z$1048576,MATCH('DRE Comparativa 2021'!$B85,'Julho-2021'!$B$4:$B$1000,0),MATCH('DRE Comparativa 2021'!E$3,'Julho-2021'!$B$3:$Z$3,0))</f>
        <v>-126.61</v>
      </c>
      <c r="F85" s="89">
        <f t="shared" si="102"/>
        <v>-7.3293901087191629E-5</v>
      </c>
      <c r="G85" s="8">
        <f>INDEX('Agosto-2021'!$B$4:$Z$1048576,MATCH('DRE Comparativa 2021'!$B85,'Agosto-2021'!$B$4:$B$1000,0),MATCH('DRE Comparativa 2021'!G$3,'Agosto-2021'!$B$3:$Z$3,0))</f>
        <v>-115.99</v>
      </c>
      <c r="H85" s="89">
        <f t="shared" si="103"/>
        <v>-6.229398917516411E-5</v>
      </c>
      <c r="I85" s="8">
        <f>INDEX('Setembro-2021'!$B$4:$Z$1048576,MATCH('DRE Comparativa 2021'!$B85,'Setembro-2021'!$B$4:$B$1000,0),MATCH('DRE Comparativa 2021'!I$3,'Setembro-2021'!$B$3:$Z$3,0))</f>
        <v>0</v>
      </c>
      <c r="J85" s="89">
        <f t="shared" si="104"/>
        <v>0</v>
      </c>
      <c r="K85" s="8">
        <f>INDEX('Outubro-2021'!$B$4:$Z$1048576,MATCH('DRE Comparativa 2021'!$B85,'Outubro-2021'!$B$4:$B$1000,0),MATCH('DRE Comparativa 2021'!K$3,'Outubro-2021'!$B$3:$Z$3,0))</f>
        <v>-117.97</v>
      </c>
      <c r="L85" s="89">
        <f t="shared" ref="L85" si="215">IFERROR(K85/K$4,0)</f>
        <v>-7.5087038461036203E-5</v>
      </c>
      <c r="M85" s="8"/>
      <c r="N85" s="89">
        <f t="shared" ref="N85" si="216">IFERROR(M85/M$4,0)</f>
        <v>0</v>
      </c>
      <c r="O85" s="8"/>
      <c r="P85" s="89">
        <f t="shared" si="107"/>
        <v>0</v>
      </c>
      <c r="Q85" s="8">
        <f t="shared" si="108"/>
        <v>-496.43000000000006</v>
      </c>
      <c r="R85" s="89">
        <f t="shared" si="107"/>
        <v>-6.1089729780890054E-5</v>
      </c>
    </row>
    <row r="86" spans="1:18" s="15" customFormat="1" outlineLevel="1" x14ac:dyDescent="0.25">
      <c r="A86" s="48">
        <v>2004096</v>
      </c>
      <c r="B86" s="7" t="s">
        <v>164</v>
      </c>
      <c r="C86" s="8">
        <f>INDEX('Junho-2021'!$B$4:$Z$1048576,MATCH('DRE Comparativa 2021'!$B86,'Junho-2021'!$B$4:$B$1000,0),MATCH('DRE Comparativa 2021'!C$3,'Junho-2021'!$B$3:$Z$3,0))</f>
        <v>0</v>
      </c>
      <c r="D86" s="89">
        <f t="shared" si="101"/>
        <v>0</v>
      </c>
      <c r="E86" s="8">
        <f>INDEX('Julho-2021'!$B$4:$Z$1048576,MATCH('DRE Comparativa 2021'!$B86,'Julho-2021'!$B$4:$B$1000,0),MATCH('DRE Comparativa 2021'!E$3,'Julho-2021'!$B$3:$Z$3,0))</f>
        <v>0</v>
      </c>
      <c r="F86" s="89">
        <f t="shared" si="102"/>
        <v>0</v>
      </c>
      <c r="G86" s="8">
        <f>INDEX('Agosto-2021'!$B$4:$Z$1048576,MATCH('DRE Comparativa 2021'!$B86,'Agosto-2021'!$B$4:$B$1000,0),MATCH('DRE Comparativa 2021'!G$3,'Agosto-2021'!$B$3:$Z$3,0))</f>
        <v>-1281.5</v>
      </c>
      <c r="H86" s="89">
        <f t="shared" si="103"/>
        <v>-6.8824680686242615E-4</v>
      </c>
      <c r="I86" s="8">
        <f>INDEX('Setembro-2021'!$B$4:$Z$1048576,MATCH('DRE Comparativa 2021'!$B86,'Setembro-2021'!$B$4:$B$1000,0),MATCH('DRE Comparativa 2021'!I$3,'Setembro-2021'!$B$3:$Z$3,0))</f>
        <v>-1281.5</v>
      </c>
      <c r="J86" s="89">
        <f t="shared" si="104"/>
        <v>-1.1814677159083405E-3</v>
      </c>
      <c r="K86" s="8">
        <f>INDEX('Outubro-2021'!$B$4:$Z$1048576,MATCH('DRE Comparativa 2021'!$B86,'Outubro-2021'!$B$4:$B$1000,0),MATCH('DRE Comparativa 2021'!K$3,'Outubro-2021'!$B$3:$Z$3,0))</f>
        <v>-1281.5</v>
      </c>
      <c r="L86" s="89">
        <f t="shared" ref="L86" si="217">IFERROR(K86/K$4,0)</f>
        <v>-8.1566533684680753E-4</v>
      </c>
      <c r="M86" s="8"/>
      <c r="N86" s="89">
        <f t="shared" ref="N86" si="218">IFERROR(M86/M$4,0)</f>
        <v>0</v>
      </c>
      <c r="O86" s="8"/>
      <c r="P86" s="89">
        <f t="shared" si="107"/>
        <v>0</v>
      </c>
      <c r="Q86" s="8">
        <f t="shared" si="108"/>
        <v>-3844.5</v>
      </c>
      <c r="R86" s="89">
        <f t="shared" si="107"/>
        <v>-4.7309684374963597E-4</v>
      </c>
    </row>
    <row r="87" spans="1:18" s="15" customFormat="1" outlineLevel="1" x14ac:dyDescent="0.25">
      <c r="A87" s="48">
        <v>2004097</v>
      </c>
      <c r="B87" s="7" t="s">
        <v>165</v>
      </c>
      <c r="C87" s="8">
        <f>INDEX('Junho-2021'!$B$4:$Z$1048576,MATCH('DRE Comparativa 2021'!$B87,'Junho-2021'!$B$4:$B$1000,0),MATCH('DRE Comparativa 2021'!C$3,'Junho-2021'!$B$3:$Z$3,0))</f>
        <v>0</v>
      </c>
      <c r="D87" s="89">
        <f t="shared" si="101"/>
        <v>0</v>
      </c>
      <c r="E87" s="8">
        <f>INDEX('Julho-2021'!$B$4:$Z$1048576,MATCH('DRE Comparativa 2021'!$B87,'Julho-2021'!$B$4:$B$1000,0),MATCH('DRE Comparativa 2021'!E$3,'Julho-2021'!$B$3:$Z$3,0))</f>
        <v>0</v>
      </c>
      <c r="F87" s="89">
        <f t="shared" si="102"/>
        <v>0</v>
      </c>
      <c r="G87" s="8">
        <f>INDEX('Agosto-2021'!$B$4:$Z$1048576,MATCH('DRE Comparativa 2021'!$B87,'Agosto-2021'!$B$4:$B$1000,0),MATCH('DRE Comparativa 2021'!G$3,'Agosto-2021'!$B$3:$Z$3,0))</f>
        <v>0</v>
      </c>
      <c r="H87" s="89">
        <f t="shared" si="103"/>
        <v>0</v>
      </c>
      <c r="I87" s="8">
        <f>INDEX('Setembro-2021'!$B$4:$Z$1048576,MATCH('DRE Comparativa 2021'!$B87,'Setembro-2021'!$B$4:$B$1000,0),MATCH('DRE Comparativa 2021'!I$3,'Setembro-2021'!$B$3:$Z$3,0))</f>
        <v>-100</v>
      </c>
      <c r="J87" s="89">
        <f t="shared" si="104"/>
        <v>-9.2194125314735902E-5</v>
      </c>
      <c r="K87" s="8">
        <f>INDEX('Outubro-2021'!$B$4:$Z$1048576,MATCH('DRE Comparativa 2021'!$B87,'Outubro-2021'!$B$4:$B$1000,0),MATCH('DRE Comparativa 2021'!K$3,'Outubro-2021'!$B$3:$Z$3,0))</f>
        <v>0</v>
      </c>
      <c r="L87" s="89">
        <f t="shared" ref="L87" si="219">IFERROR(K87/K$4,0)</f>
        <v>0</v>
      </c>
      <c r="M87" s="8"/>
      <c r="N87" s="89">
        <f t="shared" ref="N87" si="220">IFERROR(M87/M$4,0)</f>
        <v>0</v>
      </c>
      <c r="O87" s="8"/>
      <c r="P87" s="89">
        <f t="shared" si="107"/>
        <v>0</v>
      </c>
      <c r="Q87" s="8">
        <f t="shared" si="108"/>
        <v>-100</v>
      </c>
      <c r="R87" s="89">
        <f t="shared" si="107"/>
        <v>-1.2305809435547821E-5</v>
      </c>
    </row>
    <row r="88" spans="1:18" s="15" customFormat="1" outlineLevel="1" x14ac:dyDescent="0.25">
      <c r="A88" s="48"/>
      <c r="B88" s="11"/>
      <c r="C88" s="8"/>
      <c r="D88" s="90"/>
      <c r="E88" s="8"/>
      <c r="F88" s="90"/>
      <c r="G88" s="8"/>
      <c r="H88" s="90"/>
      <c r="I88" s="8"/>
      <c r="J88" s="90"/>
      <c r="K88" s="8"/>
      <c r="L88" s="90"/>
      <c r="M88" s="8"/>
      <c r="N88" s="90"/>
      <c r="O88" s="8"/>
      <c r="P88" s="90"/>
      <c r="Q88" s="8"/>
      <c r="R88" s="90"/>
    </row>
    <row r="89" spans="1:18" s="15" customFormat="1" x14ac:dyDescent="0.25">
      <c r="A89" s="48"/>
      <c r="B89" s="4" t="s">
        <v>1</v>
      </c>
      <c r="C89" s="5">
        <f t="shared" ref="C89" si="221">SUM(C13:C14)</f>
        <v>501797.60713923548</v>
      </c>
      <c r="D89" s="88">
        <f t="shared" ref="D89" si="222">IFERROR(C89/C$4,0)</f>
        <v>0.26676334366216148</v>
      </c>
      <c r="E89" s="5">
        <f t="shared" ref="E89" si="223">SUM(E13:E14)</f>
        <v>248618.42067005398</v>
      </c>
      <c r="F89" s="88">
        <f t="shared" ref="F89" si="224">IFERROR(E89/E$4,0)</f>
        <v>0.1439239707214654</v>
      </c>
      <c r="G89" s="5">
        <f t="shared" ref="G89" si="225">SUM(G13:G14)</f>
        <v>488977.45136217849</v>
      </c>
      <c r="H89" s="88">
        <f t="shared" ref="H89" si="226">IFERROR(G89/G$4,0)</f>
        <v>0.26261191535524508</v>
      </c>
      <c r="I89" s="5">
        <f t="shared" ref="I89:K89" si="227">SUM(I13:I14)</f>
        <v>147165.03204736847</v>
      </c>
      <c r="J89" s="88">
        <f t="shared" ref="J89" si="228">IFERROR(I89/I$4,0)</f>
        <v>0.13567751406522213</v>
      </c>
      <c r="K89" s="5">
        <f t="shared" si="227"/>
        <v>445232.84318661672</v>
      </c>
      <c r="L89" s="88">
        <f t="shared" ref="L89" si="229">IFERROR(K89/K$4,0)</f>
        <v>0.28338743426693219</v>
      </c>
      <c r="M89" s="5">
        <f t="shared" ref="M89" si="230">SUM(M13:M14)</f>
        <v>0</v>
      </c>
      <c r="N89" s="88">
        <f t="shared" ref="N89" si="231">IFERROR(M89/M$4,0)</f>
        <v>0</v>
      </c>
      <c r="O89" s="5">
        <f t="shared" ref="O89" si="232">SUM(O13:O14)</f>
        <v>0</v>
      </c>
      <c r="P89" s="88">
        <f t="shared" ref="P89:R89" si="233">IFERROR(O89/O$4,0)</f>
        <v>0</v>
      </c>
      <c r="Q89" s="5">
        <f t="shared" ref="Q89" si="234">SUM(Q13:Q14)</f>
        <v>1831791.3544054527</v>
      </c>
      <c r="R89" s="88">
        <f t="shared" si="233"/>
        <v>0.22541675332997543</v>
      </c>
    </row>
    <row r="90" spans="1:18" s="15" customFormat="1" x14ac:dyDescent="0.25">
      <c r="A90" s="48"/>
      <c r="B90" s="4" t="s">
        <v>41</v>
      </c>
      <c r="C90" s="5">
        <f t="shared" ref="C90:E90" si="235">SUM(C91:C93)</f>
        <v>0</v>
      </c>
      <c r="D90" s="88">
        <f t="shared" ref="D90" si="236">IFERROR(C90/C$4,0)</f>
        <v>0</v>
      </c>
      <c r="E90" s="5">
        <f t="shared" si="235"/>
        <v>0</v>
      </c>
      <c r="F90" s="88">
        <f t="shared" ref="F90" si="237">IFERROR(E90/E$4,0)</f>
        <v>0</v>
      </c>
      <c r="G90" s="5">
        <f t="shared" ref="G90" si="238">SUM(G91:G93)</f>
        <v>0</v>
      </c>
      <c r="H90" s="88">
        <f t="shared" ref="H90" si="239">IFERROR(G90/G$4,0)</f>
        <v>0</v>
      </c>
      <c r="I90" s="5">
        <f t="shared" ref="I90:K90" si="240">SUM(I91:I93)</f>
        <v>-300</v>
      </c>
      <c r="J90" s="88">
        <f t="shared" ref="J90" si="241">IFERROR(I90/I$4,0)</f>
        <v>-2.7658237594420767E-4</v>
      </c>
      <c r="K90" s="5">
        <f t="shared" si="240"/>
        <v>0</v>
      </c>
      <c r="L90" s="88">
        <f t="shared" ref="L90" si="242">IFERROR(K90/K$4,0)</f>
        <v>0</v>
      </c>
      <c r="M90" s="5">
        <f>SUM(M91:M93)</f>
        <v>0</v>
      </c>
      <c r="N90" s="88">
        <f t="shared" ref="N90" si="243">IFERROR(M90/M$4,0)</f>
        <v>0</v>
      </c>
      <c r="O90" s="5">
        <f>SUM(O91:O93)</f>
        <v>0</v>
      </c>
      <c r="P90" s="88">
        <f t="shared" ref="P90:R90" si="244">IFERROR(O90/O$4,0)</f>
        <v>0</v>
      </c>
      <c r="Q90" s="5">
        <f>SUM(Q91:Q93)</f>
        <v>-300</v>
      </c>
      <c r="R90" s="88">
        <f t="shared" si="244"/>
        <v>-3.691742830664346E-5</v>
      </c>
    </row>
    <row r="91" spans="1:18" s="15" customFormat="1" outlineLevel="1" x14ac:dyDescent="0.25">
      <c r="A91" s="48"/>
      <c r="B91" s="7" t="s">
        <v>44</v>
      </c>
      <c r="C91" s="8">
        <f>INDEX('Junho-2021'!$B$4:$Z$1048576,MATCH('DRE Comparativa 2021'!$B91,'Junho-2021'!$B$4:$B$1000,0),MATCH('DRE Comparativa 2021'!C$3,'Junho-2021'!$B$3:$Z$3,0))</f>
        <v>0</v>
      </c>
      <c r="D91" s="89">
        <f t="shared" ref="D91:D92" si="245">IFERROR(C91/C$4,0)</f>
        <v>0</v>
      </c>
      <c r="E91" s="8">
        <f>INDEX('Julho-2021'!$B$4:$Z$1048576,MATCH('DRE Comparativa 2021'!$B91,'Julho-2021'!$B$4:$B$1000,0),MATCH('DRE Comparativa 2021'!E$3,'Julho-2021'!$B$3:$Z$3,0))</f>
        <v>0</v>
      </c>
      <c r="F91" s="89">
        <f t="shared" ref="F91:F92" si="246">IFERROR(E91/E$4,0)</f>
        <v>0</v>
      </c>
      <c r="G91" s="8">
        <f>INDEX('Agosto-2021'!$B$4:$Z$1048576,MATCH('DRE Comparativa 2021'!$B91,'Agosto-2021'!$B$4:$B$1000,0),MATCH('DRE Comparativa 2021'!G$3,'Agosto-2021'!$B$3:$Z$3,0))</f>
        <v>0</v>
      </c>
      <c r="H91" s="89">
        <f t="shared" ref="H91:H92" si="247">IFERROR(G91/G$4,0)</f>
        <v>0</v>
      </c>
      <c r="I91" s="8">
        <f>INDEX('Setembro-2021'!$B$4:$Z$1048576,MATCH('DRE Comparativa 2021'!$B91,'Setembro-2021'!$B$4:$B$1000,0),MATCH('DRE Comparativa 2021'!I$3,'Setembro-2021'!$B$3:$Z$3,0))</f>
        <v>0</v>
      </c>
      <c r="J91" s="89">
        <f t="shared" ref="J91:J92" si="248">IFERROR(I91/I$4,0)</f>
        <v>0</v>
      </c>
      <c r="K91" s="8">
        <f>INDEX('Outubro-2021'!$B$4:$Z$1048576,MATCH('DRE Comparativa 2021'!$B91,'Outubro-2021'!$B$4:$B$1000,0),MATCH('DRE Comparativa 2021'!K$3,'Outubro-2021'!$B$3:$Z$3,0))</f>
        <v>0</v>
      </c>
      <c r="L91" s="89">
        <f t="shared" ref="L91" si="249">IFERROR(K91/K$4,0)</f>
        <v>0</v>
      </c>
      <c r="M91" s="8"/>
      <c r="N91" s="89">
        <f t="shared" ref="N91" si="250">IFERROR(M91/M$4,0)</f>
        <v>0</v>
      </c>
      <c r="O91" s="8"/>
      <c r="P91" s="89">
        <f t="shared" ref="P91:R92" si="251">IFERROR(O91/O$4,0)</f>
        <v>0</v>
      </c>
      <c r="Q91" s="8">
        <f t="shared" ref="Q91:Q92" si="252">C91+E91+G91+I91+K91+M91+O91</f>
        <v>0</v>
      </c>
      <c r="R91" s="89">
        <f t="shared" si="251"/>
        <v>0</v>
      </c>
    </row>
    <row r="92" spans="1:18" outlineLevel="1" x14ac:dyDescent="0.25">
      <c r="A92" s="48">
        <v>2004080</v>
      </c>
      <c r="B92" s="7" t="s">
        <v>23</v>
      </c>
      <c r="C92" s="8">
        <f>INDEX('Junho-2021'!$B$4:$Z$1048576,MATCH('DRE Comparativa 2021'!$B92,'Junho-2021'!$B$4:$B$1000,0),MATCH('DRE Comparativa 2021'!C$3,'Junho-2021'!$B$3:$Z$3,0))</f>
        <v>0</v>
      </c>
      <c r="D92" s="89">
        <f t="shared" si="245"/>
        <v>0</v>
      </c>
      <c r="E92" s="8">
        <f>INDEX('Julho-2021'!$B$4:$Z$1048576,MATCH('DRE Comparativa 2021'!$B92,'Julho-2021'!$B$4:$B$1000,0),MATCH('DRE Comparativa 2021'!E$3,'Julho-2021'!$B$3:$Z$3,0))</f>
        <v>0</v>
      </c>
      <c r="F92" s="89">
        <f t="shared" si="246"/>
        <v>0</v>
      </c>
      <c r="G92" s="8">
        <f>INDEX('Agosto-2021'!$B$4:$Z$1048576,MATCH('DRE Comparativa 2021'!$B92,'Agosto-2021'!$B$4:$B$1000,0),MATCH('DRE Comparativa 2021'!G$3,'Agosto-2021'!$B$3:$Z$3,0))</f>
        <v>0</v>
      </c>
      <c r="H92" s="89">
        <f t="shared" si="247"/>
        <v>0</v>
      </c>
      <c r="I92" s="8">
        <f>INDEX('Setembro-2021'!$B$4:$Z$1048576,MATCH('DRE Comparativa 2021'!$B92,'Setembro-2021'!$B$4:$B$1000,0),MATCH('DRE Comparativa 2021'!I$3,'Setembro-2021'!$B$3:$Z$3,0))</f>
        <v>-300</v>
      </c>
      <c r="J92" s="89">
        <f t="shared" si="248"/>
        <v>-2.7658237594420767E-4</v>
      </c>
      <c r="K92" s="8">
        <f>INDEX('Outubro-2021'!$B$4:$Z$1048576,MATCH('DRE Comparativa 2021'!$B92,'Outubro-2021'!$B$4:$B$1000,0),MATCH('DRE Comparativa 2021'!K$3,'Outubro-2021'!$B$3:$Z$3,0))</f>
        <v>0</v>
      </c>
      <c r="L92" s="89">
        <f t="shared" ref="L92" si="253">IFERROR(K92/K$4,0)</f>
        <v>0</v>
      </c>
      <c r="M92" s="8"/>
      <c r="N92" s="89">
        <f t="shared" ref="N92" si="254">IFERROR(M92/M$4,0)</f>
        <v>0</v>
      </c>
      <c r="O92" s="8"/>
      <c r="P92" s="89">
        <f t="shared" si="251"/>
        <v>0</v>
      </c>
      <c r="Q92" s="8">
        <f t="shared" si="252"/>
        <v>-300</v>
      </c>
      <c r="R92" s="89">
        <f t="shared" si="251"/>
        <v>-3.691742830664346E-5</v>
      </c>
    </row>
    <row r="93" spans="1:18" outlineLevel="1" x14ac:dyDescent="0.25">
      <c r="B93" s="11"/>
      <c r="C93" s="8"/>
      <c r="D93" s="90"/>
      <c r="E93" s="8"/>
      <c r="F93" s="90"/>
      <c r="G93" s="8"/>
      <c r="H93" s="90"/>
      <c r="I93" s="8"/>
      <c r="J93" s="90"/>
      <c r="K93" s="8"/>
      <c r="L93" s="90"/>
      <c r="M93" s="8"/>
      <c r="N93" s="90"/>
      <c r="O93" s="8"/>
      <c r="P93" s="90"/>
      <c r="Q93" s="8"/>
      <c r="R93" s="90"/>
    </row>
    <row r="94" spans="1:18" x14ac:dyDescent="0.25">
      <c r="B94" s="4" t="s">
        <v>42</v>
      </c>
      <c r="C94" s="5">
        <f t="shared" ref="C94" si="255">SUM(C95:C101)</f>
        <v>-1629.2700000000002</v>
      </c>
      <c r="D94" s="88">
        <f t="shared" ref="D94" si="256">IFERROR(C94/C$4,0)</f>
        <v>-8.661450488101905E-4</v>
      </c>
      <c r="E94" s="5">
        <f t="shared" ref="E94" si="257">SUM(E95:E101)</f>
        <v>-1015.89</v>
      </c>
      <c r="F94" s="88">
        <f t="shared" ref="F94" si="258">IFERROR(E94/E$4,0)</f>
        <v>-5.8809368276966354E-4</v>
      </c>
      <c r="G94" s="5">
        <f t="shared" ref="G94" si="259">SUM(G95:G101)</f>
        <v>-1099.04</v>
      </c>
      <c r="H94" s="88">
        <f t="shared" ref="H94" si="260">IFERROR(G94/G$4,0)</f>
        <v>-5.9025421038945045E-4</v>
      </c>
      <c r="I94" s="5">
        <f t="shared" ref="I94:K94" si="261">SUM(I95:I101)</f>
        <v>-1122.02</v>
      </c>
      <c r="J94" s="88">
        <f t="shared" ref="J94" si="262">IFERROR(I94/I$4,0)</f>
        <v>-1.0344365248563998E-3</v>
      </c>
      <c r="K94" s="5">
        <f t="shared" si="261"/>
        <v>-819.63</v>
      </c>
      <c r="L94" s="88">
        <f t="shared" ref="L94" si="263">IFERROR(K94/K$4,0)</f>
        <v>-5.2168847447502836E-4</v>
      </c>
      <c r="M94" s="5">
        <f t="shared" ref="M94" si="264">SUM(M95:M101)</f>
        <v>0</v>
      </c>
      <c r="N94" s="88">
        <f t="shared" ref="N94" si="265">IFERROR(M94/M$4,0)</f>
        <v>0</v>
      </c>
      <c r="O94" s="5">
        <f t="shared" ref="O94" si="266">SUM(O95:O101)</f>
        <v>0</v>
      </c>
      <c r="P94" s="88">
        <f t="shared" ref="P94:R94" si="267">IFERROR(O94/O$4,0)</f>
        <v>0</v>
      </c>
      <c r="Q94" s="5">
        <f t="shared" ref="Q94" si="268">SUM(Q95:Q101)</f>
        <v>-5685.85</v>
      </c>
      <c r="R94" s="88">
        <f t="shared" si="267"/>
        <v>-6.996898657910958E-4</v>
      </c>
    </row>
    <row r="95" spans="1:18" outlineLevel="1" x14ac:dyDescent="0.25">
      <c r="B95" s="7" t="s">
        <v>52</v>
      </c>
      <c r="C95" s="8">
        <f>INDEX('Junho-2021'!$B$4:$Z$1048576,MATCH('DRE Comparativa 2021'!$B95,'Junho-2021'!$B$4:$B$1000,0),MATCH('DRE Comparativa 2021'!C$3,'Junho-2021'!$B$3:$Z$3,0))</f>
        <v>0</v>
      </c>
      <c r="D95" s="89">
        <f t="shared" ref="D95:D100" si="269">IFERROR(C95/C$4,0)</f>
        <v>0</v>
      </c>
      <c r="E95" s="8">
        <f>INDEX('Julho-2021'!$B$4:$Z$1048576,MATCH('DRE Comparativa 2021'!$B95,'Julho-2021'!$B$4:$B$1000,0),MATCH('DRE Comparativa 2021'!E$3,'Julho-2021'!$B$3:$Z$3,0))</f>
        <v>0</v>
      </c>
      <c r="F95" s="89">
        <f t="shared" ref="F95:F100" si="270">IFERROR(E95/E$4,0)</f>
        <v>0</v>
      </c>
      <c r="G95" s="8">
        <f>INDEX('Agosto-2021'!$B$4:$Z$1048576,MATCH('DRE Comparativa 2021'!$B95,'Agosto-2021'!$B$4:$B$1000,0),MATCH('DRE Comparativa 2021'!G$3,'Agosto-2021'!$B$3:$Z$3,0))</f>
        <v>0</v>
      </c>
      <c r="H95" s="89">
        <f t="shared" ref="H95:H100" si="271">IFERROR(G95/G$4,0)</f>
        <v>0</v>
      </c>
      <c r="I95" s="8">
        <f>INDEX('Setembro-2021'!$B$4:$Z$1048576,MATCH('DRE Comparativa 2021'!$B95,'Setembro-2021'!$B$4:$B$1000,0),MATCH('DRE Comparativa 2021'!I$3,'Setembro-2021'!$B$3:$Z$3,0))</f>
        <v>0</v>
      </c>
      <c r="J95" s="89">
        <f t="shared" ref="J95:J100" si="272">IFERROR(I95/I$4,0)</f>
        <v>0</v>
      </c>
      <c r="K95" s="8">
        <f>INDEX('Outubro-2021'!$B$4:$Z$1048576,MATCH('DRE Comparativa 2021'!$B95,'Outubro-2021'!$B$4:$B$1000,0),MATCH('DRE Comparativa 2021'!K$3,'Outubro-2021'!$B$3:$Z$3,0))</f>
        <v>0</v>
      </c>
      <c r="L95" s="89">
        <f t="shared" ref="L95" si="273">IFERROR(K95/K$4,0)</f>
        <v>0</v>
      </c>
      <c r="M95" s="8"/>
      <c r="N95" s="89">
        <f t="shared" ref="N95" si="274">IFERROR(M95/M$4,0)</f>
        <v>0</v>
      </c>
      <c r="O95" s="8"/>
      <c r="P95" s="89">
        <f t="shared" ref="P95:R100" si="275">IFERROR(O95/O$4,0)</f>
        <v>0</v>
      </c>
      <c r="Q95" s="8">
        <f t="shared" ref="Q95:Q100" si="276">C95+E95+G95+I95+K95+M95+O95</f>
        <v>0</v>
      </c>
      <c r="R95" s="89">
        <f t="shared" si="275"/>
        <v>0</v>
      </c>
    </row>
    <row r="96" spans="1:18" outlineLevel="1" x14ac:dyDescent="0.25">
      <c r="A96" s="48">
        <v>2004049</v>
      </c>
      <c r="B96" s="7" t="s">
        <v>138</v>
      </c>
      <c r="C96" s="8">
        <f>INDEX('Junho-2021'!$B$4:$Z$1048576,MATCH('DRE Comparativa 2021'!$B96,'Junho-2021'!$B$4:$B$1000,0),MATCH('DRE Comparativa 2021'!C$3,'Junho-2021'!$B$3:$Z$3,0))</f>
        <v>-1545.5800000000002</v>
      </c>
      <c r="D96" s="89">
        <f t="shared" si="269"/>
        <v>-8.2165415464597897E-4</v>
      </c>
      <c r="E96" s="8">
        <f>INDEX('Julho-2021'!$B$4:$Z$1048576,MATCH('DRE Comparativa 2021'!$B96,'Julho-2021'!$B$4:$B$1000,0),MATCH('DRE Comparativa 2021'!E$3,'Julho-2021'!$B$3:$Z$3,0))</f>
        <v>-740.24</v>
      </c>
      <c r="F96" s="89">
        <f t="shared" si="270"/>
        <v>-4.2852126483518467E-4</v>
      </c>
      <c r="G96" s="8">
        <f>INDEX('Agosto-2021'!$B$4:$Z$1048576,MATCH('DRE Comparativa 2021'!$B96,'Agosto-2021'!$B$4:$B$1000,0),MATCH('DRE Comparativa 2021'!G$3,'Agosto-2021'!$B$3:$Z$3,0))</f>
        <v>-785.74</v>
      </c>
      <c r="H96" s="89">
        <f t="shared" si="271"/>
        <v>-4.2199223255878478E-4</v>
      </c>
      <c r="I96" s="8">
        <f>INDEX('Setembro-2021'!$B$4:$Z$1048576,MATCH('DRE Comparativa 2021'!$B96,'Setembro-2021'!$B$4:$B$1000,0),MATCH('DRE Comparativa 2021'!I$3,'Setembro-2021'!$B$3:$Z$3,0))</f>
        <v>-849.24</v>
      </c>
      <c r="J96" s="89">
        <f t="shared" si="272"/>
        <v>-7.8294938982286313E-4</v>
      </c>
      <c r="K96" s="8">
        <f>INDEX('Outubro-2021'!$B$4:$Z$1048576,MATCH('DRE Comparativa 2021'!$B96,'Outubro-2021'!$B$4:$B$1000,0),MATCH('DRE Comparativa 2021'!K$3,'Outubro-2021'!$B$3:$Z$3,0))</f>
        <v>-734.3</v>
      </c>
      <c r="L96" s="89">
        <f t="shared" ref="L96" si="277">IFERROR(K96/K$4,0)</f>
        <v>-4.67376556259548E-4</v>
      </c>
      <c r="M96" s="8"/>
      <c r="N96" s="89">
        <f t="shared" ref="N96" si="278">IFERROR(M96/M$4,0)</f>
        <v>0</v>
      </c>
      <c r="O96" s="8"/>
      <c r="P96" s="89">
        <f t="shared" si="275"/>
        <v>0</v>
      </c>
      <c r="Q96" s="8">
        <f t="shared" si="276"/>
        <v>-4655.1000000000004</v>
      </c>
      <c r="R96" s="89">
        <f t="shared" si="275"/>
        <v>-5.7284773503418665E-4</v>
      </c>
    </row>
    <row r="97" spans="1:18" outlineLevel="1" x14ac:dyDescent="0.25">
      <c r="A97" s="48">
        <v>2013015</v>
      </c>
      <c r="B97" s="7" t="s">
        <v>137</v>
      </c>
      <c r="C97" s="8">
        <f>INDEX('Junho-2021'!$B$4:$Z$1048576,MATCH('DRE Comparativa 2021'!$B97,'Junho-2021'!$B$4:$B$1000,0),MATCH('DRE Comparativa 2021'!C$3,'Junho-2021'!$B$3:$Z$3,0))</f>
        <v>0</v>
      </c>
      <c r="D97" s="89">
        <f t="shared" si="269"/>
        <v>0</v>
      </c>
      <c r="E97" s="8">
        <f>INDEX('Julho-2021'!$B$4:$Z$1048576,MATCH('DRE Comparativa 2021'!$B97,'Julho-2021'!$B$4:$B$1000,0),MATCH('DRE Comparativa 2021'!E$3,'Julho-2021'!$B$3:$Z$3,0))</f>
        <v>-182.35</v>
      </c>
      <c r="F97" s="89">
        <f t="shared" si="270"/>
        <v>-1.0556151064883812E-4</v>
      </c>
      <c r="G97" s="8">
        <f>INDEX('Agosto-2021'!$B$4:$Z$1048576,MATCH('DRE Comparativa 2021'!$B97,'Agosto-2021'!$B$4:$B$1000,0),MATCH('DRE Comparativa 2021'!G$3,'Agosto-2021'!$B$3:$Z$3,0))</f>
        <v>-109</v>
      </c>
      <c r="H97" s="89">
        <f t="shared" si="271"/>
        <v>-5.8539915683187237E-5</v>
      </c>
      <c r="I97" s="8">
        <f>INDEX('Setembro-2021'!$B$4:$Z$1048576,MATCH('DRE Comparativa 2021'!$B97,'Setembro-2021'!$B$4:$B$1000,0),MATCH('DRE Comparativa 2021'!I$3,'Setembro-2021'!$B$3:$Z$3,0))</f>
        <v>0</v>
      </c>
      <c r="J97" s="89">
        <f t="shared" si="272"/>
        <v>0</v>
      </c>
      <c r="K97" s="8">
        <f>INDEX('Outubro-2021'!$B$4:$Z$1048576,MATCH('DRE Comparativa 2021'!$B97,'Outubro-2021'!$B$4:$B$1000,0),MATCH('DRE Comparativa 2021'!K$3,'Outubro-2021'!$B$3:$Z$3,0))</f>
        <v>0</v>
      </c>
      <c r="L97" s="89">
        <f t="shared" ref="L97" si="279">IFERROR(K97/K$4,0)</f>
        <v>0</v>
      </c>
      <c r="M97" s="8"/>
      <c r="N97" s="89">
        <f t="shared" ref="N97" si="280">IFERROR(M97/M$4,0)</f>
        <v>0</v>
      </c>
      <c r="O97" s="8"/>
      <c r="P97" s="89">
        <f t="shared" si="275"/>
        <v>0</v>
      </c>
      <c r="Q97" s="8">
        <f t="shared" si="276"/>
        <v>-291.35000000000002</v>
      </c>
      <c r="R97" s="89">
        <f t="shared" si="275"/>
        <v>-3.5852975790468577E-5</v>
      </c>
    </row>
    <row r="98" spans="1:18" outlineLevel="1" x14ac:dyDescent="0.25">
      <c r="A98">
        <v>2006005001</v>
      </c>
      <c r="B98" s="7" t="s">
        <v>154</v>
      </c>
      <c r="C98" s="8">
        <f>INDEX('Junho-2021'!$B$4:$Z$1048576,MATCH('DRE Comparativa 2021'!$B98,'Junho-2021'!$B$4:$B$1000,0),MATCH('DRE Comparativa 2021'!C$3,'Junho-2021'!$B$3:$Z$3,0))</f>
        <v>0</v>
      </c>
      <c r="D98" s="89">
        <f t="shared" si="269"/>
        <v>0</v>
      </c>
      <c r="E98" s="8">
        <f>INDEX('Julho-2021'!$B$4:$Z$1048576,MATCH('DRE Comparativa 2021'!$B98,'Julho-2021'!$B$4:$B$1000,0),MATCH('DRE Comparativa 2021'!E$3,'Julho-2021'!$B$3:$Z$3,0))</f>
        <v>0</v>
      </c>
      <c r="F98" s="89">
        <f t="shared" si="270"/>
        <v>0</v>
      </c>
      <c r="G98" s="8">
        <f>INDEX('Agosto-2021'!$B$4:$Z$1048576,MATCH('DRE Comparativa 2021'!$B98,'Agosto-2021'!$B$4:$B$1000,0),MATCH('DRE Comparativa 2021'!G$3,'Agosto-2021'!$B$3:$Z$3,0))</f>
        <v>-111</v>
      </c>
      <c r="H98" s="89">
        <f t="shared" si="271"/>
        <v>-5.9614042576456726E-5</v>
      </c>
      <c r="I98" s="8">
        <f>INDEX('Setembro-2021'!$B$4:$Z$1048576,MATCH('DRE Comparativa 2021'!$B98,'Setembro-2021'!$B$4:$B$1000,0),MATCH('DRE Comparativa 2021'!I$3,'Setembro-2021'!$B$3:$Z$3,0))</f>
        <v>0</v>
      </c>
      <c r="J98" s="89">
        <f t="shared" si="272"/>
        <v>0</v>
      </c>
      <c r="K98" s="8">
        <f>INDEX('Outubro-2021'!$B$4:$Z$1048576,MATCH('DRE Comparativa 2021'!$B98,'Outubro-2021'!$B$4:$B$1000,0),MATCH('DRE Comparativa 2021'!K$3,'Outubro-2021'!$B$3:$Z$3,0))</f>
        <v>0</v>
      </c>
      <c r="L98" s="89">
        <f t="shared" ref="L98" si="281">IFERROR(K98/K$4,0)</f>
        <v>0</v>
      </c>
      <c r="M98" s="8"/>
      <c r="N98" s="89">
        <f t="shared" ref="N98" si="282">IFERROR(M98/M$4,0)</f>
        <v>0</v>
      </c>
      <c r="O98" s="8"/>
      <c r="P98" s="89">
        <f t="shared" si="275"/>
        <v>0</v>
      </c>
      <c r="Q98" s="8">
        <f t="shared" si="276"/>
        <v>-111</v>
      </c>
      <c r="R98" s="89">
        <f t="shared" si="275"/>
        <v>-1.3659448473458081E-5</v>
      </c>
    </row>
    <row r="99" spans="1:18" outlineLevel="1" x14ac:dyDescent="0.25">
      <c r="A99" s="48">
        <v>2004023</v>
      </c>
      <c r="B99" s="7" t="s">
        <v>77</v>
      </c>
      <c r="C99" s="8">
        <f>INDEX('Junho-2021'!$B$4:$Z$1048576,MATCH('DRE Comparativa 2021'!$B99,'Junho-2021'!$B$4:$B$1000,0),MATCH('DRE Comparativa 2021'!C$3,'Junho-2021'!$B$3:$Z$3,0))</f>
        <v>-83.69</v>
      </c>
      <c r="D99" s="89">
        <f t="shared" si="269"/>
        <v>-4.4490894164211474E-5</v>
      </c>
      <c r="E99" s="8">
        <f>INDEX('Julho-2021'!$B$4:$Z$1048576,MATCH('DRE Comparativa 2021'!$B99,'Julho-2021'!$B$4:$B$1000,0),MATCH('DRE Comparativa 2021'!E$3,'Julho-2021'!$B$3:$Z$3,0))</f>
        <v>-93.3</v>
      </c>
      <c r="F99" s="89">
        <f t="shared" si="270"/>
        <v>-5.4010907285640774E-5</v>
      </c>
      <c r="G99" s="8">
        <f>INDEX('Agosto-2021'!$B$4:$Z$1048576,MATCH('DRE Comparativa 2021'!$B99,'Agosto-2021'!$B$4:$B$1000,0),MATCH('DRE Comparativa 2021'!G$3,'Agosto-2021'!$B$3:$Z$3,0))</f>
        <v>-93.3</v>
      </c>
      <c r="H99" s="89">
        <f t="shared" si="271"/>
        <v>-5.0108019571021733E-5</v>
      </c>
      <c r="I99" s="8">
        <f>INDEX('Setembro-2021'!$B$4:$Z$1048576,MATCH('DRE Comparativa 2021'!$B99,'Setembro-2021'!$B$4:$B$1000,0),MATCH('DRE Comparativa 2021'!I$3,'Setembro-2021'!$B$3:$Z$3,0))</f>
        <v>-202.88</v>
      </c>
      <c r="J99" s="89">
        <f t="shared" si="272"/>
        <v>-1.8704344143853619E-4</v>
      </c>
      <c r="K99" s="8">
        <f>INDEX('Outubro-2021'!$B$4:$Z$1048576,MATCH('DRE Comparativa 2021'!$B99,'Outubro-2021'!$B$4:$B$1000,0),MATCH('DRE Comparativa 2021'!K$3,'Outubro-2021'!$B$3:$Z$3,0))</f>
        <v>-85.33</v>
      </c>
      <c r="L99" s="89">
        <f t="shared" ref="L99" si="283">IFERROR(K99/K$4,0)</f>
        <v>-5.4311918215480364E-5</v>
      </c>
      <c r="M99" s="8"/>
      <c r="N99" s="89">
        <f t="shared" ref="N99" si="284">IFERROR(M99/M$4,0)</f>
        <v>0</v>
      </c>
      <c r="O99" s="8"/>
      <c r="P99" s="89">
        <f t="shared" si="275"/>
        <v>0</v>
      </c>
      <c r="Q99" s="8">
        <f t="shared" si="276"/>
        <v>-558.5</v>
      </c>
      <c r="R99" s="89">
        <f t="shared" si="275"/>
        <v>-6.8727945697534586E-5</v>
      </c>
    </row>
    <row r="100" spans="1:18" outlineLevel="1" x14ac:dyDescent="0.25">
      <c r="A100">
        <v>2004098</v>
      </c>
      <c r="B100" s="7" t="s">
        <v>167</v>
      </c>
      <c r="C100" s="8">
        <f>INDEX('Junho-2021'!$B$4:$Z$1048576,MATCH('DRE Comparativa 2021'!$B100,'Junho-2021'!$B$4:$B$1000,0),MATCH('DRE Comparativa 2021'!C$3,'Junho-2021'!$B$3:$Z$3,0))</f>
        <v>0</v>
      </c>
      <c r="D100" s="89">
        <f t="shared" si="269"/>
        <v>0</v>
      </c>
      <c r="E100" s="8">
        <f>INDEX('Julho-2021'!$B$4:$Z$1048576,MATCH('DRE Comparativa 2021'!$B100,'Julho-2021'!$B$4:$B$1000,0),MATCH('DRE Comparativa 2021'!E$3,'Julho-2021'!$B$3:$Z$3,0))</f>
        <v>0</v>
      </c>
      <c r="F100" s="89">
        <f t="shared" si="270"/>
        <v>0</v>
      </c>
      <c r="G100" s="8">
        <f>INDEX('Agosto-2021'!$B$4:$Z$1048576,MATCH('DRE Comparativa 2021'!$B100,'Agosto-2021'!$B$4:$B$1000,0),MATCH('DRE Comparativa 2021'!G$3,'Agosto-2021'!$B$3:$Z$3,0))</f>
        <v>0</v>
      </c>
      <c r="H100" s="89">
        <f t="shared" si="271"/>
        <v>0</v>
      </c>
      <c r="I100" s="8">
        <f>INDEX('Setembro-2021'!$B$4:$Z$1048576,MATCH('DRE Comparativa 2021'!$B100,'Setembro-2021'!$B$4:$B$1000,0),MATCH('DRE Comparativa 2021'!I$3,'Setembro-2021'!$B$3:$Z$3,0))</f>
        <v>-69.900000000000006</v>
      </c>
      <c r="J100" s="89">
        <f t="shared" si="272"/>
        <v>-6.4443693595000396E-5</v>
      </c>
      <c r="K100" s="8">
        <f>INDEX('Outubro-2021'!$B$4:$Z$1048576,MATCH('DRE Comparativa 2021'!$B100,'Outubro-2021'!$B$4:$B$1000,0),MATCH('DRE Comparativa 2021'!K$3,'Outubro-2021'!$B$3:$Z$3,0))</f>
        <v>0</v>
      </c>
      <c r="L100" s="89">
        <f t="shared" ref="L100" si="285">IFERROR(K100/K$4,0)</f>
        <v>0</v>
      </c>
      <c r="M100" s="8"/>
      <c r="N100" s="89">
        <f t="shared" ref="N100" si="286">IFERROR(M100/M$4,0)</f>
        <v>0</v>
      </c>
      <c r="O100" s="8"/>
      <c r="P100" s="89">
        <f t="shared" si="275"/>
        <v>0</v>
      </c>
      <c r="Q100" s="8">
        <f t="shared" si="276"/>
        <v>-69.900000000000006</v>
      </c>
      <c r="R100" s="89">
        <f t="shared" si="275"/>
        <v>-8.6017607954479277E-6</v>
      </c>
    </row>
    <row r="101" spans="1:18" outlineLevel="1" x14ac:dyDescent="0.25">
      <c r="B101" s="7"/>
      <c r="C101" s="8"/>
      <c r="D101" s="90"/>
      <c r="E101" s="8"/>
      <c r="F101" s="90"/>
      <c r="G101" s="8"/>
      <c r="H101" s="90"/>
      <c r="I101" s="8"/>
      <c r="J101" s="90"/>
      <c r="K101" s="8"/>
      <c r="L101" s="90"/>
      <c r="M101" s="8"/>
      <c r="N101" s="90"/>
      <c r="O101" s="8"/>
      <c r="P101" s="90"/>
      <c r="Q101" s="8"/>
      <c r="R101" s="90"/>
    </row>
    <row r="102" spans="1:18" outlineLevel="1" x14ac:dyDescent="0.25">
      <c r="B102" s="4" t="s">
        <v>2</v>
      </c>
      <c r="C102" s="5">
        <f t="shared" ref="C102" si="287">C89+C90+C94</f>
        <v>500168.33713923546</v>
      </c>
      <c r="D102" s="88">
        <f t="shared" ref="D102" si="288">IFERROR(C102/C$4,0)</f>
        <v>0.26589719861335132</v>
      </c>
      <c r="E102" s="5">
        <f t="shared" ref="E102" si="289">E89+E90+E94</f>
        <v>247602.53067005397</v>
      </c>
      <c r="F102" s="88">
        <f t="shared" ref="F102" si="290">IFERROR(E102/E$4,0)</f>
        <v>0.14333587703869574</v>
      </c>
      <c r="G102" s="5">
        <f t="shared" ref="G102" si="291">G89+G90+G94</f>
        <v>487878.41136217851</v>
      </c>
      <c r="H102" s="88">
        <f t="shared" ref="H102" si="292">IFERROR(G102/G$4,0)</f>
        <v>0.26202166114485564</v>
      </c>
      <c r="I102" s="5">
        <f t="shared" ref="I102:K102" si="293">I89+I90+I94</f>
        <v>145743.01204736848</v>
      </c>
      <c r="J102" s="88">
        <f t="shared" ref="J102" si="294">IFERROR(I102/I$4,0)</f>
        <v>0.13436649516442153</v>
      </c>
      <c r="K102" s="5">
        <f t="shared" si="293"/>
        <v>444413.21318661672</v>
      </c>
      <c r="L102" s="88">
        <f t="shared" ref="L102" si="295">IFERROR(K102/K$4,0)</f>
        <v>0.28286574579245716</v>
      </c>
      <c r="M102" s="5">
        <f t="shared" ref="M102" si="296">M89+M90+M94</f>
        <v>0</v>
      </c>
      <c r="N102" s="88">
        <f t="shared" ref="N102" si="297">IFERROR(M102/M$4,0)</f>
        <v>0</v>
      </c>
      <c r="O102" s="5">
        <f t="shared" ref="O102" si="298">O89+O90+O94</f>
        <v>0</v>
      </c>
      <c r="P102" s="88">
        <f t="shared" ref="P102:R102" si="299">IFERROR(O102/O$4,0)</f>
        <v>0</v>
      </c>
      <c r="Q102" s="5">
        <f t="shared" ref="Q102" si="300">Q89+Q90+Q94</f>
        <v>1825805.5044054526</v>
      </c>
      <c r="R102" s="88">
        <f t="shared" si="299"/>
        <v>0.22468014603587769</v>
      </c>
    </row>
    <row r="104" spans="1:18" s="15" customFormat="1" x14ac:dyDescent="0.25">
      <c r="A104" s="48"/>
      <c r="B104" s="1" t="s">
        <v>117</v>
      </c>
      <c r="C104" s="51"/>
      <c r="D104" s="92"/>
      <c r="E104" s="50"/>
      <c r="F104" s="92"/>
      <c r="G104" s="50"/>
      <c r="H104" s="92"/>
      <c r="I104" s="50"/>
      <c r="J104" s="92"/>
      <c r="K104" s="50"/>
      <c r="L104" s="50"/>
      <c r="M104" s="50"/>
      <c r="N104" s="50"/>
      <c r="O104" s="50"/>
      <c r="P104" s="50"/>
      <c r="Q104" s="50"/>
      <c r="R104" s="92"/>
    </row>
    <row r="105" spans="1:18" s="6" customFormat="1" x14ac:dyDescent="0.25">
      <c r="A105" s="48"/>
      <c r="B105" s="4" t="s">
        <v>121</v>
      </c>
      <c r="C105" s="37">
        <v>1</v>
      </c>
      <c r="D105" s="92"/>
      <c r="E105" s="37">
        <v>1</v>
      </c>
      <c r="F105" s="92"/>
      <c r="G105" s="37">
        <v>1</v>
      </c>
      <c r="H105" s="92"/>
      <c r="I105" s="37">
        <v>1</v>
      </c>
      <c r="J105" s="92"/>
      <c r="K105" s="37">
        <v>1</v>
      </c>
      <c r="L105" s="50"/>
      <c r="M105" s="37">
        <v>1</v>
      </c>
      <c r="N105" s="50"/>
      <c r="O105" s="37">
        <v>1</v>
      </c>
      <c r="P105" s="50"/>
      <c r="Q105" s="37">
        <v>1</v>
      </c>
      <c r="R105" s="92"/>
    </row>
    <row r="106" spans="1:18" s="6" customFormat="1" x14ac:dyDescent="0.25">
      <c r="A106" s="48"/>
      <c r="B106" s="4" t="s">
        <v>93</v>
      </c>
      <c r="C106" s="37">
        <f t="shared" ref="C106:E106" si="301">C10/C$9</f>
        <v>-0.51172675832223347</v>
      </c>
      <c r="D106" s="92"/>
      <c r="E106" s="37">
        <f t="shared" si="301"/>
        <v>-0.63348521004372738</v>
      </c>
      <c r="F106" s="92"/>
      <c r="G106" s="37">
        <f t="shared" ref="G106" si="302">G10/G$9</f>
        <v>-0.47171086016885694</v>
      </c>
      <c r="H106" s="92"/>
      <c r="I106" s="37">
        <f t="shared" ref="I106:K106" si="303">I10/I$9</f>
        <v>-0.51223070885315858</v>
      </c>
      <c r="J106" s="92"/>
      <c r="K106" s="37">
        <f t="shared" si="303"/>
        <v>-0.44698114404495787</v>
      </c>
      <c r="L106" s="50"/>
      <c r="M106" s="37" t="e">
        <f t="shared" ref="M106" si="304">M10/M$9</f>
        <v>#DIV/0!</v>
      </c>
      <c r="N106" s="50"/>
      <c r="O106" s="37" t="e">
        <f t="shared" ref="O106" si="305">O10/O$9</f>
        <v>#DIV/0!</v>
      </c>
      <c r="P106" s="50"/>
      <c r="Q106" s="37">
        <f t="shared" ref="Q106" si="306">Q10/Q$9</f>
        <v>-0.51613546842476699</v>
      </c>
      <c r="R106" s="92"/>
    </row>
    <row r="107" spans="1:18" s="6" customFormat="1" x14ac:dyDescent="0.25">
      <c r="A107" s="48"/>
      <c r="B107" s="4" t="s">
        <v>94</v>
      </c>
      <c r="C107" s="37">
        <f>C13/C$9</f>
        <v>0.48827324167776659</v>
      </c>
      <c r="D107" s="92"/>
      <c r="E107" s="37">
        <f>E13/E$9</f>
        <v>0.36651478995627268</v>
      </c>
      <c r="F107" s="92"/>
      <c r="G107" s="37">
        <f>G13/G$9</f>
        <v>0.52828913983114301</v>
      </c>
      <c r="H107" s="92"/>
      <c r="I107" s="37">
        <f>I13/I$9</f>
        <v>0.48776929114684142</v>
      </c>
      <c r="J107" s="92"/>
      <c r="K107" s="37">
        <f>K13/K$9</f>
        <v>0.55301885595504208</v>
      </c>
      <c r="L107" s="50"/>
      <c r="M107" s="37" t="e">
        <f>M13/M$9</f>
        <v>#DIV/0!</v>
      </c>
      <c r="N107" s="50"/>
      <c r="O107" s="37" t="e">
        <f>O13/O$9</f>
        <v>#DIV/0!</v>
      </c>
      <c r="P107" s="50"/>
      <c r="Q107" s="37">
        <f>Q13/Q$9</f>
        <v>0.48386453157523296</v>
      </c>
      <c r="R107" s="92"/>
    </row>
    <row r="108" spans="1:18" s="6" customFormat="1" x14ac:dyDescent="0.25">
      <c r="A108" s="48"/>
      <c r="B108" s="4" t="s">
        <v>95</v>
      </c>
      <c r="C108" s="37">
        <f>C14/C$9</f>
        <v>-0.15468477339382167</v>
      </c>
      <c r="D108" s="92"/>
      <c r="E108" s="37">
        <f>E14/E$9</f>
        <v>-0.18896882195174136</v>
      </c>
      <c r="F108" s="92"/>
      <c r="G108" s="37">
        <f>G14/G$9</f>
        <v>-0.20266616653427555</v>
      </c>
      <c r="H108" s="92"/>
      <c r="I108" s="37">
        <f>I14/I$9</f>
        <v>-0.31898071782023629</v>
      </c>
      <c r="J108" s="92"/>
      <c r="K108" s="37">
        <f>K14/K$9</f>
        <v>-0.20144948133503565</v>
      </c>
      <c r="L108" s="50"/>
      <c r="M108" s="37" t="e">
        <f>M14/M$9</f>
        <v>#DIV/0!</v>
      </c>
      <c r="N108" s="50"/>
      <c r="O108" s="37" t="e">
        <f>O14/O$9</f>
        <v>#DIV/0!</v>
      </c>
      <c r="P108" s="50"/>
      <c r="Q108" s="37">
        <f>Q14/Q$9</f>
        <v>-0.20396749754299678</v>
      </c>
      <c r="R108" s="92"/>
    </row>
    <row r="109" spans="1:18" s="6" customFormat="1" x14ac:dyDescent="0.25">
      <c r="A109" s="48"/>
      <c r="B109" s="4" t="s">
        <v>96</v>
      </c>
      <c r="C109" s="37">
        <f t="shared" ref="C109:E109" si="307">C89/C$9</f>
        <v>0.33358846828394489</v>
      </c>
      <c r="D109" s="92"/>
      <c r="E109" s="37">
        <f t="shared" si="307"/>
        <v>0.17754596800453129</v>
      </c>
      <c r="F109" s="92"/>
      <c r="G109" s="37">
        <f t="shared" ref="G109" si="308">G89/G$9</f>
        <v>0.32562297329686751</v>
      </c>
      <c r="H109" s="92"/>
      <c r="I109" s="37">
        <f t="shared" ref="I109:K109" si="309">I89/I$9</f>
        <v>0.16878857332660513</v>
      </c>
      <c r="J109" s="92"/>
      <c r="K109" s="37">
        <f t="shared" si="309"/>
        <v>0.35156937462000648</v>
      </c>
      <c r="L109" s="50"/>
      <c r="M109" s="37" t="e">
        <f t="shared" ref="M109" si="310">M89/M$9</f>
        <v>#DIV/0!</v>
      </c>
      <c r="N109" s="50"/>
      <c r="O109" s="37" t="e">
        <f t="shared" ref="O109" si="311">O89/O$9</f>
        <v>#DIV/0!</v>
      </c>
      <c r="P109" s="50"/>
      <c r="Q109" s="37">
        <f t="shared" ref="Q109" si="312">Q89/Q$9</f>
        <v>0.2798970340322362</v>
      </c>
      <c r="R109" s="92"/>
    </row>
    <row r="110" spans="1:18" s="6" customFormat="1" x14ac:dyDescent="0.25">
      <c r="A110" s="48"/>
      <c r="B110" s="4" t="s">
        <v>98</v>
      </c>
      <c r="C110" s="37">
        <f t="shared" ref="C110:E110" si="313">C102/C$9</f>
        <v>0.3325053509553878</v>
      </c>
      <c r="D110" s="92"/>
      <c r="E110" s="37">
        <f t="shared" si="313"/>
        <v>0.1768204900896205</v>
      </c>
      <c r="F110" s="92"/>
      <c r="G110" s="37">
        <f t="shared" ref="G110" si="314">G102/G$9</f>
        <v>0.32489109359244506</v>
      </c>
      <c r="H110" s="92"/>
      <c r="I110" s="37">
        <f t="shared" ref="I110:K110" si="315">I102/I$9</f>
        <v>0.16715761029345305</v>
      </c>
      <c r="J110" s="92"/>
      <c r="K110" s="37">
        <f t="shared" si="315"/>
        <v>0.35092216987999358</v>
      </c>
      <c r="L110" s="50"/>
      <c r="M110" s="37" t="e">
        <f t="shared" ref="M110" si="316">M102/M$9</f>
        <v>#DIV/0!</v>
      </c>
      <c r="N110" s="50"/>
      <c r="O110" s="37" t="e">
        <f t="shared" ref="O110" si="317">O102/O$9</f>
        <v>#DIV/0!</v>
      </c>
      <c r="P110" s="50"/>
      <c r="Q110" s="37">
        <f t="shared" ref="Q110" si="318">Q102/Q$9</f>
        <v>0.27898239839039163</v>
      </c>
      <c r="R110" s="92"/>
    </row>
  </sheetData>
  <autoFilter ref="B3:J3" xr:uid="{196619CB-A679-4E3D-A772-32F559069091}"/>
  <mergeCells count="9">
    <mergeCell ref="K2:L2"/>
    <mergeCell ref="M2:N2"/>
    <mergeCell ref="O2:P2"/>
    <mergeCell ref="Q2:R2"/>
    <mergeCell ref="B1:B2"/>
    <mergeCell ref="C2:D2"/>
    <mergeCell ref="E2:F2"/>
    <mergeCell ref="G2:H2"/>
    <mergeCell ref="I2:J2"/>
  </mergeCells>
  <conditionalFormatting sqref="C105:C110 C4 E105:E110">
    <cfRule type="cellIs" dxfId="41" priority="50" operator="lessThan">
      <formula>0</formula>
    </cfRule>
  </conditionalFormatting>
  <conditionalFormatting sqref="D4">
    <cfRule type="cellIs" dxfId="40" priority="47" operator="lessThan">
      <formula>0</formula>
    </cfRule>
  </conditionalFormatting>
  <conditionalFormatting sqref="G105:G110">
    <cfRule type="cellIs" dxfId="39" priority="46" operator="lessThan">
      <formula>0</formula>
    </cfRule>
  </conditionalFormatting>
  <conditionalFormatting sqref="I105:I110 M4 M105:M110">
    <cfRule type="cellIs" dxfId="38" priority="45" operator="lessThan">
      <formula>0</formula>
    </cfRule>
  </conditionalFormatting>
  <conditionalFormatting sqref="K105:K110 O4 O105:O110">
    <cfRule type="cellIs" dxfId="37" priority="44" operator="lessThan">
      <formula>0</formula>
    </cfRule>
  </conditionalFormatting>
  <conditionalFormatting sqref="Q4 Q105:Q110">
    <cfRule type="cellIs" dxfId="36" priority="43" operator="lessThan">
      <formula>0</formula>
    </cfRule>
  </conditionalFormatting>
  <conditionalFormatting sqref="F4">
    <cfRule type="cellIs" dxfId="35" priority="42" operator="lessThan">
      <formula>0</formula>
    </cfRule>
  </conditionalFormatting>
  <conditionalFormatting sqref="H4">
    <cfRule type="cellIs" dxfId="34" priority="41" operator="lessThan">
      <formula>0</formula>
    </cfRule>
  </conditionalFormatting>
  <conditionalFormatting sqref="J4">
    <cfRule type="cellIs" dxfId="33" priority="40" operator="lessThan">
      <formula>0</formula>
    </cfRule>
  </conditionalFormatting>
  <conditionalFormatting sqref="R4">
    <cfRule type="cellIs" dxfId="32" priority="36" operator="lessThan">
      <formula>0</formula>
    </cfRule>
  </conditionalFormatting>
  <conditionalFormatting sqref="R9">
    <cfRule type="cellIs" dxfId="31" priority="35" operator="lessThan">
      <formula>0</formula>
    </cfRule>
  </conditionalFormatting>
  <conditionalFormatting sqref="J9">
    <cfRule type="cellIs" dxfId="30" priority="31" operator="lessThan">
      <formula>0</formula>
    </cfRule>
  </conditionalFormatting>
  <conditionalFormatting sqref="H9">
    <cfRule type="cellIs" dxfId="29" priority="30" operator="lessThan">
      <formula>0</formula>
    </cfRule>
  </conditionalFormatting>
  <conditionalFormatting sqref="F9">
    <cfRule type="cellIs" dxfId="28" priority="29" operator="lessThan">
      <formula>0</formula>
    </cfRule>
  </conditionalFormatting>
  <conditionalFormatting sqref="D9">
    <cfRule type="cellIs" dxfId="27" priority="28" operator="lessThan">
      <formula>0</formula>
    </cfRule>
  </conditionalFormatting>
  <conditionalFormatting sqref="D10">
    <cfRule type="cellIs" dxfId="26" priority="27" operator="lessThan">
      <formula>0</formula>
    </cfRule>
  </conditionalFormatting>
  <conditionalFormatting sqref="R10 J10 H10 F10">
    <cfRule type="cellIs" dxfId="25" priority="26" operator="lessThan">
      <formula>0</formula>
    </cfRule>
  </conditionalFormatting>
  <conditionalFormatting sqref="R13:R14 J13:J14 H13:H14 F13:F14 D13:D14">
    <cfRule type="cellIs" dxfId="24" priority="25" operator="lessThan">
      <formula>0</formula>
    </cfRule>
  </conditionalFormatting>
  <conditionalFormatting sqref="R94 J94 H94 F94 D94">
    <cfRule type="cellIs" dxfId="23" priority="24" operator="lessThan">
      <formula>0</formula>
    </cfRule>
  </conditionalFormatting>
  <conditionalFormatting sqref="R102 J102 H102 F102 D102">
    <cfRule type="cellIs" dxfId="22" priority="23" operator="lessThan">
      <formula>0</formula>
    </cfRule>
  </conditionalFormatting>
  <conditionalFormatting sqref="P4">
    <cfRule type="cellIs" dxfId="21" priority="22" operator="lessThan">
      <formula>0</formula>
    </cfRule>
  </conditionalFormatting>
  <conditionalFormatting sqref="P9">
    <cfRule type="cellIs" dxfId="20" priority="21" operator="lessThan">
      <formula>0</formula>
    </cfRule>
  </conditionalFormatting>
  <conditionalFormatting sqref="P10">
    <cfRule type="cellIs" dxfId="19" priority="20" operator="lessThan">
      <formula>0</formula>
    </cfRule>
  </conditionalFormatting>
  <conditionalFormatting sqref="P13:P14">
    <cfRule type="cellIs" dxfId="18" priority="19" operator="lessThan">
      <formula>0</formula>
    </cfRule>
  </conditionalFormatting>
  <conditionalFormatting sqref="P94">
    <cfRule type="cellIs" dxfId="17" priority="18" operator="lessThan">
      <formula>0</formula>
    </cfRule>
  </conditionalFormatting>
  <conditionalFormatting sqref="P102">
    <cfRule type="cellIs" dxfId="16" priority="17" operator="lessThan">
      <formula>0</formula>
    </cfRule>
  </conditionalFormatting>
  <conditionalFormatting sqref="N4">
    <cfRule type="cellIs" dxfId="15" priority="16" operator="lessThan">
      <formula>0</formula>
    </cfRule>
  </conditionalFormatting>
  <conditionalFormatting sqref="N9">
    <cfRule type="cellIs" dxfId="14" priority="15" operator="lessThan">
      <formula>0</formula>
    </cfRule>
  </conditionalFormatting>
  <conditionalFormatting sqref="N10">
    <cfRule type="cellIs" dxfId="13" priority="14" operator="lessThan">
      <formula>0</formula>
    </cfRule>
  </conditionalFormatting>
  <conditionalFormatting sqref="N13:N14">
    <cfRule type="cellIs" dxfId="12" priority="13" operator="lessThan">
      <formula>0</formula>
    </cfRule>
  </conditionalFormatting>
  <conditionalFormatting sqref="N94">
    <cfRule type="cellIs" dxfId="11" priority="12" operator="lessThan">
      <formula>0</formula>
    </cfRule>
  </conditionalFormatting>
  <conditionalFormatting sqref="N102">
    <cfRule type="cellIs" dxfId="10" priority="11" operator="lessThan">
      <formula>0</formula>
    </cfRule>
  </conditionalFormatting>
  <conditionalFormatting sqref="L4">
    <cfRule type="cellIs" dxfId="9" priority="10" operator="lessThan">
      <formula>0</formula>
    </cfRule>
  </conditionalFormatting>
  <conditionalFormatting sqref="L9">
    <cfRule type="cellIs" dxfId="8" priority="9" operator="lessThan">
      <formula>0</formula>
    </cfRule>
  </conditionalFormatting>
  <conditionalFormatting sqref="L10">
    <cfRule type="cellIs" dxfId="7" priority="8" operator="lessThan">
      <formula>0</formula>
    </cfRule>
  </conditionalFormatting>
  <conditionalFormatting sqref="L13:L14">
    <cfRule type="cellIs" dxfId="6" priority="7" operator="lessThan">
      <formula>0</formula>
    </cfRule>
  </conditionalFormatting>
  <conditionalFormatting sqref="L94">
    <cfRule type="cellIs" dxfId="5" priority="6" operator="lessThan">
      <formula>0</formula>
    </cfRule>
  </conditionalFormatting>
  <conditionalFormatting sqref="L102">
    <cfRule type="cellIs" dxfId="4" priority="5" operator="lessThan">
      <formula>0</formula>
    </cfRule>
  </conditionalFormatting>
  <conditionalFormatting sqref="E4">
    <cfRule type="cellIs" dxfId="3" priority="4" operator="lessThan">
      <formula>0</formula>
    </cfRule>
  </conditionalFormatting>
  <conditionalFormatting sqref="G4">
    <cfRule type="cellIs" dxfId="2" priority="3" operator="lessThan">
      <formula>0</formula>
    </cfRule>
  </conditionalFormatting>
  <conditionalFormatting sqref="I4">
    <cfRule type="cellIs" dxfId="1" priority="2" operator="lessThan">
      <formula>0</formula>
    </cfRule>
  </conditionalFormatting>
  <conditionalFormatting sqref="K4">
    <cfRule type="cellIs" dxfId="0" priority="1" operator="lessThan">
      <formula>0</formula>
    </cfRule>
  </conditionalFormatting>
  <printOptions horizontalCentered="1"/>
  <pageMargins left="0.19685039370078741" right="0.19685039370078741" top="0.39370078740157483" bottom="0.39370078740157483" header="0.11811023622047245" footer="0.11811023622047245"/>
  <pageSetup paperSize="9" scale="66" fitToWidth="2" fitToHeight="2" orientation="landscape" r:id="rId1"/>
  <ignoredErrors>
    <ignoredError sqref="D105:R113 D9:D12 E9:J12 E4:J8 D13:J104 L13:R104 L9:R12 L4:R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71C033F-4DCA-472F-A24F-8795B69E2535}">
          <x14:formula1>
            <xm:f>LISTAS!$A$1:$A$12</xm:f>
          </x14:formula1>
          <xm:sqref>C3 E3 G3 I3 K3 M3 O3 Q3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EA8C7-F929-40C0-87D2-DD63F5BE7107}">
  <sheetPr>
    <tabColor theme="3" tint="-0.499984740745262"/>
    <outlinePr summaryBelow="0"/>
  </sheetPr>
  <dimension ref="A1:L50"/>
  <sheetViews>
    <sheetView showGridLines="0" topLeftCell="A43" zoomScale="122" zoomScaleNormal="122" workbookViewId="0">
      <selection activeCell="Q38" sqref="Q38"/>
    </sheetView>
  </sheetViews>
  <sheetFormatPr defaultColWidth="0" defaultRowHeight="15" outlineLevelRow="2" x14ac:dyDescent="0.25"/>
  <cols>
    <col min="1" max="1" width="36.140625" bestFit="1" customWidth="1"/>
    <col min="2" max="2" width="15.85546875" bestFit="1" customWidth="1"/>
    <col min="3" max="3" width="8.140625" customWidth="1"/>
    <col min="4" max="12" width="9.140625" customWidth="1"/>
    <col min="13" max="16384" width="9.140625" hidden="1"/>
  </cols>
  <sheetData>
    <row r="1" spans="1:3" x14ac:dyDescent="0.25">
      <c r="A1" s="64" t="s">
        <v>122</v>
      </c>
      <c r="B1" s="64" t="s">
        <v>58</v>
      </c>
      <c r="C1" s="65"/>
    </row>
    <row r="2" spans="1:3" outlineLevel="2" x14ac:dyDescent="0.25">
      <c r="A2" s="1" t="s">
        <v>0</v>
      </c>
      <c r="B2" s="64" t="s">
        <v>120</v>
      </c>
      <c r="C2" s="64" t="s">
        <v>47</v>
      </c>
    </row>
    <row r="3" spans="1:3" ht="31.5" customHeight="1" outlineLevel="2" x14ac:dyDescent="0.25">
      <c r="A3" s="4" t="str">
        <f>'Junho-2021'!B9</f>
        <v>(=) RECEITA LÍQUIDA DE VENDAS</v>
      </c>
      <c r="B3" s="63">
        <f>SUMIF('Junho-2021'!$C$3:$M$3,'GRÁFICOS 1'!$A$2,'Junho-2021'!C9:M9)</f>
        <v>1504241.4676999978</v>
      </c>
      <c r="C3" s="37">
        <f>B3/$B$3</f>
        <v>1</v>
      </c>
    </row>
    <row r="4" spans="1:3" ht="31.5" customHeight="1" outlineLevel="2" x14ac:dyDescent="0.25">
      <c r="A4" s="4" t="str">
        <f>'Junho-2021'!B10</f>
        <v>(-) CUSTO DA MERCADORIA VENDIDA (CMV)</v>
      </c>
      <c r="B4" s="63">
        <f>-SUMIF('Junho-2021'!$C$3:$M$3,'GRÁFICOS 1'!$A$2,'Junho-2021'!C10:M10)</f>
        <v>769760.60999999847</v>
      </c>
      <c r="C4" s="37">
        <f t="shared" ref="C4:C8" si="0">B4/$B$3</f>
        <v>0.51172675832223347</v>
      </c>
    </row>
    <row r="5" spans="1:3" ht="31.5" customHeight="1" outlineLevel="2" x14ac:dyDescent="0.25">
      <c r="A5" s="4" t="str">
        <f>'Junho-2021'!B13</f>
        <v>(=) LUCRO BRUTO</v>
      </c>
      <c r="B5" s="63">
        <f>SUMIF('Junho-2021'!$C$3:$M$3,'GRÁFICOS 1'!$A$2,'Junho-2021'!C13:M13)</f>
        <v>734480.85769999935</v>
      </c>
      <c r="C5" s="37">
        <f t="shared" si="0"/>
        <v>0.48827324167776659</v>
      </c>
    </row>
    <row r="6" spans="1:3" ht="31.5" customHeight="1" outlineLevel="2" x14ac:dyDescent="0.25">
      <c r="A6" s="4" t="str">
        <f>'Junho-2021'!B14</f>
        <v>DESPESAS OPERACIONAIS</v>
      </c>
      <c r="B6" s="63">
        <f>-SUMIF('Junho-2021'!$C$3:$M$3,'GRÁFICOS 1'!$A$2,'Junho-2021'!C14:M14)</f>
        <v>232683.25056076387</v>
      </c>
      <c r="C6" s="37">
        <f t="shared" si="0"/>
        <v>0.15468477339382167</v>
      </c>
    </row>
    <row r="7" spans="1:3" ht="31.5" customHeight="1" outlineLevel="2" x14ac:dyDescent="0.25">
      <c r="A7" s="4" t="str">
        <f>'Junho-2021'!B89</f>
        <v>(=) EBITDA</v>
      </c>
      <c r="B7" s="63">
        <f>SUMIF('Junho-2021'!$C$3:$M$3,'GRÁFICOS 1'!$A$2,'Junho-2021'!C89:M89)</f>
        <v>501797.60713923548</v>
      </c>
      <c r="C7" s="37">
        <f t="shared" si="0"/>
        <v>0.33358846828394489</v>
      </c>
    </row>
    <row r="8" spans="1:3" ht="31.5" customHeight="1" outlineLevel="2" x14ac:dyDescent="0.25">
      <c r="A8" s="4" t="str">
        <f>'Junho-2021'!B102</f>
        <v>(=) LUCRO LÍQUIDO</v>
      </c>
      <c r="B8" s="63">
        <f>SUMIF('Junho-2021'!$C$3:$M$3,'GRÁFICOS 1'!$A$2,'Junho-2021'!C102:M102)</f>
        <v>500168.33713923546</v>
      </c>
      <c r="C8" s="37">
        <f t="shared" si="0"/>
        <v>0.3325053509553878</v>
      </c>
    </row>
    <row r="11" spans="1:3" x14ac:dyDescent="0.25">
      <c r="A11" s="64" t="s">
        <v>122</v>
      </c>
      <c r="B11" s="64" t="s">
        <v>126</v>
      </c>
      <c r="C11" s="65"/>
    </row>
    <row r="12" spans="1:3" outlineLevel="1" x14ac:dyDescent="0.25">
      <c r="A12" s="1" t="s">
        <v>0</v>
      </c>
      <c r="B12" s="64" t="s">
        <v>120</v>
      </c>
      <c r="C12" s="64" t="s">
        <v>47</v>
      </c>
    </row>
    <row r="13" spans="1:3" ht="31.5" customHeight="1" outlineLevel="1" x14ac:dyDescent="0.25">
      <c r="A13" s="4" t="s">
        <v>7</v>
      </c>
      <c r="B13" s="63">
        <f>SUMIF('Julho-2021'!$C$3:$M$3,'GRÁFICOS 1'!$A$12,'Julho-2021'!C9:M9)</f>
        <v>1400304.5152999971</v>
      </c>
      <c r="C13" s="37">
        <f>B13/$B$13</f>
        <v>1</v>
      </c>
    </row>
    <row r="14" spans="1:3" ht="31.5" customHeight="1" outlineLevel="1" x14ac:dyDescent="0.25">
      <c r="A14" s="4" t="s">
        <v>25</v>
      </c>
      <c r="B14" s="63">
        <f>-SUMIF('Julho-2021'!$C$3:$M$3,'GRÁFICOS 1'!$A$12,'Julho-2021'!C10:M10)</f>
        <v>887072.19999999844</v>
      </c>
      <c r="C14" s="37">
        <f t="shared" ref="C14:C18" si="1">B14/$B$13</f>
        <v>0.63348521004372738</v>
      </c>
    </row>
    <row r="15" spans="1:3" ht="31.5" customHeight="1" outlineLevel="1" x14ac:dyDescent="0.25">
      <c r="A15" s="4" t="s">
        <v>4</v>
      </c>
      <c r="B15" s="63">
        <f>SUMIF('Julho-2021'!$C$3:$M$3,'GRÁFICOS 1'!$A$12,'Julho-2021'!C13:M13)</f>
        <v>513232.31529999862</v>
      </c>
      <c r="C15" s="37">
        <f t="shared" si="1"/>
        <v>0.36651478995627268</v>
      </c>
    </row>
    <row r="16" spans="1:3" ht="31.5" customHeight="1" outlineLevel="1" x14ac:dyDescent="0.25">
      <c r="A16" s="4" t="s">
        <v>5</v>
      </c>
      <c r="B16" s="63">
        <f>-SUMIF('Julho-2021'!$C$3:$M$3,'GRÁFICOS 1'!$A$12,'Julho-2021'!C14:M14)</f>
        <v>264613.89462994464</v>
      </c>
      <c r="C16" s="37">
        <f t="shared" si="1"/>
        <v>0.18896882195174136</v>
      </c>
    </row>
    <row r="17" spans="1:3" ht="31.5" customHeight="1" outlineLevel="1" x14ac:dyDescent="0.25">
      <c r="A17" s="4" t="s">
        <v>1</v>
      </c>
      <c r="B17" s="63">
        <f>SUMIF('Julho-2021'!$C$3:$M$3,'GRÁFICOS 1'!$A$12,'Julho-2021'!C89:M89)</f>
        <v>248618.42067005398</v>
      </c>
      <c r="C17" s="37">
        <f t="shared" si="1"/>
        <v>0.17754596800453129</v>
      </c>
    </row>
    <row r="18" spans="1:3" ht="31.5" customHeight="1" outlineLevel="1" x14ac:dyDescent="0.25">
      <c r="A18" s="4" t="s">
        <v>2</v>
      </c>
      <c r="B18" s="63">
        <f>SUMIF('Julho-2021'!$C$3:$M$3,'GRÁFICOS 1'!$A$12,'Julho-2021'!C102:M102)</f>
        <v>247602.53067005397</v>
      </c>
      <c r="C18" s="37">
        <f t="shared" si="1"/>
        <v>0.1768204900896205</v>
      </c>
    </row>
    <row r="21" spans="1:3" x14ac:dyDescent="0.25">
      <c r="A21" s="64" t="s">
        <v>122</v>
      </c>
      <c r="B21" s="64" t="s">
        <v>127</v>
      </c>
      <c r="C21" s="65"/>
    </row>
    <row r="22" spans="1:3" outlineLevel="1" x14ac:dyDescent="0.25">
      <c r="A22" s="1" t="s">
        <v>0</v>
      </c>
      <c r="B22" s="64" t="s">
        <v>120</v>
      </c>
      <c r="C22" s="64" t="s">
        <v>47</v>
      </c>
    </row>
    <row r="23" spans="1:3" ht="31.5" customHeight="1" outlineLevel="1" x14ac:dyDescent="0.25">
      <c r="A23" s="4" t="s">
        <v>7</v>
      </c>
      <c r="B23" s="63">
        <f>SUMIF('Agosto-2021'!$C$3:$N$3,'GRÁFICOS 1'!$A$22,'Agosto-2021'!C$9:N9)</f>
        <v>1501667.5463999962</v>
      </c>
      <c r="C23" s="37">
        <f>B23/$B$23</f>
        <v>1</v>
      </c>
    </row>
    <row r="24" spans="1:3" ht="31.5" customHeight="1" outlineLevel="1" x14ac:dyDescent="0.25">
      <c r="A24" s="4" t="s">
        <v>25</v>
      </c>
      <c r="B24" s="63">
        <f>-SUMIF('Agosto-2021'!$C$3:$N$3,'GRÁFICOS 1'!$A$22,'Agosto-2021'!$C$11:$N$11)</f>
        <v>708352.88999999908</v>
      </c>
      <c r="C24" s="37">
        <f t="shared" ref="C24:C28" si="2">B24/$B$23</f>
        <v>0.47171086016885694</v>
      </c>
    </row>
    <row r="25" spans="1:3" ht="31.5" customHeight="1" outlineLevel="1" x14ac:dyDescent="0.25">
      <c r="A25" s="4" t="s">
        <v>4</v>
      </c>
      <c r="B25" s="63">
        <f>SUMIF('Agosto-2021'!$C$3:$N$3,'GRÁFICOS 1'!$A$22,'Agosto-2021'!$C$13:$N$13)</f>
        <v>793314.65639999707</v>
      </c>
      <c r="C25" s="37">
        <f t="shared" si="2"/>
        <v>0.52828913983114301</v>
      </c>
    </row>
    <row r="26" spans="1:3" ht="31.5" customHeight="1" outlineLevel="1" x14ac:dyDescent="0.25">
      <c r="A26" s="4" t="s">
        <v>5</v>
      </c>
      <c r="B26" s="63">
        <f>-SUMIF('Agosto-2021'!$C$3:$N$3,'GRÁFICOS 1'!$A$22,'Agosto-2021'!$C$14:$N$14)</f>
        <v>304337.20503781858</v>
      </c>
      <c r="C26" s="37">
        <f t="shared" si="2"/>
        <v>0.20266616653427555</v>
      </c>
    </row>
    <row r="27" spans="1:3" ht="31.5" customHeight="1" outlineLevel="1" x14ac:dyDescent="0.25">
      <c r="A27" s="4" t="s">
        <v>1</v>
      </c>
      <c r="B27" s="63">
        <f>SUMIF('Agosto-2021'!$C$3:$N$3,'GRÁFICOS 1'!$A$22,'Agosto-2021'!$C$89:$N$89)</f>
        <v>488977.45136217849</v>
      </c>
      <c r="C27" s="37">
        <f t="shared" si="2"/>
        <v>0.32562297329686751</v>
      </c>
    </row>
    <row r="28" spans="1:3" ht="31.5" customHeight="1" outlineLevel="1" x14ac:dyDescent="0.25">
      <c r="A28" s="4" t="s">
        <v>2</v>
      </c>
      <c r="B28" s="63">
        <f>SUMIF('Agosto-2021'!$C$3:$N$3,'GRÁFICOS 1'!$A$22,'Agosto-2021'!$C$102:$N$102)</f>
        <v>487878.41136217851</v>
      </c>
      <c r="C28" s="37">
        <f t="shared" si="2"/>
        <v>0.32489109359244506</v>
      </c>
    </row>
    <row r="31" spans="1:3" x14ac:dyDescent="0.25">
      <c r="A31" s="64" t="s">
        <v>122</v>
      </c>
      <c r="B31" s="64" t="s">
        <v>128</v>
      </c>
      <c r="C31" s="65"/>
    </row>
    <row r="32" spans="1:3" outlineLevel="1" x14ac:dyDescent="0.25">
      <c r="A32" s="1" t="s">
        <v>0</v>
      </c>
      <c r="B32" s="64" t="s">
        <v>120</v>
      </c>
      <c r="C32" s="64" t="s">
        <v>47</v>
      </c>
    </row>
    <row r="33" spans="1:3" ht="31.5" customHeight="1" outlineLevel="1" x14ac:dyDescent="0.25">
      <c r="A33" s="4" t="s">
        <v>7</v>
      </c>
      <c r="B33" s="63">
        <f>SUMIF('Setembro-2021'!$C$3:$N$3,'GRÁFICOS 1'!$A$32,'Setembro-2021'!$C$9:$N$9)</f>
        <v>871889.77989999834</v>
      </c>
      <c r="C33" s="37">
        <f>B33/$B$33</f>
        <v>1</v>
      </c>
    </row>
    <row r="34" spans="1:3" ht="31.5" customHeight="1" outlineLevel="1" x14ac:dyDescent="0.25">
      <c r="A34" s="4" t="s">
        <v>25</v>
      </c>
      <c r="B34" s="63">
        <f>-SUMIF('Setembro-2021'!$C$3:$N$3,'GRÁFICOS 1'!$A$32,'Setembro-2021'!$C$11:$N$11)</f>
        <v>446608.72000000055</v>
      </c>
      <c r="C34" s="37">
        <f t="shared" ref="C34:C38" si="3">B34/$B$33</f>
        <v>0.51223070885315858</v>
      </c>
    </row>
    <row r="35" spans="1:3" ht="31.5" customHeight="1" outlineLevel="1" x14ac:dyDescent="0.25">
      <c r="A35" s="4" t="s">
        <v>4</v>
      </c>
      <c r="B35" s="63">
        <f>SUMIF('Setembro-2021'!$C$3:$N$3,'GRÁFICOS 1'!$A$32,'Setembro-2021'!$C$13:$N$13)</f>
        <v>425281.05989999778</v>
      </c>
      <c r="C35" s="37">
        <f t="shared" si="3"/>
        <v>0.48776929114684142</v>
      </c>
    </row>
    <row r="36" spans="1:3" ht="31.5" customHeight="1" outlineLevel="1" x14ac:dyDescent="0.25">
      <c r="A36" s="4" t="s">
        <v>5</v>
      </c>
      <c r="B36" s="63">
        <f>-SUMIF('Setembro-2021'!$C$3:$N$3,'GRÁFICOS 1'!$A$32,'Setembro-2021'!$C$14:$N$14)</f>
        <v>278116.02785262931</v>
      </c>
      <c r="C36" s="37">
        <f t="shared" si="3"/>
        <v>0.31898071782023629</v>
      </c>
    </row>
    <row r="37" spans="1:3" ht="31.5" customHeight="1" outlineLevel="1" x14ac:dyDescent="0.25">
      <c r="A37" s="4" t="s">
        <v>1</v>
      </c>
      <c r="B37" s="63">
        <f>SUMIF('Setembro-2021'!$C$3:$N$3,'GRÁFICOS 1'!$A$32,'Setembro-2021'!$C$89:$N$89)</f>
        <v>147165.03204736847</v>
      </c>
      <c r="C37" s="37">
        <f t="shared" si="3"/>
        <v>0.16878857332660513</v>
      </c>
    </row>
    <row r="38" spans="1:3" ht="31.5" customHeight="1" outlineLevel="1" x14ac:dyDescent="0.25">
      <c r="A38" s="4" t="s">
        <v>2</v>
      </c>
      <c r="B38" s="63">
        <f>SUMIF('Setembro-2021'!$C$3:$N$3,'GRÁFICOS 1'!$A$32,'Setembro-2021'!$C$102:$N$102)</f>
        <v>145743.01204736848</v>
      </c>
      <c r="C38" s="37">
        <f t="shared" si="3"/>
        <v>0.16715761029345305</v>
      </c>
    </row>
    <row r="43" spans="1:3" x14ac:dyDescent="0.25">
      <c r="A43" s="64" t="s">
        <v>122</v>
      </c>
      <c r="B43" s="64" t="s">
        <v>129</v>
      </c>
      <c r="C43" s="65"/>
    </row>
    <row r="44" spans="1:3" outlineLevel="1" x14ac:dyDescent="0.25">
      <c r="A44" s="1" t="s">
        <v>0</v>
      </c>
      <c r="B44" s="64" t="s">
        <v>120</v>
      </c>
      <c r="C44" s="64" t="s">
        <v>47</v>
      </c>
    </row>
    <row r="45" spans="1:3" ht="31.5" customHeight="1" outlineLevel="1" x14ac:dyDescent="0.25">
      <c r="A45" s="4" t="s">
        <v>7</v>
      </c>
      <c r="B45" s="63">
        <f>SUMIF('Outubro-2021'!$C$3:$N$3,'GRÁFICOS 1'!$A$32,'Outubro-2021'!$C$9:$N$9)</f>
        <v>1266415.3231999981</v>
      </c>
      <c r="C45" s="37">
        <f>B45/$B$45</f>
        <v>1</v>
      </c>
    </row>
    <row r="46" spans="1:3" ht="31.5" customHeight="1" outlineLevel="1" x14ac:dyDescent="0.25">
      <c r="A46" s="4" t="s">
        <v>25</v>
      </c>
      <c r="B46" s="63">
        <f>-SUMIF('Outubro-2021'!$C$3:$N$3,'GRÁFICOS 1'!$A$32,'Outubro-2021'!$C$11:$N$11)</f>
        <v>566063.77000000025</v>
      </c>
      <c r="C46" s="37">
        <f t="shared" ref="C46:C50" si="4">B46/$B$45</f>
        <v>0.44698114404495787</v>
      </c>
    </row>
    <row r="47" spans="1:3" ht="31.5" customHeight="1" outlineLevel="1" x14ac:dyDescent="0.25">
      <c r="A47" s="4" t="s">
        <v>4</v>
      </c>
      <c r="B47" s="63">
        <f>SUMIF('Outubro-2021'!$C$3:$N$3,'GRÁFICOS 1'!$A$32,'Outubro-2021'!$C$13:$N$13)</f>
        <v>700351.55319999787</v>
      </c>
      <c r="C47" s="37">
        <f t="shared" si="4"/>
        <v>0.55301885595504208</v>
      </c>
    </row>
    <row r="48" spans="1:3" ht="31.5" customHeight="1" outlineLevel="1" x14ac:dyDescent="0.25">
      <c r="A48" s="4" t="s">
        <v>5</v>
      </c>
      <c r="B48" s="63">
        <f>-SUMIF('Outubro-2021'!$C$3:$N$3,'GRÁFICOS 1'!$A$32,'Outubro-2021'!$C$14:$N$14)</f>
        <v>255118.71001338115</v>
      </c>
      <c r="C48" s="37">
        <f t="shared" si="4"/>
        <v>0.20144948133503565</v>
      </c>
    </row>
    <row r="49" spans="1:3" ht="31.5" customHeight="1" outlineLevel="1" x14ac:dyDescent="0.25">
      <c r="A49" s="4" t="s">
        <v>1</v>
      </c>
      <c r="B49" s="63">
        <f>SUMIF('Outubro-2021'!$C$3:$N$3,'GRÁFICOS 1'!$A$32,'Outubro-2021'!$C$89:$N$89)</f>
        <v>445232.84318661672</v>
      </c>
      <c r="C49" s="37">
        <f t="shared" si="4"/>
        <v>0.35156937462000648</v>
      </c>
    </row>
    <row r="50" spans="1:3" ht="31.5" customHeight="1" outlineLevel="1" x14ac:dyDescent="0.25">
      <c r="A50" s="4" t="s">
        <v>2</v>
      </c>
      <c r="B50" s="63">
        <f>SUMIF('Outubro-2021'!$C$3:$N$3,'GRÁFICOS 1'!$A$32,'Outubro-2021'!$C$102:$N$102)</f>
        <v>444413.21318661672</v>
      </c>
      <c r="C50" s="37">
        <f t="shared" si="4"/>
        <v>0.35092216987999358</v>
      </c>
    </row>
  </sheetData>
  <printOptions horizontalCentered="1"/>
  <pageMargins left="0.19685039370078741" right="0.19685039370078741" top="0.19685039370078741" bottom="0.19685039370078741" header="0.11811023622047245" footer="0.11811023622047245"/>
  <pageSetup paperSize="9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687A1A-A943-4904-8299-6BB82D93867A}">
          <x14:formula1>
            <xm:f>LISTAS!$A$1:$A$12</xm:f>
          </x14:formula1>
          <xm:sqref>A2 A12 A22 A32 A44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92723-93CB-498B-82CE-ABC73ED5B722}">
  <sheetPr>
    <tabColor theme="3" tint="-0.499984740745262"/>
    <outlinePr summaryBelow="0"/>
  </sheetPr>
  <dimension ref="A1:L71"/>
  <sheetViews>
    <sheetView showGridLines="0" topLeftCell="A58" zoomScale="128" zoomScaleNormal="128" workbookViewId="0">
      <selection activeCell="Q38" sqref="Q38"/>
    </sheetView>
  </sheetViews>
  <sheetFormatPr defaultColWidth="0" defaultRowHeight="15" outlineLevelRow="1" x14ac:dyDescent="0.25"/>
  <cols>
    <col min="1" max="1" width="31" customWidth="1"/>
    <col min="2" max="2" width="15.140625" bestFit="1" customWidth="1"/>
    <col min="3" max="3" width="8.5703125" customWidth="1"/>
    <col min="4" max="12" width="9.28515625" customWidth="1"/>
    <col min="13" max="16384" width="9.140625" hidden="1"/>
  </cols>
  <sheetData>
    <row r="1" spans="1:3" x14ac:dyDescent="0.25">
      <c r="A1" s="66" t="s">
        <v>1</v>
      </c>
      <c r="B1" s="64" t="s">
        <v>58</v>
      </c>
      <c r="C1" s="65"/>
    </row>
    <row r="2" spans="1:3" outlineLevel="1" x14ac:dyDescent="0.25">
      <c r="A2" s="1" t="s">
        <v>124</v>
      </c>
      <c r="B2" s="64" t="s">
        <v>120</v>
      </c>
      <c r="C2" s="64" t="s">
        <v>123</v>
      </c>
    </row>
    <row r="3" spans="1:3" ht="21" customHeight="1" outlineLevel="1" x14ac:dyDescent="0.25">
      <c r="A3" s="4" t="s">
        <v>56</v>
      </c>
      <c r="B3" s="63">
        <f>SUMIF('Junho-2021'!$B$4:$B$102,'GRÁFICOS 2'!$A$1,'Junho-2021'!$K$4:$K$102)</f>
        <v>122646.71216557766</v>
      </c>
      <c r="C3" s="37">
        <f t="shared" ref="C3:C12" si="0">B3/SUM($B$3:$B$12)</f>
        <v>0.24441470110786406</v>
      </c>
    </row>
    <row r="4" spans="1:3" ht="21" customHeight="1" outlineLevel="1" x14ac:dyDescent="0.25">
      <c r="A4" s="4" t="s">
        <v>9</v>
      </c>
      <c r="B4" s="63">
        <f>SUMIF('Junho-2021'!$B$4:$B$102,'GRÁFICOS 2'!$A$1,'Junho-2021'!$D$4:$D$102)</f>
        <v>64091.303731919208</v>
      </c>
      <c r="C4" s="37">
        <f t="shared" si="0"/>
        <v>0.12772341442061833</v>
      </c>
    </row>
    <row r="5" spans="1:3" ht="21" customHeight="1" outlineLevel="1" x14ac:dyDescent="0.25">
      <c r="A5" s="4" t="s">
        <v>10</v>
      </c>
      <c r="B5" s="63">
        <f>SUMIF('Junho-2021'!$B$4:$B$102,'GRÁFICOS 2'!$A$1,'Junho-2021'!$E$4:$E$102)</f>
        <v>62154.038311814431</v>
      </c>
      <c r="C5" s="37">
        <f t="shared" si="0"/>
        <v>0.12386276344791004</v>
      </c>
    </row>
    <row r="6" spans="1:3" ht="21" customHeight="1" outlineLevel="1" x14ac:dyDescent="0.25">
      <c r="A6" s="4" t="s">
        <v>15</v>
      </c>
      <c r="B6" s="63">
        <f>SUMIF('Junho-2021'!$B$4:$B$102,'GRÁFICOS 2'!$A$1,'Junho-2021'!$L$4:$L$102)</f>
        <v>52451.994196421576</v>
      </c>
      <c r="C6" s="37">
        <f t="shared" si="0"/>
        <v>0.10452818716185613</v>
      </c>
    </row>
    <row r="7" spans="1:3" ht="21" customHeight="1" outlineLevel="1" x14ac:dyDescent="0.25">
      <c r="A7" s="4" t="s">
        <v>17</v>
      </c>
      <c r="B7" s="63">
        <f>SUMIF('Junho-2021'!$B$4:$B$102,'GRÁFICOS 2'!$A$1,'Junho-2021'!$J$4:$J$102)</f>
        <v>49229.093255947555</v>
      </c>
      <c r="C7" s="37">
        <f t="shared" si="0"/>
        <v>9.8105476302695449E-2</v>
      </c>
    </row>
    <row r="8" spans="1:3" ht="21" customHeight="1" outlineLevel="1" x14ac:dyDescent="0.25">
      <c r="A8" s="4" t="s">
        <v>13</v>
      </c>
      <c r="B8" s="63">
        <f>SUMIF('Junho-2021'!$B$4:$B$102,'GRÁFICOS 2'!$A$1,'Junho-2021'!$I$4:$I$102)</f>
        <v>42384.595734000301</v>
      </c>
      <c r="C8" s="37">
        <f t="shared" si="0"/>
        <v>8.446551982508696E-2</v>
      </c>
    </row>
    <row r="9" spans="1:3" ht="21" customHeight="1" outlineLevel="1" x14ac:dyDescent="0.25">
      <c r="A9" s="4" t="s">
        <v>14</v>
      </c>
      <c r="B9" s="63">
        <f>SUMIF('Junho-2021'!$B$4:$B$102,'GRÁFICOS 2'!$A$1,'Junho-2021'!$G$4:$G$102)</f>
        <v>36993.3243959721</v>
      </c>
      <c r="C9" s="37">
        <f t="shared" si="0"/>
        <v>7.3721603829225574E-2</v>
      </c>
    </row>
    <row r="10" spans="1:3" ht="21" customHeight="1" outlineLevel="1" x14ac:dyDescent="0.25">
      <c r="A10" s="4" t="s">
        <v>11</v>
      </c>
      <c r="B10" s="63">
        <f>SUMIF('Junho-2021'!$B$4:$B$102,'GRÁFICOS 2'!$A$1,'Junho-2021'!$F$4:$F$102)</f>
        <v>35330.848541895131</v>
      </c>
      <c r="C10" s="37">
        <f t="shared" si="0"/>
        <v>7.0408563212003825E-2</v>
      </c>
    </row>
    <row r="11" spans="1:3" ht="21" customHeight="1" outlineLevel="1" x14ac:dyDescent="0.25">
      <c r="A11" s="4" t="s">
        <v>12</v>
      </c>
      <c r="B11" s="63">
        <f>SUMIF('Junho-2021'!$B$4:$B$102,'GRÁFICOS 2'!$A$1,'Junho-2021'!$H$4:$H$102)</f>
        <v>20088.26627586722</v>
      </c>
      <c r="C11" s="37">
        <f t="shared" si="0"/>
        <v>4.0032606752334027E-2</v>
      </c>
    </row>
    <row r="12" spans="1:3" ht="21" customHeight="1" outlineLevel="1" x14ac:dyDescent="0.25">
      <c r="A12" s="4" t="s">
        <v>16</v>
      </c>
      <c r="B12" s="63">
        <f>SUMIF('Junho-2021'!$B$4:$B$102,'GRÁFICOS 2'!$A$1,'Junho-2021'!$C$4:$C$102)</f>
        <v>16427.430529820387</v>
      </c>
      <c r="C12" s="37">
        <f t="shared" si="0"/>
        <v>3.2737163940405579E-2</v>
      </c>
    </row>
    <row r="15" spans="1:3" x14ac:dyDescent="0.25">
      <c r="A15" s="66" t="s">
        <v>1</v>
      </c>
      <c r="B15" s="64" t="s">
        <v>126</v>
      </c>
      <c r="C15" s="65"/>
    </row>
    <row r="16" spans="1:3" outlineLevel="1" x14ac:dyDescent="0.25">
      <c r="A16" s="1" t="s">
        <v>124</v>
      </c>
      <c r="B16" s="64" t="s">
        <v>120</v>
      </c>
      <c r="C16" s="64" t="s">
        <v>123</v>
      </c>
    </row>
    <row r="17" spans="1:3" ht="21" customHeight="1" outlineLevel="1" x14ac:dyDescent="0.25">
      <c r="A17" s="4" t="s">
        <v>9</v>
      </c>
      <c r="B17" s="63">
        <f>SUMIF('Julho-2021'!$B$4:$B$102,'GRÁFICOS 2'!$A$15,'Julho-2021'!$D$4:$D$102)</f>
        <v>54152.201866226867</v>
      </c>
      <c r="C17" s="37">
        <f>B17/SUM($B$17:$B$26)</f>
        <v>0.21781250850311387</v>
      </c>
    </row>
    <row r="18" spans="1:3" ht="21" customHeight="1" outlineLevel="1" x14ac:dyDescent="0.25">
      <c r="A18" s="4" t="s">
        <v>56</v>
      </c>
      <c r="B18" s="63">
        <f>SUMIF('Julho-2021'!$B$4:$B$102,'GRÁFICOS 2'!$A$15,'Julho-2021'!$K$4:$K$102)</f>
        <v>34974.680962670376</v>
      </c>
      <c r="C18" s="37">
        <f t="shared" ref="C18:C26" si="1">B18/SUM($B$17:$B$26)</f>
        <v>0.14067614486653793</v>
      </c>
    </row>
    <row r="19" spans="1:3" ht="21" customHeight="1" outlineLevel="1" x14ac:dyDescent="0.25">
      <c r="A19" s="4" t="s">
        <v>10</v>
      </c>
      <c r="B19" s="63">
        <f>SUMIF('Julho-2021'!$B$4:$B$102,'GRÁFICOS 2'!$A$15,'Julho-2021'!$E$4:$E$102)</f>
        <v>31039.126596686354</v>
      </c>
      <c r="C19" s="37">
        <f t="shared" si="1"/>
        <v>0.12484644747172192</v>
      </c>
    </row>
    <row r="20" spans="1:3" ht="21" customHeight="1" outlineLevel="1" x14ac:dyDescent="0.25">
      <c r="A20" s="4" t="s">
        <v>15</v>
      </c>
      <c r="B20" s="63">
        <f>SUMIF('Julho-2021'!$B$4:$B$102,'GRÁFICOS 2'!$A$15,'Julho-2021'!$L$4:$L$102)</f>
        <v>28105.424948420849</v>
      </c>
      <c r="C20" s="37">
        <f t="shared" si="1"/>
        <v>0.11304643023905325</v>
      </c>
    </row>
    <row r="21" spans="1:3" ht="21" customHeight="1" outlineLevel="1" x14ac:dyDescent="0.25">
      <c r="A21" s="4" t="s">
        <v>14</v>
      </c>
      <c r="B21" s="63">
        <f>SUMIF('Julho-2021'!$B$4:$B$102,'GRÁFICOS 2'!$A$15,'Julho-2021'!$G$4:$G$102)</f>
        <v>26661.894361430212</v>
      </c>
      <c r="C21" s="37">
        <f t="shared" si="1"/>
        <v>0.10724022093605726</v>
      </c>
    </row>
    <row r="22" spans="1:3" ht="21" customHeight="1" outlineLevel="1" x14ac:dyDescent="0.25">
      <c r="A22" s="4" t="s">
        <v>13</v>
      </c>
      <c r="B22" s="63">
        <f>SUMIF('Julho-2021'!$B$4:$B$102,'GRÁFICOS 2'!$A$15,'Julho-2021'!$I$4:$I$102)</f>
        <v>22910.515409818614</v>
      </c>
      <c r="C22" s="37">
        <f t="shared" si="1"/>
        <v>9.2151319069891352E-2</v>
      </c>
    </row>
    <row r="23" spans="1:3" ht="21" customHeight="1" outlineLevel="1" x14ac:dyDescent="0.25">
      <c r="A23" s="4" t="s">
        <v>17</v>
      </c>
      <c r="B23" s="63">
        <f>SUMIF('Julho-2021'!$B$4:$B$102,'GRÁFICOS 2'!$A$15,'Julho-2021'!$J$4:$J$102)</f>
        <v>19123.210251366247</v>
      </c>
      <c r="C23" s="37">
        <f t="shared" si="1"/>
        <v>7.6917913804725707E-2</v>
      </c>
    </row>
    <row r="24" spans="1:3" ht="21" customHeight="1" outlineLevel="1" x14ac:dyDescent="0.25">
      <c r="A24" s="4" t="s">
        <v>11</v>
      </c>
      <c r="B24" s="63">
        <f>SUMIF('Julho-2021'!$B$4:$B$102,'GRÁFICOS 2'!$A$15,'Julho-2021'!$F$4:$F$102)</f>
        <v>11229.39113134901</v>
      </c>
      <c r="C24" s="37">
        <f t="shared" si="1"/>
        <v>4.5167172653919077E-2</v>
      </c>
    </row>
    <row r="25" spans="1:3" ht="21" customHeight="1" outlineLevel="1" x14ac:dyDescent="0.25">
      <c r="A25" s="4" t="s">
        <v>16</v>
      </c>
      <c r="B25" s="63">
        <f>SUMIF('Julho-2021'!$B$4:$B$102,'GRÁFICOS 2'!$A$15,'Julho-2021'!$C$4:$C$102)</f>
        <v>10223.342802524916</v>
      </c>
      <c r="C25" s="37">
        <f t="shared" si="1"/>
        <v>4.1120616786849036E-2</v>
      </c>
    </row>
    <row r="26" spans="1:3" ht="21" customHeight="1" outlineLevel="1" x14ac:dyDescent="0.25">
      <c r="A26" s="4" t="s">
        <v>12</v>
      </c>
      <c r="B26" s="63">
        <f>SUMIF('Julho-2021'!$B$4:$B$102,'GRÁFICOS 2'!$A$15,'Julho-2021'!$H$4:$H$102)</f>
        <v>10198.632339560445</v>
      </c>
      <c r="C26" s="37">
        <f t="shared" si="1"/>
        <v>4.1021225668130344E-2</v>
      </c>
    </row>
    <row r="29" spans="1:3" x14ac:dyDescent="0.25">
      <c r="A29" s="66" t="s">
        <v>1</v>
      </c>
      <c r="B29" s="64" t="s">
        <v>127</v>
      </c>
      <c r="C29" s="65"/>
    </row>
    <row r="30" spans="1:3" outlineLevel="1" x14ac:dyDescent="0.25">
      <c r="A30" s="1" t="s">
        <v>124</v>
      </c>
      <c r="B30" s="64" t="s">
        <v>120</v>
      </c>
      <c r="C30" s="64" t="s">
        <v>123</v>
      </c>
    </row>
    <row r="31" spans="1:3" ht="21" customHeight="1" outlineLevel="1" x14ac:dyDescent="0.25">
      <c r="A31" s="4" t="s">
        <v>15</v>
      </c>
      <c r="B31" s="63">
        <f>SUMIF('Agosto-2021'!$B$4:$B$102,'GRÁFICOS 2'!$A$29,'Agosto-2021'!$M$4:$M$102)</f>
        <v>64639.74256034648</v>
      </c>
      <c r="C31" s="37">
        <f>B31/SUM($B$31:$B$41)</f>
        <v>0.13219370827892987</v>
      </c>
    </row>
    <row r="32" spans="1:3" ht="21" customHeight="1" outlineLevel="1" x14ac:dyDescent="0.25">
      <c r="A32" s="4" t="s">
        <v>9</v>
      </c>
      <c r="B32" s="63">
        <f>SUMIF('Agosto-2021'!$B$4:$B$102,'GRÁFICOS 2'!$A$29,'Agosto-2021'!$D$4:$D$102)</f>
        <v>60449.952492365061</v>
      </c>
      <c r="C32" s="37">
        <f t="shared" ref="C32:C41" si="2">B32/SUM($B$31:$B$41)</f>
        <v>0.12362523532315324</v>
      </c>
    </row>
    <row r="33" spans="1:3" ht="21" customHeight="1" outlineLevel="1" x14ac:dyDescent="0.25">
      <c r="A33" s="4" t="s">
        <v>17</v>
      </c>
      <c r="B33" s="63">
        <f>SUMIF('Agosto-2021'!$B$4:$B$102,'GRÁFICOS 2'!$A$29,'Agosto-2021'!$J$4:$J$102)</f>
        <v>51601.210821697823</v>
      </c>
      <c r="C33" s="37">
        <f t="shared" si="2"/>
        <v>0.10552881462723632</v>
      </c>
    </row>
    <row r="34" spans="1:3" ht="21" customHeight="1" outlineLevel="1" x14ac:dyDescent="0.25">
      <c r="A34" s="4" t="s">
        <v>56</v>
      </c>
      <c r="B34" s="63">
        <f>SUMIF('Agosto-2021'!$B$4:$B$102,'GRÁFICOS 2'!$A$29,'Agosto-2021'!$K$4:$K$102)</f>
        <v>51269.089268891752</v>
      </c>
      <c r="C34" s="37">
        <f t="shared" si="2"/>
        <v>0.10484959812782341</v>
      </c>
    </row>
    <row r="35" spans="1:3" ht="21" customHeight="1" outlineLevel="1" x14ac:dyDescent="0.25">
      <c r="A35" s="4" t="s">
        <v>10</v>
      </c>
      <c r="B35" s="63">
        <f>SUMIF('Agosto-2021'!$B$4:$B$102,'GRÁFICOS 2'!$A$29,'Agosto-2021'!$E$4:$E$102)</f>
        <v>50888.754194322028</v>
      </c>
      <c r="C35" s="37">
        <f t="shared" si="2"/>
        <v>0.10407178092273511</v>
      </c>
    </row>
    <row r="36" spans="1:3" ht="21" customHeight="1" outlineLevel="1" x14ac:dyDescent="0.25">
      <c r="A36" s="4" t="s">
        <v>13</v>
      </c>
      <c r="B36" s="63">
        <f>SUMIF('Agosto-2021'!$B$4:$B$102,'GRÁFICOS 2'!$A$29,'Agosto-2021'!$I$4:$I$102)</f>
        <v>49019.147249020294</v>
      </c>
      <c r="C36" s="37">
        <f t="shared" si="2"/>
        <v>0.10024827752785782</v>
      </c>
    </row>
    <row r="37" spans="1:3" ht="21" customHeight="1" outlineLevel="1" x14ac:dyDescent="0.25">
      <c r="A37" s="4" t="s">
        <v>11</v>
      </c>
      <c r="B37" s="63">
        <f>SUMIF('Agosto-2021'!$B$4:$B$102,'GRÁFICOS 2'!$A$29,'Agosto-2021'!$F$4:$F$102)</f>
        <v>42829.978497359742</v>
      </c>
      <c r="C37" s="37">
        <f t="shared" si="2"/>
        <v>8.7590907061348686E-2</v>
      </c>
    </row>
    <row r="38" spans="1:3" ht="21" customHeight="1" outlineLevel="1" x14ac:dyDescent="0.25">
      <c r="A38" s="4" t="s">
        <v>148</v>
      </c>
      <c r="B38" s="63">
        <f>SUMIF('Agosto-2021'!$B$4:$B$102,'GRÁFICOS 2'!$A$29,'Agosto-2021'!$L$4:$L$102)</f>
        <v>41171.792224473815</v>
      </c>
      <c r="C38" s="37">
        <f t="shared" si="2"/>
        <v>8.4199776717267166E-2</v>
      </c>
    </row>
    <row r="39" spans="1:3" ht="21" customHeight="1" outlineLevel="1" x14ac:dyDescent="0.25">
      <c r="A39" s="4" t="s">
        <v>14</v>
      </c>
      <c r="B39" s="63">
        <f>SUMIF('Agosto-2021'!$B$4:$B$102,'GRÁFICOS 2'!$A$29,'Agosto-2021'!$G$4:$G$102)</f>
        <v>31475.791666460107</v>
      </c>
      <c r="C39" s="37">
        <f t="shared" si="2"/>
        <v>6.4370640361382292E-2</v>
      </c>
    </row>
    <row r="40" spans="1:3" ht="21" customHeight="1" outlineLevel="1" x14ac:dyDescent="0.25">
      <c r="A40" s="4" t="s">
        <v>12</v>
      </c>
      <c r="B40" s="63">
        <f>SUMIF('Agosto-2021'!$B$4:$B$102,'GRÁFICOS 2'!$A$29,'Agosto-2021'!$H$4:$H$102)</f>
        <v>27055.881874379163</v>
      </c>
      <c r="C40" s="37">
        <f t="shared" si="2"/>
        <v>5.5331553221948576E-2</v>
      </c>
    </row>
    <row r="41" spans="1:3" ht="21" customHeight="1" outlineLevel="1" x14ac:dyDescent="0.25">
      <c r="A41" s="4" t="s">
        <v>16</v>
      </c>
      <c r="B41" s="63">
        <f>SUMIF('Agosto-2021'!$B$4:$B$102,'GRÁFICOS 2'!$A$29,'Agosto-2021'!$C$4:$C$102)</f>
        <v>18576.110512862426</v>
      </c>
      <c r="C41" s="37">
        <f t="shared" si="2"/>
        <v>3.7989707830317437E-2</v>
      </c>
    </row>
    <row r="44" spans="1:3" x14ac:dyDescent="0.25">
      <c r="A44" s="66" t="s">
        <v>1</v>
      </c>
      <c r="B44" s="64" t="s">
        <v>128</v>
      </c>
      <c r="C44" s="65"/>
    </row>
    <row r="45" spans="1:3" outlineLevel="1" x14ac:dyDescent="0.25">
      <c r="A45" s="1" t="s">
        <v>124</v>
      </c>
      <c r="B45" s="64" t="s">
        <v>120</v>
      </c>
      <c r="C45" s="64" t="s">
        <v>123</v>
      </c>
    </row>
    <row r="46" spans="1:3" ht="21" customHeight="1" outlineLevel="1" x14ac:dyDescent="0.25">
      <c r="A46" s="4" t="s">
        <v>9</v>
      </c>
      <c r="B46" s="63">
        <f>SUMIF('Setembro-2021'!$B$4:$B$102,'GRÁFICOS 2'!$A$44,'Setembro-2021'!$D$4:$D$102)</f>
        <v>31426.012497741976</v>
      </c>
      <c r="C46" s="37">
        <f>B46/SUM($B$46:$B$56)</f>
        <v>0.21354266064799118</v>
      </c>
    </row>
    <row r="47" spans="1:3" ht="21" customHeight="1" outlineLevel="1" x14ac:dyDescent="0.25">
      <c r="A47" s="4" t="s">
        <v>56</v>
      </c>
      <c r="B47" s="63">
        <f>SUMIF('Setembro-2021'!$B$4:$B$102,'GRÁFICOS 2'!$A$44,'Setembro-2021'!$K$4:$K$102)</f>
        <v>29974.695001421944</v>
      </c>
      <c r="C47" s="37">
        <f t="shared" ref="C47:C56" si="3">B47/SUM($B$46:$B$56)</f>
        <v>0.20368082406813781</v>
      </c>
    </row>
    <row r="48" spans="1:3" ht="21" customHeight="1" outlineLevel="1" x14ac:dyDescent="0.25">
      <c r="A48" s="4" t="s">
        <v>11</v>
      </c>
      <c r="B48" s="63">
        <f>SUMIF('Setembro-2021'!$B$4:$B$102,'GRÁFICOS 2'!$A$44,'Setembro-2021'!$F$4:$F$102)</f>
        <v>22535.192927427146</v>
      </c>
      <c r="C48" s="37">
        <f t="shared" si="3"/>
        <v>0.15312871960081967</v>
      </c>
    </row>
    <row r="49" spans="1:3" ht="21" customHeight="1" outlineLevel="1" x14ac:dyDescent="0.25">
      <c r="A49" s="4" t="s">
        <v>148</v>
      </c>
      <c r="B49" s="63">
        <f>SUMIF('Setembro-2021'!$B$4:$B$102,'GRÁFICOS 2'!$A$44,'Setembro-2021'!$L$4:$L$102)</f>
        <v>15088.601993745859</v>
      </c>
      <c r="C49" s="37">
        <f t="shared" si="3"/>
        <v>0.10252844567647858</v>
      </c>
    </row>
    <row r="50" spans="1:3" ht="21" customHeight="1" outlineLevel="1" x14ac:dyDescent="0.25">
      <c r="A50" s="4" t="s">
        <v>10</v>
      </c>
      <c r="B50" s="63">
        <f>SUMIF('Setembro-2021'!$B$4:$B$102,'GRÁFICOS 2'!$A$44,'Setembro-2021'!$E$4:$E$102)</f>
        <v>10631.518766648762</v>
      </c>
      <c r="C50" s="37">
        <f t="shared" si="3"/>
        <v>7.2242153035557755E-2</v>
      </c>
    </row>
    <row r="51" spans="1:3" ht="21" customHeight="1" outlineLevel="1" x14ac:dyDescent="0.25">
      <c r="A51" s="4" t="s">
        <v>17</v>
      </c>
      <c r="B51" s="63">
        <f>SUMIF('Setembro-2021'!$B$4:$B$102,'GRÁFICOS 2'!$A$44,'Setembro-2021'!$J$4:$J$102)</f>
        <v>10610.70970247146</v>
      </c>
      <c r="C51" s="37">
        <f t="shared" si="3"/>
        <v>7.2100753520416117E-2</v>
      </c>
    </row>
    <row r="52" spans="1:3" ht="21" customHeight="1" outlineLevel="1" x14ac:dyDescent="0.25">
      <c r="A52" s="4" t="s">
        <v>14</v>
      </c>
      <c r="B52" s="63">
        <f>SUMIF('Setembro-2021'!$B$4:$B$102,'GRÁFICOS 2'!$A$44,'Setembro-2021'!$G$4:$G$102)</f>
        <v>10442.40297866847</v>
      </c>
      <c r="C52" s="37">
        <f t="shared" si="3"/>
        <v>7.0957093770124227E-2</v>
      </c>
    </row>
    <row r="53" spans="1:3" ht="21" customHeight="1" outlineLevel="1" x14ac:dyDescent="0.25">
      <c r="A53" s="4" t="s">
        <v>15</v>
      </c>
      <c r="B53" s="63">
        <f>SUMIF('Setembro-2021'!$B$4:$B$102,'GRÁFICOS 2'!$A$44,'Setembro-2021'!$M$4:$M$102)</f>
        <v>8127.8546194275623</v>
      </c>
      <c r="C53" s="37">
        <f t="shared" si="3"/>
        <v>5.5229523660290561E-2</v>
      </c>
    </row>
    <row r="54" spans="1:3" ht="21" customHeight="1" outlineLevel="1" x14ac:dyDescent="0.25">
      <c r="A54" s="4" t="s">
        <v>13</v>
      </c>
      <c r="B54" s="63">
        <f>SUMIF('Setembro-2021'!$B$4:$B$102,'GRÁFICOS 2'!$A$44,'Setembro-2021'!$I$4:$I$102)</f>
        <v>4009.1619446566765</v>
      </c>
      <c r="C54" s="37">
        <f t="shared" si="3"/>
        <v>2.7242626110842907E-2</v>
      </c>
    </row>
    <row r="55" spans="1:3" ht="21" customHeight="1" outlineLevel="1" x14ac:dyDescent="0.25">
      <c r="A55" s="4" t="s">
        <v>12</v>
      </c>
      <c r="B55" s="63">
        <f>SUMIF('Setembro-2021'!$B$4:$B$102,'GRÁFICOS 2'!$A$44,'Setembro-2021'!$H$4:$H$102)</f>
        <v>2799.9174831871605</v>
      </c>
      <c r="C55" s="37">
        <f t="shared" si="3"/>
        <v>1.9025698185462563E-2</v>
      </c>
    </row>
    <row r="56" spans="1:3" ht="21" customHeight="1" outlineLevel="1" x14ac:dyDescent="0.25">
      <c r="A56" s="4" t="s">
        <v>16</v>
      </c>
      <c r="B56" s="63">
        <f>SUMIF('Setembro-2021'!$B$4:$B$102,'GRÁFICOS 2'!$A$44,'Setembro-2021'!$C$4:$C$102)</f>
        <v>1518.9641319715156</v>
      </c>
      <c r="C56" s="37">
        <f t="shared" si="3"/>
        <v>1.0321501723878268E-2</v>
      </c>
    </row>
    <row r="59" spans="1:3" x14ac:dyDescent="0.25">
      <c r="A59" s="66" t="s">
        <v>1</v>
      </c>
      <c r="B59" s="64" t="s">
        <v>129</v>
      </c>
      <c r="C59" s="65"/>
    </row>
    <row r="60" spans="1:3" outlineLevel="1" x14ac:dyDescent="0.25">
      <c r="A60" s="1" t="s">
        <v>124</v>
      </c>
      <c r="B60" s="64" t="s">
        <v>120</v>
      </c>
      <c r="C60" s="64" t="s">
        <v>123</v>
      </c>
    </row>
    <row r="61" spans="1:3" ht="21" customHeight="1" outlineLevel="1" x14ac:dyDescent="0.25">
      <c r="A61" s="4" t="s">
        <v>56</v>
      </c>
      <c r="B61" s="63">
        <f>SUMIF('Outubro-2021'!$B$4:$B$102,'GRÁFICOS 2'!$A$44,'Outubro-2021'!$K$4:$K$102)</f>
        <v>107409.90652213141</v>
      </c>
      <c r="C61" s="37">
        <f>B61/SUM($B$61:$B$71)</f>
        <v>0.24124434701038242</v>
      </c>
    </row>
    <row r="62" spans="1:3" ht="21" customHeight="1" outlineLevel="1" x14ac:dyDescent="0.25">
      <c r="A62" s="4" t="s">
        <v>9</v>
      </c>
      <c r="B62" s="63">
        <f>SUMIF('Outubro-2021'!$B$4:$B$102,'GRÁFICOS 2'!$A$44,'Outubro-2021'!$D$4:$D$102)</f>
        <v>78516.671056986961</v>
      </c>
      <c r="C62" s="37">
        <f>B62/SUM($B$61:$B$71)</f>
        <v>0.17634968367344164</v>
      </c>
    </row>
    <row r="63" spans="1:3" ht="21" customHeight="1" outlineLevel="1" x14ac:dyDescent="0.25">
      <c r="A63" s="4" t="s">
        <v>15</v>
      </c>
      <c r="B63" s="63">
        <f>SUMIF('Outubro-2021'!$B$4:$B$102,'GRÁFICOS 2'!$A$44,'Outubro-2021'!$M$4:$M$102)</f>
        <v>44168.125263282098</v>
      </c>
      <c r="C63" s="37">
        <f>B63/SUM($B$61:$B$71)</f>
        <v>9.9202307150484087E-2</v>
      </c>
    </row>
    <row r="64" spans="1:3" ht="21" customHeight="1" outlineLevel="1" x14ac:dyDescent="0.25">
      <c r="A64" s="4" t="s">
        <v>17</v>
      </c>
      <c r="B64" s="63">
        <f>SUMIF('Outubro-2021'!$B$4:$B$102,'GRÁFICOS 2'!$A$44,'Outubro-2021'!$J$4:$J$102)</f>
        <v>38422.465880181757</v>
      </c>
      <c r="C64" s="37">
        <f>B64/SUM($B$61:$B$71)</f>
        <v>8.6297465400766007E-2</v>
      </c>
    </row>
    <row r="65" spans="1:3" ht="21" customHeight="1" outlineLevel="1" x14ac:dyDescent="0.25">
      <c r="A65" s="4" t="s">
        <v>14</v>
      </c>
      <c r="B65" s="63">
        <f>SUMIF('Outubro-2021'!$B$4:$B$102,'GRÁFICOS 2'!$A$44,'Outubro-2021'!$G$4:$G$102)</f>
        <v>37081.003450220596</v>
      </c>
      <c r="C65" s="37">
        <f>B65/SUM($B$61:$B$71)</f>
        <v>8.3284519589401196E-2</v>
      </c>
    </row>
    <row r="66" spans="1:3" ht="21" customHeight="1" outlineLevel="1" x14ac:dyDescent="0.25">
      <c r="A66" s="4" t="s">
        <v>13</v>
      </c>
      <c r="B66" s="63">
        <f>SUMIF('Outubro-2021'!$B$4:$B$102,'GRÁFICOS 2'!$A$44,'Outubro-2021'!$I$4:$I$102)</f>
        <v>34955.544842357864</v>
      </c>
      <c r="C66" s="37">
        <f>B66/SUM($B$61:$B$71)</f>
        <v>7.8510705976168133E-2</v>
      </c>
    </row>
    <row r="67" spans="1:3" ht="21" customHeight="1" outlineLevel="1" x14ac:dyDescent="0.25">
      <c r="A67" s="4" t="s">
        <v>10</v>
      </c>
      <c r="B67" s="63">
        <f>SUMIF('Outubro-2021'!$B$4:$B$102,'GRÁFICOS 2'!$A$44,'Outubro-2021'!$E$4:$E$102)</f>
        <v>34479.333226391871</v>
      </c>
      <c r="C67" s="37">
        <f>B67/SUM($B$61:$B$71)</f>
        <v>7.7441127163074178E-2</v>
      </c>
    </row>
    <row r="68" spans="1:3" ht="21" customHeight="1" outlineLevel="1" x14ac:dyDescent="0.25">
      <c r="A68" s="4" t="s">
        <v>148</v>
      </c>
      <c r="B68" s="63">
        <f>SUMIF('Outubro-2021'!$B$4:$B$102,'GRÁFICOS 2'!$A$44,'Outubro-2021'!$L$4:$L$102)</f>
        <v>28570.47064534323</v>
      </c>
      <c r="C68" s="37">
        <f>B68/SUM($B$61:$B$71)</f>
        <v>6.4169728452328184E-2</v>
      </c>
    </row>
    <row r="69" spans="1:3" ht="21" customHeight="1" outlineLevel="1" x14ac:dyDescent="0.25">
      <c r="A69" s="4" t="s">
        <v>11</v>
      </c>
      <c r="B69" s="63">
        <f>SUMIF('Outubro-2021'!$B$4:$B$102,'GRÁFICOS 2'!$A$44,'Outubro-2021'!$F$4:$F$102)</f>
        <v>17160.039258068195</v>
      </c>
      <c r="C69" s="37">
        <f>B69/SUM($B$61:$B$71)</f>
        <v>3.8541719283893112E-2</v>
      </c>
    </row>
    <row r="70" spans="1:3" ht="21" customHeight="1" outlineLevel="1" x14ac:dyDescent="0.25">
      <c r="A70" s="4" t="s">
        <v>12</v>
      </c>
      <c r="B70" s="63">
        <f>SUMIF('Outubro-2021'!$B$4:$B$102,'GRÁFICOS 2'!$A$44,'Outubro-2021'!$H$4:$H$102)</f>
        <v>16277.466165379607</v>
      </c>
      <c r="C70" s="37">
        <f>B70/SUM($B$61:$B$71)</f>
        <v>3.655944617400337E-2</v>
      </c>
    </row>
    <row r="71" spans="1:3" ht="21" customHeight="1" outlineLevel="1" x14ac:dyDescent="0.25">
      <c r="A71" s="4" t="s">
        <v>16</v>
      </c>
      <c r="B71" s="63">
        <f>SUMIF('Outubro-2021'!$B$4:$B$102,'GRÁFICOS 2'!$A$44,'Outubro-2021'!$C$4:$C$102)</f>
        <v>8191.8168762733658</v>
      </c>
      <c r="C71" s="37">
        <f>B71/SUM($B$61:$B$71)</f>
        <v>1.8398950126057544E-2</v>
      </c>
    </row>
  </sheetData>
  <autoFilter ref="A60:C60" xr:uid="{73F92723-93CB-498B-82CE-ABC73ED5B722}">
    <sortState xmlns:xlrd2="http://schemas.microsoft.com/office/spreadsheetml/2017/richdata2" ref="A61:C71">
      <sortCondition descending="1" ref="C60"/>
    </sortState>
  </autoFilter>
  <printOptions horizontalCentered="1"/>
  <pageMargins left="0.19685039370078741" right="0.19685039370078741" top="0.19685039370078741" bottom="0.19685039370078741" header="0.11811023622047245" footer="0.11811023622047245"/>
  <pageSetup paperSize="9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933698-545A-4536-8CA4-61ACF272BE94}">
          <x14:formula1>
            <xm:f>LISTAS!$C$1:$C$5</xm:f>
          </x14:formula1>
          <xm:sqref>A1 A15 A29 A44 A59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13</vt:i4>
      </vt:variant>
    </vt:vector>
  </HeadingPairs>
  <TitlesOfParts>
    <vt:vector size="26" baseType="lpstr">
      <vt:lpstr>LISTAS</vt:lpstr>
      <vt:lpstr>Junho-2021</vt:lpstr>
      <vt:lpstr>Julho-2021</vt:lpstr>
      <vt:lpstr>Agosto-2021</vt:lpstr>
      <vt:lpstr>Setembro-2021</vt:lpstr>
      <vt:lpstr>Outubro-2021</vt:lpstr>
      <vt:lpstr>DRE Comparativa 2021</vt:lpstr>
      <vt:lpstr>GRÁFICOS 1</vt:lpstr>
      <vt:lpstr>GRÁFICOS 2</vt:lpstr>
      <vt:lpstr>GRÁFICOS 3</vt:lpstr>
      <vt:lpstr>GRÁFICOS 4</vt:lpstr>
      <vt:lpstr>RATEIOS REGRA GERAL</vt:lpstr>
      <vt:lpstr>RATEIOS CASOS ESPECIAIS</vt:lpstr>
      <vt:lpstr>'Agosto-2021'!Area_de_impressao</vt:lpstr>
      <vt:lpstr>'DRE Comparativa 2021'!Area_de_impressao</vt:lpstr>
      <vt:lpstr>'Julho-2021'!Area_de_impressao</vt:lpstr>
      <vt:lpstr>'Junho-2021'!Area_de_impressao</vt:lpstr>
      <vt:lpstr>'Outubro-2021'!Area_de_impressao</vt:lpstr>
      <vt:lpstr>'RATEIOS REGRA GERAL'!Area_de_impressao</vt:lpstr>
      <vt:lpstr>'Setembro-2021'!Area_de_impressao</vt:lpstr>
      <vt:lpstr>'Agosto-2021'!Titulos_de_impressao</vt:lpstr>
      <vt:lpstr>'DRE Comparativa 2021'!Titulos_de_impressao</vt:lpstr>
      <vt:lpstr>'Julho-2021'!Titulos_de_impressao</vt:lpstr>
      <vt:lpstr>'Junho-2021'!Titulos_de_impressao</vt:lpstr>
      <vt:lpstr>'Outubro-2021'!Titulos_de_impressao</vt:lpstr>
      <vt:lpstr>'Setembro-2021'!Titulos_de_impressao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samara</dc:creator>
  <cp:lastModifiedBy>Manoel Almeida Junior</cp:lastModifiedBy>
  <cp:lastPrinted>2021-11-25T00:22:11Z</cp:lastPrinted>
  <dcterms:created xsi:type="dcterms:W3CDTF">2014-09-04T19:05:04Z</dcterms:created>
  <dcterms:modified xsi:type="dcterms:W3CDTF">2021-11-25T00:22:21Z</dcterms:modified>
</cp:coreProperties>
</file>